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defaultThemeVersion="124226"/>
  <mc:AlternateContent xmlns:mc="http://schemas.openxmlformats.org/markup-compatibility/2006">
    <mc:Choice Requires="x15">
      <x15ac:absPath xmlns:x15ac="http://schemas.microsoft.com/office/spreadsheetml/2010/11/ac" url="https://acted.sharepoint.com/sites/IMPACTBFA/Documents partages/Unité inter-sectorielle/BFA2207_Suivi des marchés/3. Analyse/Analyse_2023 06/"/>
    </mc:Choice>
  </mc:AlternateContent>
  <xr:revisionPtr revIDLastSave="0" documentId="8_{032F5F2B-6C13-4822-8ED6-B1E4CB391884}" xr6:coauthVersionLast="47" xr6:coauthVersionMax="47" xr10:uidLastSave="{00000000-0000-0000-0000-000000000000}"/>
  <bookViews>
    <workbookView xWindow="28680" yWindow="-120" windowWidth="29040" windowHeight="15720" tabRatio="592" firstSheet="5" activeTab="5" xr2:uid="{00000000-000D-0000-FFFF-FFFF00000000}"/>
  </bookViews>
  <sheets>
    <sheet name="Lisez_moi" sheetId="4" r:id="rId1"/>
    <sheet name="Données_nettoyées" sheetId="25" r:id="rId2"/>
    <sheet name="Données_prix" sheetId="11" r:id="rId3"/>
    <sheet name="Analyse_prix" sheetId="17" r:id="rId4"/>
    <sheet name="Comparaisons_Prix" sheetId="24" r:id="rId5"/>
    <sheet name="Calc. SFM_Juin" sheetId="37" r:id="rId6"/>
    <sheet name="Indicateurs SFM" sheetId="38" r:id="rId7"/>
    <sheet name="Approvisionnement " sheetId="23" r:id="rId8"/>
    <sheet name="disponibilité" sheetId="8" r:id="rId9"/>
    <sheet name="Informations_additionnelles" sheetId="20" r:id="rId10"/>
    <sheet name="survey" sheetId="32" r:id="rId11"/>
    <sheet name="choices" sheetId="33" r:id="rId12"/>
  </sheets>
  <definedNames>
    <definedName name="_xlnm._FilterDatabase" localSheetId="11" hidden="1">choices!$A$1:$H$1</definedName>
    <definedName name="_xlnm._FilterDatabase" localSheetId="1" hidden="1">Données_nettoyées!$A$1:$AUP$169</definedName>
    <definedName name="_xlnm._FilterDatabase" localSheetId="2" hidden="1">Données_prix!$A$1:$AOD$165</definedName>
    <definedName name="_xlnm._FilterDatabase" localSheetId="10" hidden="1">survey!$A$1:$BB$1130</definedName>
  </definedNames>
  <calcPr calcId="191028"/>
  <pivotCaches>
    <pivotCache cacheId="6090" r:id="rId13"/>
    <pivotCache cacheId="609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37" l="1"/>
  <c r="AD22" i="37"/>
  <c r="AC22" i="37"/>
  <c r="AB22" i="37"/>
  <c r="AA22" i="37"/>
  <c r="Z22" i="37"/>
  <c r="Y22" i="37"/>
  <c r="X22" i="37"/>
  <c r="W22" i="37"/>
  <c r="V22" i="37"/>
  <c r="U22" i="37"/>
  <c r="T22" i="37"/>
  <c r="S22" i="37"/>
  <c r="R22" i="37"/>
  <c r="AE21" i="37"/>
  <c r="AU21" i="37" s="1"/>
  <c r="AD21" i="37"/>
  <c r="AC21" i="37"/>
  <c r="AB21" i="37"/>
  <c r="AR21" i="37" s="1"/>
  <c r="AA21" i="37"/>
  <c r="AQ21" i="37" s="1"/>
  <c r="Z21" i="37"/>
  <c r="Y21" i="37"/>
  <c r="X21" i="37"/>
  <c r="W21" i="37"/>
  <c r="AM21" i="37" s="1"/>
  <c r="V21" i="37"/>
  <c r="AL21" i="37" s="1"/>
  <c r="U21" i="37"/>
  <c r="T21" i="37"/>
  <c r="AJ21" i="37" s="1"/>
  <c r="S21" i="37"/>
  <c r="AI21" i="37" s="1"/>
  <c r="R21" i="37"/>
  <c r="AE20" i="37"/>
  <c r="AD20" i="37"/>
  <c r="AC20" i="37"/>
  <c r="AB20" i="37"/>
  <c r="AA20" i="37"/>
  <c r="Z20" i="37"/>
  <c r="Y20" i="37"/>
  <c r="X20" i="37"/>
  <c r="W20" i="37"/>
  <c r="V20" i="37"/>
  <c r="U20" i="37"/>
  <c r="T20" i="37"/>
  <c r="S20" i="37"/>
  <c r="R20" i="37"/>
  <c r="AE18" i="37"/>
  <c r="AD18" i="37"/>
  <c r="AT18" i="37" s="1"/>
  <c r="AC18" i="37"/>
  <c r="AB18" i="37"/>
  <c r="AA18" i="37"/>
  <c r="Z18" i="37"/>
  <c r="Y18" i="37"/>
  <c r="X18" i="37"/>
  <c r="AN18" i="37" s="1"/>
  <c r="W18" i="37"/>
  <c r="V18" i="37"/>
  <c r="AL18" i="37" s="1"/>
  <c r="U18" i="37"/>
  <c r="T18" i="37"/>
  <c r="S18" i="37"/>
  <c r="AI18" i="37" s="1"/>
  <c r="R18" i="37"/>
  <c r="AE17" i="37"/>
  <c r="AD17" i="37"/>
  <c r="AC17" i="37"/>
  <c r="AB17" i="37"/>
  <c r="AA17" i="37"/>
  <c r="Z17" i="37"/>
  <c r="Y17" i="37"/>
  <c r="X17" i="37"/>
  <c r="W17" i="37"/>
  <c r="V17" i="37"/>
  <c r="U17" i="37"/>
  <c r="T17" i="37"/>
  <c r="S17" i="37"/>
  <c r="R17" i="37"/>
  <c r="AE16" i="37"/>
  <c r="AD16" i="37"/>
  <c r="AC16" i="37"/>
  <c r="AB16" i="37"/>
  <c r="AA16" i="37"/>
  <c r="Z16" i="37"/>
  <c r="Y16" i="37"/>
  <c r="X16" i="37"/>
  <c r="W16" i="37"/>
  <c r="V16" i="37"/>
  <c r="U16" i="37"/>
  <c r="T16" i="37"/>
  <c r="S16" i="37"/>
  <c r="R16" i="37"/>
  <c r="AE15" i="37"/>
  <c r="AD15" i="37"/>
  <c r="AC15" i="37"/>
  <c r="AB15" i="37"/>
  <c r="AA15" i="37"/>
  <c r="Z15" i="37"/>
  <c r="Y15" i="37"/>
  <c r="X15" i="37"/>
  <c r="W15" i="37"/>
  <c r="V15" i="37"/>
  <c r="U15" i="37"/>
  <c r="T15" i="37"/>
  <c r="S15" i="37"/>
  <c r="R15" i="37"/>
  <c r="AE14" i="37"/>
  <c r="AD14" i="37"/>
  <c r="AC14" i="37"/>
  <c r="AB14" i="37"/>
  <c r="AA14" i="37"/>
  <c r="Z14" i="37"/>
  <c r="AP14" i="37" s="1"/>
  <c r="Y14" i="37"/>
  <c r="X14" i="37"/>
  <c r="W14" i="37"/>
  <c r="V14" i="37"/>
  <c r="U14" i="37"/>
  <c r="T14" i="37"/>
  <c r="S14" i="37"/>
  <c r="R14" i="37"/>
  <c r="AH14" i="37" s="1"/>
  <c r="AE13" i="37"/>
  <c r="AU13" i="37" s="1"/>
  <c r="AD13" i="37"/>
  <c r="AT13" i="37" s="1"/>
  <c r="AC13" i="37"/>
  <c r="AS13" i="37" s="1"/>
  <c r="AB13" i="37"/>
  <c r="AR13" i="37" s="1"/>
  <c r="AA13" i="37"/>
  <c r="AQ13" i="37" s="1"/>
  <c r="Z13" i="37"/>
  <c r="AP13" i="37" s="1"/>
  <c r="Y13" i="37"/>
  <c r="AO13" i="37" s="1"/>
  <c r="X13" i="37"/>
  <c r="AN13" i="37" s="1"/>
  <c r="W13" i="37"/>
  <c r="AM13" i="37" s="1"/>
  <c r="V13" i="37"/>
  <c r="AL13" i="37" s="1"/>
  <c r="U13" i="37"/>
  <c r="AK13" i="37" s="1"/>
  <c r="T13" i="37"/>
  <c r="AJ13" i="37" s="1"/>
  <c r="S13" i="37"/>
  <c r="AI13" i="37" s="1"/>
  <c r="R13" i="37"/>
  <c r="AH13" i="37" s="1"/>
  <c r="AE12" i="37"/>
  <c r="AD12" i="37"/>
  <c r="AC12" i="37"/>
  <c r="AB12" i="37"/>
  <c r="AA12" i="37"/>
  <c r="Z12" i="37"/>
  <c r="Y12" i="37"/>
  <c r="X12" i="37"/>
  <c r="W12" i="37"/>
  <c r="V12" i="37"/>
  <c r="U12" i="37"/>
  <c r="T12" i="37"/>
  <c r="S12" i="37"/>
  <c r="R12" i="37"/>
  <c r="AE11" i="37"/>
  <c r="AD11" i="37"/>
  <c r="AC11" i="37"/>
  <c r="AB11" i="37"/>
  <c r="AA11" i="37"/>
  <c r="Z11" i="37"/>
  <c r="Y11" i="37"/>
  <c r="X11" i="37"/>
  <c r="W11" i="37"/>
  <c r="V11" i="37"/>
  <c r="U11" i="37"/>
  <c r="T11" i="37"/>
  <c r="S11" i="37"/>
  <c r="R11" i="37"/>
  <c r="AE7" i="37"/>
  <c r="AD7" i="37"/>
  <c r="AC7" i="37"/>
  <c r="AB7" i="37"/>
  <c r="AA7" i="37"/>
  <c r="Z7" i="37"/>
  <c r="Y7" i="37"/>
  <c r="X7" i="37"/>
  <c r="W7" i="37"/>
  <c r="V7" i="37"/>
  <c r="U7" i="37"/>
  <c r="T7" i="37"/>
  <c r="S7" i="37"/>
  <c r="R7" i="37"/>
  <c r="AE5" i="37"/>
  <c r="AU5" i="37" s="1"/>
  <c r="AD5" i="37"/>
  <c r="AT5" i="37" s="1"/>
  <c r="AC5" i="37"/>
  <c r="AS5" i="37" s="1"/>
  <c r="AB5" i="37"/>
  <c r="AR5" i="37" s="1"/>
  <c r="AA5" i="37"/>
  <c r="AQ5" i="37" s="1"/>
  <c r="Z5" i="37"/>
  <c r="AP5" i="37" s="1"/>
  <c r="Y5" i="37"/>
  <c r="AO5" i="37" s="1"/>
  <c r="X5" i="37"/>
  <c r="AN5" i="37" s="1"/>
  <c r="W5" i="37"/>
  <c r="AM5" i="37" s="1"/>
  <c r="V5" i="37"/>
  <c r="AL5" i="37" s="1"/>
  <c r="U5" i="37"/>
  <c r="AK5" i="37" s="1"/>
  <c r="T5" i="37"/>
  <c r="AJ5" i="37" s="1"/>
  <c r="S5" i="37"/>
  <c r="AI5" i="37" s="1"/>
  <c r="R5" i="37"/>
  <c r="AH5" i="37" s="1"/>
  <c r="D160" i="17"/>
  <c r="C160" i="17"/>
  <c r="H38" i="17"/>
  <c r="R35" i="17" a="1"/>
  <c r="R35" i="17"/>
  <c r="X27" i="17" a="1"/>
  <c r="X27" i="17" s="1"/>
  <c r="F22" i="24"/>
  <c r="G22" i="24"/>
  <c r="H22" i="24"/>
  <c r="J22" i="24"/>
  <c r="K22" i="24"/>
  <c r="L22" i="24"/>
  <c r="M22" i="24"/>
  <c r="O22" i="24"/>
  <c r="P22" i="24"/>
  <c r="Q22" i="24"/>
  <c r="R22" i="24"/>
  <c r="S22" i="24"/>
  <c r="T22" i="24"/>
  <c r="U22" i="24"/>
  <c r="V22" i="24"/>
  <c r="W22" i="24"/>
  <c r="X22" i="24"/>
  <c r="Y22" i="24"/>
  <c r="Z22" i="24"/>
  <c r="AA22" i="24"/>
  <c r="AB22" i="24"/>
  <c r="AC22" i="24"/>
  <c r="AD22" i="24"/>
  <c r="AE22" i="24"/>
  <c r="C22" i="24"/>
  <c r="C38" i="24"/>
  <c r="BD185" i="17"/>
  <c r="U147" i="17"/>
  <c r="V147" i="17"/>
  <c r="U146" i="17" a="1"/>
  <c r="U146" i="17" s="1"/>
  <c r="V146" i="17" a="1"/>
  <c r="V146" i="17" s="1"/>
  <c r="T147" i="17"/>
  <c r="T146" i="17" a="1"/>
  <c r="T146" i="17" s="1"/>
  <c r="U145" i="17" a="1"/>
  <c r="U145" i="17" s="1"/>
  <c r="V145" i="17" a="1"/>
  <c r="V145" i="17" s="1"/>
  <c r="AE147" i="17"/>
  <c r="AD147" i="17"/>
  <c r="AC147" i="17"/>
  <c r="AB147" i="17"/>
  <c r="AA147" i="17"/>
  <c r="Z147" i="17"/>
  <c r="Y147" i="17"/>
  <c r="X147" i="17"/>
  <c r="W147" i="17"/>
  <c r="S147" i="17"/>
  <c r="R147" i="17"/>
  <c r="Q147" i="17"/>
  <c r="P147" i="17"/>
  <c r="O147" i="17"/>
  <c r="N147" i="17"/>
  <c r="M147" i="17"/>
  <c r="L147" i="17"/>
  <c r="K147" i="17"/>
  <c r="J147" i="17"/>
  <c r="I147" i="17"/>
  <c r="H147" i="17"/>
  <c r="G147" i="17"/>
  <c r="F147" i="17"/>
  <c r="E147" i="17"/>
  <c r="D147" i="17"/>
  <c r="C147" i="17"/>
  <c r="AD146" i="17" a="1"/>
  <c r="AD146" i="17" s="1"/>
  <c r="AC146" i="17" a="1"/>
  <c r="AC146" i="17" s="1"/>
  <c r="AB146" i="17" a="1"/>
  <c r="AB146" i="17" s="1"/>
  <c r="AA146" i="17" a="1"/>
  <c r="AA146" i="17" s="1"/>
  <c r="Z146" i="17" a="1"/>
  <c r="Z146" i="17" s="1"/>
  <c r="Y146" i="17" a="1"/>
  <c r="Y146" i="17" s="1"/>
  <c r="X146" i="17" a="1"/>
  <c r="X146" i="17" s="1"/>
  <c r="W146" i="17" a="1"/>
  <c r="W146" i="17" s="1"/>
  <c r="S146" i="17" a="1"/>
  <c r="S146" i="17" s="1"/>
  <c r="R146" i="17" a="1"/>
  <c r="R146" i="17" s="1"/>
  <c r="Q146" i="17" a="1"/>
  <c r="Q146" i="17" s="1"/>
  <c r="P146" i="17" a="1"/>
  <c r="P146" i="17" s="1"/>
  <c r="O146" i="17" a="1"/>
  <c r="O146" i="17" s="1"/>
  <c r="M146" i="17" a="1"/>
  <c r="M146" i="17" s="1"/>
  <c r="L146" i="17" a="1"/>
  <c r="L146" i="17" s="1"/>
  <c r="K146" i="17" a="1"/>
  <c r="K146" i="17" s="1"/>
  <c r="J146" i="17" a="1"/>
  <c r="J146" i="17" s="1"/>
  <c r="I146" i="17" a="1"/>
  <c r="I146" i="17" s="1"/>
  <c r="H146" i="17" a="1"/>
  <c r="H146" i="17" s="1"/>
  <c r="G146" i="17" a="1"/>
  <c r="G146" i="17" s="1"/>
  <c r="F146" i="17" a="1"/>
  <c r="F146" i="17" s="1"/>
  <c r="E146" i="17" a="1"/>
  <c r="E146" i="17" s="1"/>
  <c r="D146" i="17" a="1"/>
  <c r="D146" i="17" s="1"/>
  <c r="C146" i="17" a="1"/>
  <c r="C146" i="17" s="1"/>
  <c r="AD145" i="17" a="1"/>
  <c r="AD145" i="17" s="1"/>
  <c r="AC145" i="17" a="1"/>
  <c r="AC145" i="17" s="1"/>
  <c r="AB145" i="17" a="1"/>
  <c r="AB145" i="17" s="1"/>
  <c r="AA145" i="17" a="1"/>
  <c r="AA145" i="17" s="1"/>
  <c r="Z145" i="17" a="1"/>
  <c r="Z145" i="17" s="1"/>
  <c r="Y145" i="17" a="1"/>
  <c r="Y145" i="17" s="1"/>
  <c r="X145" i="17" a="1"/>
  <c r="X145" i="17" s="1"/>
  <c r="W145" i="17" a="1"/>
  <c r="W145" i="17" s="1"/>
  <c r="T145" i="17" a="1"/>
  <c r="T145" i="17" s="1"/>
  <c r="S145" i="17" a="1"/>
  <c r="S145" i="17" s="1"/>
  <c r="R145" i="17" a="1"/>
  <c r="R145" i="17" s="1"/>
  <c r="Q145" i="17" a="1"/>
  <c r="Q145" i="17" s="1"/>
  <c r="P145" i="17" a="1"/>
  <c r="P145" i="17" s="1"/>
  <c r="O145" i="17" a="1"/>
  <c r="O145" i="17" s="1"/>
  <c r="M145" i="17" a="1"/>
  <c r="M145" i="17" s="1"/>
  <c r="L145" i="17" a="1"/>
  <c r="L145" i="17" s="1"/>
  <c r="K145" i="17" a="1"/>
  <c r="K145" i="17" s="1"/>
  <c r="J145" i="17" a="1"/>
  <c r="J145" i="17" s="1"/>
  <c r="I145" i="17" a="1"/>
  <c r="I145" i="17" s="1"/>
  <c r="H145" i="17" a="1"/>
  <c r="H145" i="17" s="1"/>
  <c r="G145" i="17" a="1"/>
  <c r="G145" i="17" s="1"/>
  <c r="F145" i="17" a="1"/>
  <c r="F145" i="17" s="1"/>
  <c r="E145" i="17" a="1"/>
  <c r="E145" i="17" s="1"/>
  <c r="D145" i="17" a="1"/>
  <c r="D145" i="17" s="1"/>
  <c r="C145" i="17" a="1"/>
  <c r="C145" i="17" s="1"/>
  <c r="AD144" i="17" a="1"/>
  <c r="AD144" i="17" s="1"/>
  <c r="AC144" i="17" a="1"/>
  <c r="AC144" i="17" s="1"/>
  <c r="AB144" i="17" a="1"/>
  <c r="AB144" i="17" s="1"/>
  <c r="AA144" i="17" a="1"/>
  <c r="AA144" i="17" s="1"/>
  <c r="Z144" i="17" a="1"/>
  <c r="Z144" i="17" s="1"/>
  <c r="Y144" i="17" a="1"/>
  <c r="Y144" i="17" s="1"/>
  <c r="X144" i="17" a="1"/>
  <c r="X144" i="17" s="1"/>
  <c r="W144" i="17" a="1"/>
  <c r="W144" i="17" s="1"/>
  <c r="T144" i="17" a="1"/>
  <c r="T144" i="17" s="1"/>
  <c r="S144" i="17" a="1"/>
  <c r="S144" i="17" s="1"/>
  <c r="R144" i="17" a="1"/>
  <c r="R144" i="17" s="1"/>
  <c r="Q144" i="17" a="1"/>
  <c r="Q144" i="17" s="1"/>
  <c r="P144" i="17" a="1"/>
  <c r="P144" i="17" s="1"/>
  <c r="O144" i="17" a="1"/>
  <c r="O144" i="17" s="1"/>
  <c r="M144" i="17" a="1"/>
  <c r="M144" i="17" s="1"/>
  <c r="L144" i="17" a="1"/>
  <c r="L144" i="17" s="1"/>
  <c r="K144" i="17" a="1"/>
  <c r="K144" i="17" s="1"/>
  <c r="J144" i="17" a="1"/>
  <c r="J144" i="17" s="1"/>
  <c r="I144" i="17" a="1"/>
  <c r="I144" i="17" s="1"/>
  <c r="H144" i="17" a="1"/>
  <c r="H144" i="17" s="1"/>
  <c r="H148" i="17" s="1"/>
  <c r="G144" i="17" a="1"/>
  <c r="G144" i="17" s="1"/>
  <c r="F144" i="17" a="1"/>
  <c r="F144" i="17" s="1"/>
  <c r="D144" i="17" a="1"/>
  <c r="D144" i="17" s="1"/>
  <c r="C144" i="17" a="1"/>
  <c r="C144" i="17" s="1"/>
  <c r="Q11" i="20"/>
  <c r="Q9" i="20"/>
  <c r="Q10" i="20"/>
  <c r="AO21" i="37" l="1"/>
  <c r="AM7" i="37"/>
  <c r="AU7" i="37"/>
  <c r="AQ18" i="37"/>
  <c r="AL7" i="37"/>
  <c r="AT7" i="37"/>
  <c r="AT14" i="37"/>
  <c r="AO18" i="37"/>
  <c r="BD5" i="37" s="1"/>
  <c r="AK21" i="37"/>
  <c r="AS21" i="37"/>
  <c r="AN7" i="37"/>
  <c r="AH7" i="37"/>
  <c r="AK14" i="37"/>
  <c r="AS14" i="37"/>
  <c r="AJ18" i="37"/>
  <c r="AR18" i="37"/>
  <c r="AK18" i="37"/>
  <c r="AP7" i="37"/>
  <c r="AN14" i="37"/>
  <c r="AH21" i="37"/>
  <c r="AP21" i="37"/>
  <c r="AO7" i="37"/>
  <c r="AI7" i="37"/>
  <c r="AQ7" i="37"/>
  <c r="AM18" i="37"/>
  <c r="AU18" i="37"/>
  <c r="AS18" i="37"/>
  <c r="AO14" i="37"/>
  <c r="AL14" i="37"/>
  <c r="AK7" i="37"/>
  <c r="AS7" i="37"/>
  <c r="AM14" i="37"/>
  <c r="AU14" i="37"/>
  <c r="AT21" i="37"/>
  <c r="AR14" i="37"/>
  <c r="AN21" i="37"/>
  <c r="AH18" i="37"/>
  <c r="AW5" i="37" s="1"/>
  <c r="AP18" i="37"/>
  <c r="AJ7" i="37"/>
  <c r="AR7" i="37"/>
  <c r="AJ14" i="37"/>
  <c r="AY5" i="37" s="1"/>
  <c r="AI14" i="37"/>
  <c r="AQ14" i="37"/>
  <c r="C148" i="17"/>
  <c r="L148" i="17"/>
  <c r="AN183" i="17" a="1"/>
  <c r="AN183" i="17" s="1"/>
  <c r="AN182" i="17" a="1"/>
  <c r="AN182" i="17" s="1"/>
  <c r="AN181" i="17" a="1"/>
  <c r="AN181" i="17" s="1"/>
  <c r="E33" i="24" a="1"/>
  <c r="E33" i="24" s="1"/>
  <c r="AB101" i="24"/>
  <c r="D84" i="24"/>
  <c r="W71" i="24"/>
  <c r="AA70" i="24"/>
  <c r="AE70" i="24"/>
  <c r="D142" i="24"/>
  <c r="F142" i="24"/>
  <c r="G142" i="24"/>
  <c r="I142" i="24"/>
  <c r="J142" i="24"/>
  <c r="L142" i="24"/>
  <c r="M142" i="24"/>
  <c r="R142" i="24"/>
  <c r="AB142" i="24"/>
  <c r="AC142" i="24"/>
  <c r="AD142" i="24"/>
  <c r="AE142" i="24"/>
  <c r="AF142" i="24"/>
  <c r="AG142" i="24"/>
  <c r="AH142" i="24"/>
  <c r="AP142" i="24"/>
  <c r="AQ142" i="24"/>
  <c r="AU142" i="24"/>
  <c r="AW142" i="24"/>
  <c r="AY142" i="24"/>
  <c r="AZ142" i="24"/>
  <c r="BC142" i="24"/>
  <c r="BD142" i="24"/>
  <c r="BE142" i="24"/>
  <c r="BF142" i="24"/>
  <c r="C142" i="24"/>
  <c r="D141" i="24"/>
  <c r="F141" i="24"/>
  <c r="G141" i="24"/>
  <c r="I141" i="24"/>
  <c r="J141" i="24"/>
  <c r="L141" i="24"/>
  <c r="M141" i="24"/>
  <c r="R141" i="24"/>
  <c r="AB141" i="24"/>
  <c r="AC141" i="24"/>
  <c r="AD141" i="24"/>
  <c r="AE141" i="24"/>
  <c r="AF141" i="24"/>
  <c r="AG141" i="24"/>
  <c r="AH141" i="24"/>
  <c r="AJ141" i="24"/>
  <c r="AK141" i="24"/>
  <c r="AP141" i="24"/>
  <c r="AQ141" i="24"/>
  <c r="AU141" i="24"/>
  <c r="AW141" i="24"/>
  <c r="AY141" i="24"/>
  <c r="AZ141" i="24"/>
  <c r="BC141" i="24"/>
  <c r="BD141" i="24"/>
  <c r="BE141" i="24"/>
  <c r="BF141" i="24"/>
  <c r="C141" i="24"/>
  <c r="D119" i="24"/>
  <c r="E119" i="24"/>
  <c r="F119" i="24"/>
  <c r="L119" i="24"/>
  <c r="AB119" i="24"/>
  <c r="AD119" i="24"/>
  <c r="AE119" i="24"/>
  <c r="C119" i="24"/>
  <c r="C110" i="24"/>
  <c r="D101" i="24"/>
  <c r="E101" i="24"/>
  <c r="F101" i="24"/>
  <c r="G101" i="24"/>
  <c r="H101" i="24"/>
  <c r="I101" i="24"/>
  <c r="J101" i="24"/>
  <c r="K101" i="24"/>
  <c r="Q101" i="24"/>
  <c r="R101" i="24"/>
  <c r="S101" i="24"/>
  <c r="T101" i="24"/>
  <c r="W101" i="24"/>
  <c r="X101" i="24"/>
  <c r="Y101" i="24"/>
  <c r="Z101" i="24"/>
  <c r="AA101" i="24"/>
  <c r="AC101" i="24"/>
  <c r="AD101" i="24"/>
  <c r="C101" i="24"/>
  <c r="G92" i="24"/>
  <c r="H92" i="24"/>
  <c r="I92" i="24"/>
  <c r="J92" i="24"/>
  <c r="K92" i="24"/>
  <c r="Q92" i="24"/>
  <c r="R92" i="24"/>
  <c r="S92" i="24"/>
  <c r="X92" i="24"/>
  <c r="Y92" i="24"/>
  <c r="Z92" i="24"/>
  <c r="AA92" i="24"/>
  <c r="AB92" i="24"/>
  <c r="C92" i="24"/>
  <c r="F84" i="24"/>
  <c r="G84" i="24"/>
  <c r="H84" i="24"/>
  <c r="I84" i="24"/>
  <c r="J84" i="24"/>
  <c r="K84" i="24"/>
  <c r="L84" i="24"/>
  <c r="O84" i="24"/>
  <c r="P84" i="24"/>
  <c r="S84" i="24"/>
  <c r="T84" i="24"/>
  <c r="W84" i="24"/>
  <c r="X84" i="24"/>
  <c r="C84" i="24"/>
  <c r="D71" i="24"/>
  <c r="F71" i="24"/>
  <c r="G71" i="24"/>
  <c r="H71" i="24"/>
  <c r="I71" i="24"/>
  <c r="J71" i="24"/>
  <c r="K71" i="24"/>
  <c r="L71" i="24"/>
  <c r="M71" i="24"/>
  <c r="O71" i="24"/>
  <c r="P71" i="24"/>
  <c r="Q71" i="24"/>
  <c r="R71" i="24"/>
  <c r="S71" i="24"/>
  <c r="T71" i="24"/>
  <c r="U71" i="24"/>
  <c r="V71" i="24"/>
  <c r="X71" i="24"/>
  <c r="Y71" i="24"/>
  <c r="Z71" i="24"/>
  <c r="AA71" i="24"/>
  <c r="AB71" i="24"/>
  <c r="AC71" i="24"/>
  <c r="AD71" i="24"/>
  <c r="AE71" i="24"/>
  <c r="C71" i="24"/>
  <c r="D70" i="24"/>
  <c r="F70" i="24"/>
  <c r="G70" i="24"/>
  <c r="H70" i="24"/>
  <c r="I70" i="24"/>
  <c r="J70" i="24"/>
  <c r="K70" i="24"/>
  <c r="L70" i="24"/>
  <c r="M70" i="24"/>
  <c r="O70" i="24"/>
  <c r="P70" i="24"/>
  <c r="Q70" i="24"/>
  <c r="R70" i="24"/>
  <c r="S70" i="24"/>
  <c r="T70" i="24"/>
  <c r="U70" i="24"/>
  <c r="V70" i="24"/>
  <c r="W70" i="24"/>
  <c r="X70" i="24"/>
  <c r="Y70" i="24"/>
  <c r="Z70" i="24"/>
  <c r="AB70" i="24"/>
  <c r="AC70" i="24"/>
  <c r="AD70" i="24"/>
  <c r="C70" i="24"/>
  <c r="C55" i="24"/>
  <c r="D55" i="24"/>
  <c r="F55" i="24"/>
  <c r="G55" i="24"/>
  <c r="H55" i="24"/>
  <c r="I55" i="24"/>
  <c r="J55" i="24"/>
  <c r="K55" i="24"/>
  <c r="L55" i="24"/>
  <c r="M55" i="24"/>
  <c r="O55" i="24"/>
  <c r="P55" i="24"/>
  <c r="Q55" i="24"/>
  <c r="R55" i="24"/>
  <c r="S55" i="24"/>
  <c r="T55" i="24"/>
  <c r="W55" i="24"/>
  <c r="X55" i="24"/>
  <c r="Y55" i="24"/>
  <c r="Z55" i="24"/>
  <c r="AA55" i="24"/>
  <c r="AB55" i="24"/>
  <c r="AC55" i="24"/>
  <c r="AD55" i="24"/>
  <c r="AE55" i="24"/>
  <c r="D54" i="24"/>
  <c r="F54" i="24"/>
  <c r="G54" i="24"/>
  <c r="H54" i="24"/>
  <c r="I54" i="24"/>
  <c r="J54" i="24"/>
  <c r="K54" i="24"/>
  <c r="L54" i="24"/>
  <c r="M54" i="24"/>
  <c r="O54" i="24"/>
  <c r="P54" i="24"/>
  <c r="Q54" i="24"/>
  <c r="R54" i="24"/>
  <c r="S54" i="24"/>
  <c r="T54" i="24"/>
  <c r="W54" i="24"/>
  <c r="X54" i="24"/>
  <c r="Y54" i="24"/>
  <c r="Z54" i="24"/>
  <c r="AA54" i="24"/>
  <c r="AB54" i="24"/>
  <c r="AC54" i="24"/>
  <c r="AD54" i="24"/>
  <c r="AE54" i="24"/>
  <c r="C54" i="24"/>
  <c r="F21" i="24"/>
  <c r="G21" i="24"/>
  <c r="H21" i="24"/>
  <c r="J21" i="24"/>
  <c r="K21" i="24"/>
  <c r="L21" i="24"/>
  <c r="M21" i="24"/>
  <c r="O21" i="24"/>
  <c r="P21" i="24"/>
  <c r="Q21" i="24"/>
  <c r="R21" i="24"/>
  <c r="S21" i="24"/>
  <c r="T21" i="24"/>
  <c r="U21" i="24"/>
  <c r="V21" i="24"/>
  <c r="W21" i="24"/>
  <c r="X21" i="24"/>
  <c r="Y21" i="24"/>
  <c r="Z21" i="24"/>
  <c r="AB21" i="24"/>
  <c r="AC21" i="24"/>
  <c r="AD21" i="24"/>
  <c r="AE21" i="24"/>
  <c r="C21" i="24"/>
  <c r="F38" i="24"/>
  <c r="G38" i="24"/>
  <c r="H38" i="24"/>
  <c r="I38" i="24"/>
  <c r="J38" i="24"/>
  <c r="K38" i="24"/>
  <c r="L38" i="24"/>
  <c r="M38" i="24"/>
  <c r="O38" i="24"/>
  <c r="P38" i="24"/>
  <c r="Q38" i="24"/>
  <c r="R38" i="24"/>
  <c r="S38" i="24"/>
  <c r="T38" i="24"/>
  <c r="U38" i="24"/>
  <c r="V38" i="24"/>
  <c r="W38" i="24"/>
  <c r="X38" i="24"/>
  <c r="Y38" i="24"/>
  <c r="Z38" i="24"/>
  <c r="AA38" i="24"/>
  <c r="AB38" i="24"/>
  <c r="AC38" i="24"/>
  <c r="AD38" i="24"/>
  <c r="AE38" i="24"/>
  <c r="F37" i="24"/>
  <c r="G37" i="24"/>
  <c r="H37" i="24"/>
  <c r="I37" i="24"/>
  <c r="J37" i="24"/>
  <c r="K37" i="24"/>
  <c r="L37" i="24"/>
  <c r="M37" i="24"/>
  <c r="O37" i="24"/>
  <c r="P37" i="24"/>
  <c r="Q37" i="24"/>
  <c r="R37" i="24"/>
  <c r="S37" i="24"/>
  <c r="T37" i="24"/>
  <c r="U37" i="24"/>
  <c r="V37" i="24"/>
  <c r="W37" i="24"/>
  <c r="X37" i="24"/>
  <c r="Y37" i="24"/>
  <c r="Z37" i="24"/>
  <c r="AA37" i="24"/>
  <c r="AB37" i="24"/>
  <c r="AC37" i="24"/>
  <c r="AD37" i="24"/>
  <c r="AE37" i="24"/>
  <c r="C37" i="24"/>
  <c r="BB5" i="37" l="1"/>
  <c r="BA5" i="37"/>
  <c r="AZ5" i="37"/>
  <c r="BI5" i="37"/>
  <c r="BJ5" i="37"/>
  <c r="BG5" i="37"/>
  <c r="BE5" i="37"/>
  <c r="BH5" i="37"/>
  <c r="BF5" i="37"/>
  <c r="BC5" i="37"/>
  <c r="AX5" i="37"/>
  <c r="C149" i="17"/>
  <c r="C134" i="17" l="1"/>
  <c r="L75" i="17"/>
  <c r="H75" i="17"/>
  <c r="H66" i="17"/>
  <c r="H39" i="17"/>
  <c r="C39" i="17"/>
  <c r="L19" i="17"/>
  <c r="H19" i="17"/>
  <c r="AE133" i="17"/>
  <c r="AD133" i="17"/>
  <c r="AD131" i="17" a="1"/>
  <c r="AD131" i="17" s="1"/>
  <c r="AD132" i="17" a="1"/>
  <c r="AD132" i="17" s="1"/>
  <c r="U132" i="17" a="1"/>
  <c r="U132" i="17"/>
  <c r="V132" i="17" a="1"/>
  <c r="V132" i="17"/>
  <c r="U131" i="17" a="1"/>
  <c r="U131" i="17" s="1"/>
  <c r="V131" i="17" a="1"/>
  <c r="V131" i="17" s="1"/>
  <c r="T132" i="17" a="1"/>
  <c r="T132" i="17" s="1"/>
  <c r="T133" i="17"/>
  <c r="U130" i="17" a="1"/>
  <c r="U130" i="17" s="1"/>
  <c r="V130" i="17" a="1"/>
  <c r="V130" i="17" s="1"/>
  <c r="P132" i="17" a="1"/>
  <c r="P132" i="17"/>
  <c r="P131" i="17" a="1"/>
  <c r="P131" i="17" s="1"/>
  <c r="U116" i="17" a="1"/>
  <c r="U116" i="17" s="1"/>
  <c r="V116" i="17" a="1"/>
  <c r="V116" i="17" s="1"/>
  <c r="T117" i="17"/>
  <c r="U115" i="17" a="1"/>
  <c r="U115" i="17"/>
  <c r="V115" i="17" a="1"/>
  <c r="V115" i="17"/>
  <c r="T116" i="17" a="1"/>
  <c r="T116" i="17" s="1"/>
  <c r="V114" i="17" a="1"/>
  <c r="V114" i="17" s="1"/>
  <c r="P116" i="17" a="1"/>
  <c r="P116" i="17"/>
  <c r="P115" i="17" a="1"/>
  <c r="P115" i="17" s="1"/>
  <c r="O116" i="17" a="1"/>
  <c r="O116" i="17" s="1"/>
  <c r="O117" i="17"/>
  <c r="P114" i="17" a="1"/>
  <c r="P114" i="17"/>
  <c r="N116" i="17" a="1"/>
  <c r="N116" i="17" s="1"/>
  <c r="M117" i="17"/>
  <c r="N115" i="17" a="1"/>
  <c r="N115" i="17" s="1"/>
  <c r="AE90" i="17" a="1"/>
  <c r="AE90" i="17" s="1"/>
  <c r="U90" i="17" a="1"/>
  <c r="U90" i="17" s="1"/>
  <c r="V90" i="17" a="1"/>
  <c r="V90" i="17" s="1"/>
  <c r="M90" i="17" a="1"/>
  <c r="M90" i="17" s="1"/>
  <c r="L90" i="17" a="1"/>
  <c r="L90" i="17"/>
  <c r="AA81" i="17" a="1"/>
  <c r="AA81" i="17" s="1"/>
  <c r="X81" i="17" a="1"/>
  <c r="X81" i="17" s="1"/>
  <c r="Q83" i="17" a="1"/>
  <c r="Q83" i="17" s="1"/>
  <c r="R83" i="17" a="1"/>
  <c r="R83" i="17" s="1"/>
  <c r="Q82" i="17" a="1"/>
  <c r="Q82" i="17" s="1"/>
  <c r="R82" i="17" a="1"/>
  <c r="R82" i="17" s="1"/>
  <c r="Q81" i="17" a="1"/>
  <c r="Q81" i="17" s="1"/>
  <c r="R81" i="17" a="1"/>
  <c r="R81" i="17" s="1"/>
  <c r="P84" i="17"/>
  <c r="M83" i="17" a="1"/>
  <c r="M83" i="17" s="1"/>
  <c r="M82" i="17" a="1"/>
  <c r="M82" i="17" s="1"/>
  <c r="L83" i="17" a="1"/>
  <c r="L83" i="17" s="1"/>
  <c r="L82" i="17" a="1"/>
  <c r="L82" i="17" s="1"/>
  <c r="J81" i="17" a="1"/>
  <c r="J81" i="17" s="1"/>
  <c r="U74" i="17"/>
  <c r="N74" i="17"/>
  <c r="R65" i="17"/>
  <c r="I65" i="17"/>
  <c r="E57" i="17"/>
  <c r="N48" i="17"/>
  <c r="T74" i="17"/>
  <c r="V74" i="17"/>
  <c r="W74" i="17"/>
  <c r="X74" i="17"/>
  <c r="Y74" i="17"/>
  <c r="Z74" i="17"/>
  <c r="AA74" i="17"/>
  <c r="AB74" i="17"/>
  <c r="AC74" i="17"/>
  <c r="AD74" i="17"/>
  <c r="AE74" i="17"/>
  <c r="T73" i="17" a="1"/>
  <c r="T73" i="17" s="1"/>
  <c r="X73" i="17" a="1"/>
  <c r="X73" i="17" s="1"/>
  <c r="Y73" i="17" a="1"/>
  <c r="Y73" i="17" s="1"/>
  <c r="Z73" i="17" a="1"/>
  <c r="Z73" i="17" s="1"/>
  <c r="AB73" i="17" a="1"/>
  <c r="AB73" i="17" s="1"/>
  <c r="AD73" i="17" a="1"/>
  <c r="AD73" i="17" s="1"/>
  <c r="T72" i="17" a="1"/>
  <c r="T72" i="17" s="1"/>
  <c r="X72" i="17" a="1"/>
  <c r="X72" i="17" s="1"/>
  <c r="Y72" i="17" a="1"/>
  <c r="Y72" i="17" s="1"/>
  <c r="Z72" i="17" a="1"/>
  <c r="Z72" i="17" s="1"/>
  <c r="AB72" i="17" a="1"/>
  <c r="AB72" i="17" s="1"/>
  <c r="AD72" i="17" a="1"/>
  <c r="AD72" i="17" s="1"/>
  <c r="T71" i="17" a="1"/>
  <c r="T71" i="17" s="1"/>
  <c r="I74" i="17"/>
  <c r="J74" i="17"/>
  <c r="K74" i="17"/>
  <c r="L74" i="17"/>
  <c r="M74" i="17"/>
  <c r="O74" i="17"/>
  <c r="P74" i="17"/>
  <c r="I73" i="17" a="1"/>
  <c r="I73" i="17" s="1"/>
  <c r="J73" i="17" a="1"/>
  <c r="J73" i="17" s="1"/>
  <c r="K73" i="17" a="1"/>
  <c r="K73" i="17" s="1"/>
  <c r="L73" i="17" a="1"/>
  <c r="L73" i="17" s="1"/>
  <c r="M73" i="17" a="1"/>
  <c r="M73" i="17" s="1"/>
  <c r="O73" i="17" a="1"/>
  <c r="O73" i="17" s="1"/>
  <c r="P73" i="17" a="1"/>
  <c r="P73" i="17" s="1"/>
  <c r="I72" i="17" a="1"/>
  <c r="I72" i="17"/>
  <c r="J72" i="17" a="1"/>
  <c r="J72" i="17"/>
  <c r="K72" i="17" a="1"/>
  <c r="K72" i="17"/>
  <c r="L72" i="17" a="1"/>
  <c r="L72" i="17"/>
  <c r="M72" i="17" a="1"/>
  <c r="M72" i="17"/>
  <c r="O72" i="17" a="1"/>
  <c r="O72" i="17"/>
  <c r="P72" i="17" a="1"/>
  <c r="P72" i="17" s="1"/>
  <c r="I71" i="17" a="1"/>
  <c r="I71" i="17" s="1"/>
  <c r="K71" i="17" a="1"/>
  <c r="K71" i="17" s="1"/>
  <c r="H72" i="17" a="1"/>
  <c r="H72" i="17" s="1"/>
  <c r="H73" i="17" a="1"/>
  <c r="H73" i="17" s="1"/>
  <c r="H74" i="17"/>
  <c r="D74" i="17"/>
  <c r="E74" i="17"/>
  <c r="F74" i="17"/>
  <c r="G74" i="17"/>
  <c r="C74" i="17"/>
  <c r="G73" i="17" a="1"/>
  <c r="G73" i="17" s="1"/>
  <c r="G72" i="17" a="1"/>
  <c r="G72" i="17" s="1"/>
  <c r="H71" i="17" a="1"/>
  <c r="H71" i="17" s="1"/>
  <c r="M65" i="17"/>
  <c r="N65" i="17"/>
  <c r="O65" i="17"/>
  <c r="P65" i="17"/>
  <c r="Q65" i="17"/>
  <c r="S65" i="17"/>
  <c r="T65" i="17"/>
  <c r="U65" i="17"/>
  <c r="V65" i="17"/>
  <c r="W65" i="17"/>
  <c r="X65" i="17"/>
  <c r="Y65" i="17"/>
  <c r="Z65" i="17"/>
  <c r="AA65" i="17"/>
  <c r="M64" i="17" a="1"/>
  <c r="M64" i="17" s="1"/>
  <c r="M63" i="17" a="1"/>
  <c r="M63" i="17" s="1"/>
  <c r="M62" i="17" a="1"/>
  <c r="M62" i="17"/>
  <c r="L63" i="17" a="1"/>
  <c r="L63" i="17" s="1"/>
  <c r="L64" i="17" a="1"/>
  <c r="L64" i="17" s="1"/>
  <c r="L65" i="17"/>
  <c r="AE57" i="17"/>
  <c r="U56" i="17" a="1"/>
  <c r="U56" i="17"/>
  <c r="U55" i="17" a="1"/>
  <c r="U55" i="17" s="1"/>
  <c r="U57" i="17"/>
  <c r="N57" i="17"/>
  <c r="M57" i="17"/>
  <c r="D56" i="17" a="1"/>
  <c r="D56" i="17" s="1"/>
  <c r="D55" i="17" a="1"/>
  <c r="D55" i="17" s="1"/>
  <c r="D54" i="17" a="1"/>
  <c r="D54" i="17" s="1"/>
  <c r="C55" i="17" a="1"/>
  <c r="C55" i="17" s="1"/>
  <c r="C56" i="17" a="1"/>
  <c r="C56" i="17" s="1"/>
  <c r="C57" i="17"/>
  <c r="U48" i="17"/>
  <c r="V48" i="17"/>
  <c r="U47" i="17" a="1"/>
  <c r="U47" i="17"/>
  <c r="V47" i="17" a="1"/>
  <c r="V47" i="17"/>
  <c r="U46" i="17" a="1"/>
  <c r="U46" i="17" s="1"/>
  <c r="V46" i="17" a="1"/>
  <c r="V46" i="17" s="1"/>
  <c r="U45" i="17" a="1"/>
  <c r="U45" i="17"/>
  <c r="V45" i="17" a="1"/>
  <c r="V45" i="17"/>
  <c r="P37" i="17" a="1"/>
  <c r="P37" i="17" s="1"/>
  <c r="P36" i="17" a="1"/>
  <c r="P36" i="17" s="1"/>
  <c r="P35" i="17" a="1"/>
  <c r="P35" i="17" s="1"/>
  <c r="M38" i="17"/>
  <c r="M36" i="17" a="1"/>
  <c r="M36" i="17" s="1"/>
  <c r="M37" i="17" a="1"/>
  <c r="M37" i="17" s="1"/>
  <c r="G62" i="17" a="1"/>
  <c r="G62" i="17" s="1"/>
  <c r="G65" i="17"/>
  <c r="H65" i="17"/>
  <c r="J65" i="17"/>
  <c r="K65" i="17"/>
  <c r="G64" i="17" a="1"/>
  <c r="G64" i="17" s="1"/>
  <c r="F64" i="17" a="1"/>
  <c r="F64" i="17" s="1"/>
  <c r="G63" i="17" a="1"/>
  <c r="G63" i="17"/>
  <c r="AE18" i="17"/>
  <c r="AE16" i="17" a="1"/>
  <c r="AE16" i="17" s="1"/>
  <c r="AE15" i="17" a="1"/>
  <c r="AE15" i="17" s="1"/>
  <c r="AA17" i="17" a="1"/>
  <c r="AA17" i="17" s="1"/>
  <c r="N18" i="17"/>
  <c r="N17" i="17" a="1"/>
  <c r="N17" i="17" s="1"/>
  <c r="F17" i="17" a="1"/>
  <c r="F17" i="17"/>
  <c r="G17" i="17" a="1"/>
  <c r="G17" i="17"/>
  <c r="H17" i="17" a="1"/>
  <c r="H17" i="17"/>
  <c r="F16" i="17" a="1"/>
  <c r="F16" i="17"/>
  <c r="G16" i="17" a="1"/>
  <c r="G16" i="17"/>
  <c r="H16" i="17" a="1"/>
  <c r="H16" i="17"/>
  <c r="J16" i="17" a="1"/>
  <c r="J16" i="17"/>
  <c r="K16" i="17" a="1"/>
  <c r="K16" i="17"/>
  <c r="L16" i="17" a="1"/>
  <c r="L16" i="17"/>
  <c r="M16" i="17" a="1"/>
  <c r="M16" i="17"/>
  <c r="N16" i="17" a="1"/>
  <c r="N16" i="17"/>
  <c r="O16" i="17" a="1"/>
  <c r="O16" i="17"/>
  <c r="P16" i="17" a="1"/>
  <c r="P16" i="17"/>
  <c r="Q16" i="17" a="1"/>
  <c r="Q16" i="17"/>
  <c r="R16" i="17" a="1"/>
  <c r="R16" i="17"/>
  <c r="S16" i="17" a="1"/>
  <c r="S16" i="17"/>
  <c r="T16" i="17" a="1"/>
  <c r="T16" i="17" s="1"/>
  <c r="U16" i="17" a="1"/>
  <c r="U16" i="17" s="1"/>
  <c r="V16" i="17" a="1"/>
  <c r="V16" i="17" s="1"/>
  <c r="W16" i="17" a="1"/>
  <c r="W16" i="17" s="1"/>
  <c r="X16" i="17" a="1"/>
  <c r="X16" i="17" s="1"/>
  <c r="Y16" i="17" a="1"/>
  <c r="Y16" i="17" s="1"/>
  <c r="Z16" i="17" a="1"/>
  <c r="Z16" i="17" s="1"/>
  <c r="AA16" i="17" a="1"/>
  <c r="AA16" i="17" s="1"/>
  <c r="AB16" i="17" a="1"/>
  <c r="AB16" i="17" s="1"/>
  <c r="AC16" i="17" a="1"/>
  <c r="AC16" i="17" s="1"/>
  <c r="AD16" i="17" a="1"/>
  <c r="AD16" i="17" s="1"/>
  <c r="F15" i="17" a="1"/>
  <c r="F15" i="17" s="1"/>
  <c r="G15" i="17" a="1"/>
  <c r="G15" i="17" s="1"/>
  <c r="H15" i="17" a="1"/>
  <c r="H15" i="17" s="1"/>
  <c r="J15" i="17" a="1"/>
  <c r="J15" i="17" s="1"/>
  <c r="K15" i="17" a="1"/>
  <c r="K15" i="17" s="1"/>
  <c r="L15" i="17" a="1"/>
  <c r="L15" i="17" s="1"/>
  <c r="M15" i="17" a="1"/>
  <c r="M15" i="17" s="1"/>
  <c r="O15" i="17" a="1"/>
  <c r="O15" i="17" s="1"/>
  <c r="P15" i="17" a="1"/>
  <c r="P15" i="17" s="1"/>
  <c r="Q15" i="17" a="1"/>
  <c r="Q15" i="17" s="1"/>
  <c r="R15" i="17" a="1"/>
  <c r="R15" i="17" s="1"/>
  <c r="S15" i="17" a="1"/>
  <c r="S15" i="17" s="1"/>
  <c r="T15" i="17" a="1"/>
  <c r="T15" i="17" s="1"/>
  <c r="U15" i="17" a="1"/>
  <c r="U15" i="17" s="1"/>
  <c r="V15" i="17" a="1"/>
  <c r="V15" i="17" s="1"/>
  <c r="W15" i="17" a="1"/>
  <c r="W15" i="17" s="1"/>
  <c r="X15" i="17" a="1"/>
  <c r="X15" i="17" s="1"/>
  <c r="Y15" i="17" a="1"/>
  <c r="Y15" i="17" s="1"/>
  <c r="Z15" i="17" a="1"/>
  <c r="Z15" i="17" s="1"/>
  <c r="AA15" i="17" a="1"/>
  <c r="AA15" i="17" s="1"/>
  <c r="AB15" i="17" a="1"/>
  <c r="AB15" i="17" s="1"/>
  <c r="AC15" i="17" a="1"/>
  <c r="AC15" i="17" s="1"/>
  <c r="AD15" i="17" a="1"/>
  <c r="AD15" i="17" s="1"/>
  <c r="C35" i="17" a="1"/>
  <c r="C35" i="17" s="1"/>
  <c r="D35" i="17" a="1"/>
  <c r="D35" i="17" s="1"/>
  <c r="F35" i="17" a="1"/>
  <c r="F35" i="17" s="1"/>
  <c r="G35" i="17" a="1"/>
  <c r="G35" i="17" s="1"/>
  <c r="H35" i="17" a="1"/>
  <c r="H35" i="17" s="1"/>
  <c r="I35" i="17" a="1"/>
  <c r="I35" i="17" s="1"/>
  <c r="J35" i="17" a="1"/>
  <c r="J35" i="17" s="1"/>
  <c r="K35" i="17" a="1"/>
  <c r="K35" i="17" s="1"/>
  <c r="L35" i="17" a="1"/>
  <c r="L35" i="17" s="1"/>
  <c r="M35" i="17" a="1"/>
  <c r="M35" i="17" s="1"/>
  <c r="O35" i="17" a="1"/>
  <c r="O35" i="17" s="1"/>
  <c r="Q35" i="17" a="1"/>
  <c r="Q35" i="17" s="1"/>
  <c r="AC133" i="17"/>
  <c r="AB133" i="17"/>
  <c r="AA133" i="17"/>
  <c r="Z133" i="17"/>
  <c r="Y133" i="17"/>
  <c r="X133" i="17"/>
  <c r="W133" i="17"/>
  <c r="V133" i="17"/>
  <c r="U133" i="17"/>
  <c r="S133" i="17"/>
  <c r="R133" i="17"/>
  <c r="Q133" i="17"/>
  <c r="P133" i="17"/>
  <c r="O133" i="17"/>
  <c r="N133" i="17"/>
  <c r="M133" i="17"/>
  <c r="L133" i="17"/>
  <c r="K133" i="17"/>
  <c r="J133" i="17"/>
  <c r="I133" i="17"/>
  <c r="H133" i="17"/>
  <c r="G133" i="17"/>
  <c r="F133" i="17"/>
  <c r="E133" i="17"/>
  <c r="D133" i="17"/>
  <c r="C133" i="17"/>
  <c r="AC132" i="17" a="1"/>
  <c r="AC132" i="17" s="1"/>
  <c r="AB132" i="17" a="1"/>
  <c r="AB132" i="17" s="1"/>
  <c r="Z132" i="17" a="1"/>
  <c r="Z132" i="17" s="1"/>
  <c r="Y132" i="17" a="1"/>
  <c r="Y132" i="17" s="1"/>
  <c r="X132" i="17" a="1"/>
  <c r="X132" i="17" s="1"/>
  <c r="W132" i="17" a="1"/>
  <c r="W132" i="17" s="1"/>
  <c r="S132" i="17" a="1"/>
  <c r="S132" i="17" s="1"/>
  <c r="R132" i="17" a="1"/>
  <c r="R132" i="17" s="1"/>
  <c r="Q132" i="17" a="1"/>
  <c r="Q132" i="17" s="1"/>
  <c r="O132" i="17" a="1"/>
  <c r="O132" i="17" s="1"/>
  <c r="M132" i="17" a="1"/>
  <c r="M132" i="17" s="1"/>
  <c r="L132" i="17" a="1"/>
  <c r="L132" i="17" s="1"/>
  <c r="K132" i="17" a="1"/>
  <c r="K132" i="17" s="1"/>
  <c r="J132" i="17" a="1"/>
  <c r="J132" i="17" s="1"/>
  <c r="I132" i="17" a="1"/>
  <c r="I132" i="17" s="1"/>
  <c r="H132" i="17" a="1"/>
  <c r="H132" i="17" s="1"/>
  <c r="G132" i="17" a="1"/>
  <c r="G132" i="17" s="1"/>
  <c r="C132" i="17" a="1"/>
  <c r="C132" i="17" s="1"/>
  <c r="AC131" i="17" a="1"/>
  <c r="AC131" i="17" s="1"/>
  <c r="AB131" i="17" a="1"/>
  <c r="AB131" i="17" s="1"/>
  <c r="Z131" i="17" a="1"/>
  <c r="Z131" i="17" s="1"/>
  <c r="Y131" i="17" a="1"/>
  <c r="Y131" i="17" s="1"/>
  <c r="X131" i="17" a="1"/>
  <c r="X131" i="17" s="1"/>
  <c r="W131" i="17" a="1"/>
  <c r="W131" i="17" s="1"/>
  <c r="T131" i="17" a="1"/>
  <c r="T131" i="17" s="1"/>
  <c r="S131" i="17" a="1"/>
  <c r="S131" i="17" s="1"/>
  <c r="R131" i="17" a="1"/>
  <c r="R131" i="17" s="1"/>
  <c r="Q131" i="17" a="1"/>
  <c r="Q131" i="17" s="1"/>
  <c r="O131" i="17" a="1"/>
  <c r="O131" i="17" s="1"/>
  <c r="M131" i="17" a="1"/>
  <c r="M131" i="17" s="1"/>
  <c r="L131" i="17" a="1"/>
  <c r="L131" i="17" s="1"/>
  <c r="K131" i="17" a="1"/>
  <c r="K131" i="17" s="1"/>
  <c r="J131" i="17" a="1"/>
  <c r="J131" i="17" s="1"/>
  <c r="I131" i="17" a="1"/>
  <c r="I131" i="17" s="1"/>
  <c r="H131" i="17" a="1"/>
  <c r="H131" i="17" s="1"/>
  <c r="G131" i="17" a="1"/>
  <c r="G131" i="17" s="1"/>
  <c r="C131" i="17" a="1"/>
  <c r="C131" i="17" s="1"/>
  <c r="AD130" i="17" a="1"/>
  <c r="AD130" i="17" s="1"/>
  <c r="AC130" i="17" a="1"/>
  <c r="AC130" i="17" s="1"/>
  <c r="AB130" i="17" a="1"/>
  <c r="AB130" i="17" s="1"/>
  <c r="Z130" i="17" a="1"/>
  <c r="Z130" i="17" s="1"/>
  <c r="Y130" i="17" a="1"/>
  <c r="Y130" i="17" s="1"/>
  <c r="X130" i="17" a="1"/>
  <c r="X130" i="17" s="1"/>
  <c r="T130" i="17" a="1"/>
  <c r="T130" i="17" s="1"/>
  <c r="S130" i="17" a="1"/>
  <c r="S130" i="17" s="1"/>
  <c r="R130" i="17" a="1"/>
  <c r="R130" i="17" s="1"/>
  <c r="Q130" i="17" a="1"/>
  <c r="Q130" i="17" s="1"/>
  <c r="L134" i="17" s="1"/>
  <c r="K130" i="17" a="1"/>
  <c r="K130" i="17" s="1"/>
  <c r="J130" i="17" a="1"/>
  <c r="J130" i="17" s="1"/>
  <c r="I130" i="17" a="1"/>
  <c r="I130" i="17" s="1"/>
  <c r="H130" i="17" a="1"/>
  <c r="H130" i="17" s="1"/>
  <c r="H134" i="17" s="1"/>
  <c r="G130" i="17" a="1"/>
  <c r="G130" i="17" s="1"/>
  <c r="C130" i="17" a="1"/>
  <c r="C130" i="17" s="1"/>
  <c r="AE117" i="17"/>
  <c r="AD117" i="17"/>
  <c r="AC117" i="17"/>
  <c r="AB117" i="17"/>
  <c r="AA117" i="17"/>
  <c r="Z117" i="17"/>
  <c r="Y117" i="17"/>
  <c r="X117" i="17"/>
  <c r="W117" i="17"/>
  <c r="V117" i="17"/>
  <c r="U117" i="17"/>
  <c r="S117" i="17"/>
  <c r="R117" i="17"/>
  <c r="Q117" i="17"/>
  <c r="P117" i="17"/>
  <c r="N117" i="17"/>
  <c r="L117" i="17"/>
  <c r="K117" i="17"/>
  <c r="J117" i="17"/>
  <c r="I117" i="17"/>
  <c r="H117" i="17"/>
  <c r="G117" i="17"/>
  <c r="F117" i="17"/>
  <c r="E117" i="17"/>
  <c r="D117" i="17"/>
  <c r="C117" i="17"/>
  <c r="AE116" i="17" a="1"/>
  <c r="AE116" i="17" s="1"/>
  <c r="AD116" i="17" a="1"/>
  <c r="AD116" i="17" s="1"/>
  <c r="AC116" i="17" a="1"/>
  <c r="AC116" i="17" s="1"/>
  <c r="AB116" i="17" a="1"/>
  <c r="AB116" i="17" s="1"/>
  <c r="AA116" i="17" a="1"/>
  <c r="AA116" i="17" s="1"/>
  <c r="Z116" i="17" a="1"/>
  <c r="Z116" i="17" s="1"/>
  <c r="Y116" i="17" a="1"/>
  <c r="Y116" i="17" s="1"/>
  <c r="X116" i="17" a="1"/>
  <c r="X116" i="17" s="1"/>
  <c r="W116" i="17" a="1"/>
  <c r="W116" i="17" s="1"/>
  <c r="S116" i="17" a="1"/>
  <c r="S116" i="17" s="1"/>
  <c r="R116" i="17" a="1"/>
  <c r="R116" i="17" s="1"/>
  <c r="Q116" i="17" a="1"/>
  <c r="Q116" i="17" s="1"/>
  <c r="M116" i="17" a="1"/>
  <c r="M116" i="17" s="1"/>
  <c r="L116" i="17" a="1"/>
  <c r="L116" i="17" s="1"/>
  <c r="K116" i="17" a="1"/>
  <c r="K116" i="17" s="1"/>
  <c r="J116" i="17" a="1"/>
  <c r="J116" i="17" s="1"/>
  <c r="I116" i="17" a="1"/>
  <c r="I116" i="17" s="1"/>
  <c r="H116" i="17" a="1"/>
  <c r="H116" i="17" s="1"/>
  <c r="G116" i="17" a="1"/>
  <c r="G116" i="17" s="1"/>
  <c r="F116" i="17" a="1"/>
  <c r="F116" i="17" s="1"/>
  <c r="E116" i="17" a="1"/>
  <c r="E116" i="17" s="1"/>
  <c r="D116" i="17" a="1"/>
  <c r="D116" i="17" s="1"/>
  <c r="C116" i="17" a="1"/>
  <c r="C116" i="17" s="1"/>
  <c r="AE115" i="17" a="1"/>
  <c r="AE115" i="17" s="1"/>
  <c r="AD115" i="17" a="1"/>
  <c r="AD115" i="17" s="1"/>
  <c r="AC115" i="17" a="1"/>
  <c r="AC115" i="17" s="1"/>
  <c r="AB115" i="17" a="1"/>
  <c r="AB115" i="17" s="1"/>
  <c r="AA115" i="17" a="1"/>
  <c r="AA115" i="17" s="1"/>
  <c r="Z115" i="17" a="1"/>
  <c r="Z115" i="17" s="1"/>
  <c r="Y115" i="17" a="1"/>
  <c r="Y115" i="17" s="1"/>
  <c r="X115" i="17" a="1"/>
  <c r="X115" i="17" s="1"/>
  <c r="W115" i="17" a="1"/>
  <c r="W115" i="17" s="1"/>
  <c r="T115" i="17" a="1"/>
  <c r="T115" i="17" s="1"/>
  <c r="S115" i="17" a="1"/>
  <c r="S115" i="17" s="1"/>
  <c r="R115" i="17" a="1"/>
  <c r="R115" i="17" s="1"/>
  <c r="Q115" i="17" a="1"/>
  <c r="Q115" i="17" s="1"/>
  <c r="O115" i="17" a="1"/>
  <c r="O115" i="17" s="1"/>
  <c r="M115" i="17" a="1"/>
  <c r="M115" i="17" s="1"/>
  <c r="L115" i="17" a="1"/>
  <c r="L115" i="17" s="1"/>
  <c r="K115" i="17" a="1"/>
  <c r="K115" i="17" s="1"/>
  <c r="J115" i="17" a="1"/>
  <c r="J115" i="17" s="1"/>
  <c r="I115" i="17" a="1"/>
  <c r="I115" i="17" s="1"/>
  <c r="H115" i="17" a="1"/>
  <c r="H115" i="17" s="1"/>
  <c r="G115" i="17" a="1"/>
  <c r="G115" i="17" s="1"/>
  <c r="F115" i="17" a="1"/>
  <c r="F115" i="17" s="1"/>
  <c r="E115" i="17" a="1"/>
  <c r="E115" i="17" s="1"/>
  <c r="D115" i="17" a="1"/>
  <c r="D115" i="17" s="1"/>
  <c r="C115" i="17" a="1"/>
  <c r="C115" i="17" s="1"/>
  <c r="AD114" i="17" a="1"/>
  <c r="AD114" i="17" s="1"/>
  <c r="AB114" i="17" a="1"/>
  <c r="AB114" i="17" s="1"/>
  <c r="AA114" i="17" a="1"/>
  <c r="AA114" i="17" s="1"/>
  <c r="Z114" i="17" a="1"/>
  <c r="Z114" i="17" s="1"/>
  <c r="Y114" i="17" a="1"/>
  <c r="Y114" i="17" s="1"/>
  <c r="X114" i="17" a="1"/>
  <c r="X114" i="17" s="1"/>
  <c r="W114" i="17" a="1"/>
  <c r="W114" i="17" s="1"/>
  <c r="T114" i="17" a="1"/>
  <c r="T114" i="17" s="1"/>
  <c r="S114" i="17" a="1"/>
  <c r="S114" i="17" s="1"/>
  <c r="R114" i="17" a="1"/>
  <c r="R114" i="17" s="1"/>
  <c r="Q114" i="17"/>
  <c r="Q114" i="17" a="1"/>
  <c r="O114" i="17" a="1"/>
  <c r="O114" i="17" s="1"/>
  <c r="L118" i="17" s="1"/>
  <c r="M114" i="17"/>
  <c r="M114" i="17" a="1"/>
  <c r="L114" i="17" a="1"/>
  <c r="L114" i="17" s="1"/>
  <c r="K114" i="17" a="1"/>
  <c r="K114" i="17" s="1"/>
  <c r="J114" i="17" a="1"/>
  <c r="J114" i="17" s="1"/>
  <c r="I114" i="17" a="1"/>
  <c r="I114" i="17" s="1"/>
  <c r="H114" i="17" a="1"/>
  <c r="H114" i="17" s="1"/>
  <c r="G114" i="17" a="1"/>
  <c r="G114" i="17" s="1"/>
  <c r="F114" i="17" a="1"/>
  <c r="F114" i="17" s="1"/>
  <c r="E114" i="17" a="1"/>
  <c r="E114" i="17" s="1"/>
  <c r="D114" i="17" a="1"/>
  <c r="D114" i="17" s="1"/>
  <c r="AE38" i="17"/>
  <c r="AD38" i="17"/>
  <c r="AC38" i="17"/>
  <c r="AB38" i="17"/>
  <c r="AA38" i="17"/>
  <c r="Z38" i="17"/>
  <c r="Y38" i="17"/>
  <c r="X38" i="17"/>
  <c r="W38" i="17"/>
  <c r="V38" i="17"/>
  <c r="U38" i="17"/>
  <c r="T38" i="17"/>
  <c r="S38" i="17"/>
  <c r="R38" i="17"/>
  <c r="Q38" i="17"/>
  <c r="P38" i="17"/>
  <c r="O38" i="17"/>
  <c r="N38" i="17"/>
  <c r="L38" i="17"/>
  <c r="K38" i="17"/>
  <c r="J38" i="17"/>
  <c r="I38" i="17"/>
  <c r="G38" i="17"/>
  <c r="F38" i="17"/>
  <c r="E38" i="17"/>
  <c r="D38" i="17"/>
  <c r="C38" i="17"/>
  <c r="AE37" i="17" a="1"/>
  <c r="AE37" i="17" s="1"/>
  <c r="AD37" i="17" a="1"/>
  <c r="AD37" i="17" s="1"/>
  <c r="AC37" i="17" a="1"/>
  <c r="AC37" i="17" s="1"/>
  <c r="AB37" i="17" a="1"/>
  <c r="AB37" i="17" s="1"/>
  <c r="AA37" i="17" a="1"/>
  <c r="AA37" i="17" s="1"/>
  <c r="Z37" i="17" a="1"/>
  <c r="Z37" i="17" s="1"/>
  <c r="Y37" i="17" a="1"/>
  <c r="Y37" i="17" s="1"/>
  <c r="X37" i="17" a="1"/>
  <c r="X37" i="17" s="1"/>
  <c r="W37" i="17" a="1"/>
  <c r="W37" i="17" s="1"/>
  <c r="T37" i="17" a="1"/>
  <c r="T37" i="17" s="1"/>
  <c r="S37" i="17" a="1"/>
  <c r="S37" i="17" s="1"/>
  <c r="R37" i="17" a="1"/>
  <c r="R37" i="17" s="1"/>
  <c r="Q37" i="17" a="1"/>
  <c r="Q37" i="17" s="1"/>
  <c r="O37" i="17" a="1"/>
  <c r="O37" i="17" s="1"/>
  <c r="L37" i="17" a="1"/>
  <c r="L37" i="17" s="1"/>
  <c r="K37" i="17" a="1"/>
  <c r="K37" i="17" s="1"/>
  <c r="J37" i="17" a="1"/>
  <c r="J37" i="17" s="1"/>
  <c r="I37" i="17" a="1"/>
  <c r="I37" i="17" s="1"/>
  <c r="H37" i="17" a="1"/>
  <c r="H37" i="17" s="1"/>
  <c r="G37" i="17" a="1"/>
  <c r="G37" i="17" s="1"/>
  <c r="F37" i="17" a="1"/>
  <c r="F37" i="17" s="1"/>
  <c r="E37" i="17" a="1"/>
  <c r="E37" i="17" s="1"/>
  <c r="D37" i="17" a="1"/>
  <c r="D37" i="17" s="1"/>
  <c r="C37" i="17" a="1"/>
  <c r="C37" i="17" s="1"/>
  <c r="AE36" i="17" a="1"/>
  <c r="AE36" i="17" s="1"/>
  <c r="AD36" i="17" a="1"/>
  <c r="AD36" i="17" s="1"/>
  <c r="AC36" i="17" a="1"/>
  <c r="AC36" i="17" s="1"/>
  <c r="AB36" i="17" a="1"/>
  <c r="AB36" i="17" s="1"/>
  <c r="AA36" i="17" a="1"/>
  <c r="AA36" i="17" s="1"/>
  <c r="Z36" i="17" a="1"/>
  <c r="Z36" i="17" s="1"/>
  <c r="Y36" i="17" a="1"/>
  <c r="Y36" i="17" s="1"/>
  <c r="X36" i="17" a="1"/>
  <c r="X36" i="17" s="1"/>
  <c r="W36" i="17" a="1"/>
  <c r="W36" i="17" s="1"/>
  <c r="T36" i="17" a="1"/>
  <c r="T36" i="17" s="1"/>
  <c r="S36" i="17" a="1"/>
  <c r="S36" i="17" s="1"/>
  <c r="R36" i="17" a="1"/>
  <c r="R36" i="17" s="1"/>
  <c r="Q36" i="17" a="1"/>
  <c r="Q36" i="17" s="1"/>
  <c r="O36" i="17" a="1"/>
  <c r="O36" i="17" s="1"/>
  <c r="L36" i="17" a="1"/>
  <c r="L36" i="17" s="1"/>
  <c r="K36" i="17" a="1"/>
  <c r="K36" i="17" s="1"/>
  <c r="J36" i="17" a="1"/>
  <c r="J36" i="17" s="1"/>
  <c r="I36" i="17" a="1"/>
  <c r="I36" i="17" s="1"/>
  <c r="H36" i="17" a="1"/>
  <c r="H36" i="17" s="1"/>
  <c r="G36" i="17" a="1"/>
  <c r="G36" i="17" s="1"/>
  <c r="F36" i="17" a="1"/>
  <c r="F36" i="17" s="1"/>
  <c r="E36" i="17" a="1"/>
  <c r="E36" i="17" s="1"/>
  <c r="D36" i="17" a="1"/>
  <c r="D36" i="17" s="1"/>
  <c r="C36" i="17" a="1"/>
  <c r="C36" i="17" s="1"/>
  <c r="AE35" i="17" a="1"/>
  <c r="AE35" i="17" s="1"/>
  <c r="AD35" i="17" a="1"/>
  <c r="AD35" i="17" s="1"/>
  <c r="AC35" i="17" a="1"/>
  <c r="AC35" i="17" s="1"/>
  <c r="AB35" i="17" a="1"/>
  <c r="AB35" i="17" s="1"/>
  <c r="AA35" i="17" a="1"/>
  <c r="AA35" i="17" s="1"/>
  <c r="Z35" i="17" a="1"/>
  <c r="Z35" i="17" s="1"/>
  <c r="Y35" i="17" a="1"/>
  <c r="Y35" i="17" s="1"/>
  <c r="X35" i="17" a="1"/>
  <c r="X35" i="17" s="1"/>
  <c r="W35" i="17" a="1"/>
  <c r="W35" i="17" s="1"/>
  <c r="T35" i="17" a="1"/>
  <c r="T35" i="17" s="1"/>
  <c r="S35" i="17" a="1"/>
  <c r="S35" i="17" s="1"/>
  <c r="C114" i="17" a="1"/>
  <c r="C114" i="17" s="1"/>
  <c r="C118" i="17" s="1"/>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B104" i="17" a="1"/>
  <c r="AB104" i="17" s="1"/>
  <c r="S104" i="17" a="1"/>
  <c r="S104" i="17" s="1"/>
  <c r="K104" i="17" a="1"/>
  <c r="K104" i="17" s="1"/>
  <c r="J104" i="17" a="1"/>
  <c r="J104" i="17" s="1"/>
  <c r="I104" i="17" a="1"/>
  <c r="I104" i="17" s="1"/>
  <c r="H104" i="17" a="1"/>
  <c r="H104" i="17" s="1"/>
  <c r="G104" i="17" a="1"/>
  <c r="G104" i="17" s="1"/>
  <c r="C104" i="17" a="1"/>
  <c r="C104" i="17" s="1"/>
  <c r="AB103" i="17" a="1"/>
  <c r="AB103" i="17" s="1"/>
  <c r="S103" i="17" a="1"/>
  <c r="S103" i="17" s="1"/>
  <c r="K103" i="17" a="1"/>
  <c r="K103" i="17" s="1"/>
  <c r="J103" i="17" a="1"/>
  <c r="J103" i="17" s="1"/>
  <c r="I103" i="17" a="1"/>
  <c r="I103" i="17" s="1"/>
  <c r="H103" i="17" a="1"/>
  <c r="H103" i="17" s="1"/>
  <c r="G103" i="17" a="1"/>
  <c r="G103" i="17" s="1"/>
  <c r="C103" i="17" a="1"/>
  <c r="C103" i="17" s="1"/>
  <c r="AB102" i="17" a="1"/>
  <c r="AB102" i="17" s="1"/>
  <c r="S102" i="17" a="1"/>
  <c r="S102" i="17" s="1"/>
  <c r="K102" i="17" a="1"/>
  <c r="K102" i="17" s="1"/>
  <c r="J102" i="17" a="1"/>
  <c r="J102" i="17" s="1"/>
  <c r="I102" i="17" a="1"/>
  <c r="I102" i="17" s="1"/>
  <c r="H102" i="17" a="1"/>
  <c r="H102" i="17" s="1"/>
  <c r="G102" i="17" a="1"/>
  <c r="G102" i="17" s="1"/>
  <c r="C102" i="17" a="1"/>
  <c r="C102" i="17" s="1"/>
  <c r="C106" i="17" s="1"/>
  <c r="C16" i="17" a="1"/>
  <c r="C16" i="17" s="1"/>
  <c r="C17" i="17" a="1"/>
  <c r="C17" i="17" s="1"/>
  <c r="C18" i="17"/>
  <c r="N184" i="17"/>
  <c r="O184" i="17"/>
  <c r="P184" i="17"/>
  <c r="Q184" i="17"/>
  <c r="M182" i="17" a="1"/>
  <c r="M182" i="17" s="1"/>
  <c r="M183" i="17" a="1"/>
  <c r="M183" i="17" s="1"/>
  <c r="M184" i="17"/>
  <c r="S184" i="17"/>
  <c r="T184" i="17"/>
  <c r="U184" i="17"/>
  <c r="V184" i="17"/>
  <c r="W184" i="17"/>
  <c r="X184" i="17"/>
  <c r="Y184" i="17"/>
  <c r="Z184" i="17"/>
  <c r="AA184" i="17"/>
  <c r="R184" i="17"/>
  <c r="AA183" i="17" a="1"/>
  <c r="AA183" i="17" s="1"/>
  <c r="AA182" i="17" a="1"/>
  <c r="AA182" i="17" s="1"/>
  <c r="R183" i="17" a="1"/>
  <c r="R183" i="17" s="1"/>
  <c r="AA181" i="17" a="1"/>
  <c r="AA181" i="17" s="1"/>
  <c r="L106" i="17" l="1"/>
  <c r="H106" i="17"/>
  <c r="L39" i="17"/>
  <c r="H118" i="17"/>
  <c r="C119" i="17" s="1"/>
  <c r="C135" i="17"/>
  <c r="C107" i="17"/>
  <c r="C81" i="17" l="1" a="1"/>
  <c r="C81" i="17" s="1"/>
  <c r="C85" i="17" l="1"/>
  <c r="Q55" i="17" a="1"/>
  <c r="Q55" i="17" s="1"/>
  <c r="I18" i="17"/>
  <c r="AH183" i="17" a="1"/>
  <c r="AH183" i="17" s="1"/>
  <c r="C71" i="17" a="1"/>
  <c r="C71" i="17" s="1"/>
  <c r="C75" i="17" s="1"/>
  <c r="AE93" i="17"/>
  <c r="AD93" i="17"/>
  <c r="AC93" i="17"/>
  <c r="AB93" i="17"/>
  <c r="AA93" i="17"/>
  <c r="Z93" i="17"/>
  <c r="Y93" i="17"/>
  <c r="X93" i="17"/>
  <c r="W93" i="17"/>
  <c r="V93" i="17"/>
  <c r="U93" i="17"/>
  <c r="T93" i="17"/>
  <c r="S93" i="17"/>
  <c r="R93" i="17"/>
  <c r="Q93" i="17"/>
  <c r="P93" i="17"/>
  <c r="O93" i="17"/>
  <c r="N93" i="17"/>
  <c r="M93" i="17"/>
  <c r="L93" i="17"/>
  <c r="K93" i="17"/>
  <c r="J93" i="17"/>
  <c r="I93" i="17"/>
  <c r="H93" i="17"/>
  <c r="G93" i="17"/>
  <c r="F93" i="17"/>
  <c r="E93" i="17"/>
  <c r="D93" i="17"/>
  <c r="C93" i="17"/>
  <c r="AE92" i="17" a="1"/>
  <c r="AE92" i="17" s="1"/>
  <c r="AD92" i="17" a="1"/>
  <c r="AD92" i="17" s="1"/>
  <c r="AC92" i="17" a="1"/>
  <c r="AC92" i="17" s="1"/>
  <c r="AB92" i="17" a="1"/>
  <c r="AB92" i="17" s="1"/>
  <c r="AA92" i="17" a="1"/>
  <c r="AA92" i="17" s="1"/>
  <c r="Z92" i="17" a="1"/>
  <c r="Z92" i="17" s="1"/>
  <c r="Y92" i="17" a="1"/>
  <c r="Y92" i="17" s="1"/>
  <c r="X92" i="17" a="1"/>
  <c r="X92" i="17" s="1"/>
  <c r="W92" i="17" a="1"/>
  <c r="W92" i="17" s="1"/>
  <c r="V92" i="17" a="1"/>
  <c r="V92" i="17" s="1"/>
  <c r="U92" i="17" a="1"/>
  <c r="U92" i="17" s="1"/>
  <c r="T92" i="17" a="1"/>
  <c r="T92" i="17" s="1"/>
  <c r="S92" i="17" a="1"/>
  <c r="S92" i="17" s="1"/>
  <c r="R92" i="17" a="1"/>
  <c r="R92" i="17" s="1"/>
  <c r="Q92" i="17" a="1"/>
  <c r="Q92" i="17" s="1"/>
  <c r="M92" i="17" a="1"/>
  <c r="M92" i="17" s="1"/>
  <c r="L92" i="17" a="1"/>
  <c r="L92" i="17" s="1"/>
  <c r="K92" i="17" a="1"/>
  <c r="K92" i="17" s="1"/>
  <c r="J92" i="17" a="1"/>
  <c r="J92" i="17" s="1"/>
  <c r="I92" i="17" a="1"/>
  <c r="I92" i="17" s="1"/>
  <c r="H92" i="17" a="1"/>
  <c r="H92" i="17" s="1"/>
  <c r="G92" i="17" a="1"/>
  <c r="G92" i="17" s="1"/>
  <c r="F92" i="17" a="1"/>
  <c r="F92" i="17" s="1"/>
  <c r="E92" i="17" a="1"/>
  <c r="E92" i="17" s="1"/>
  <c r="D92" i="17" a="1"/>
  <c r="D92" i="17" s="1"/>
  <c r="C92" i="17" a="1"/>
  <c r="C92" i="17" s="1"/>
  <c r="AE91" i="17" a="1"/>
  <c r="AE91" i="17" s="1"/>
  <c r="AD91" i="17" a="1"/>
  <c r="AD91" i="17" s="1"/>
  <c r="AC91" i="17" a="1"/>
  <c r="AC91" i="17" s="1"/>
  <c r="AB91" i="17" a="1"/>
  <c r="AB91" i="17" s="1"/>
  <c r="AA91" i="17" a="1"/>
  <c r="AA91" i="17" s="1"/>
  <c r="Z91" i="17" a="1"/>
  <c r="Z91" i="17" s="1"/>
  <c r="Y91" i="17" a="1"/>
  <c r="Y91" i="17" s="1"/>
  <c r="X91" i="17" a="1"/>
  <c r="X91" i="17" s="1"/>
  <c r="W91" i="17" a="1"/>
  <c r="W91" i="17" s="1"/>
  <c r="V91" i="17" a="1"/>
  <c r="V91" i="17" s="1"/>
  <c r="U91" i="17" a="1"/>
  <c r="U91" i="17" s="1"/>
  <c r="T91" i="17" a="1"/>
  <c r="T91" i="17" s="1"/>
  <c r="S91" i="17" a="1"/>
  <c r="S91" i="17" s="1"/>
  <c r="R91" i="17" a="1"/>
  <c r="R91" i="17" s="1"/>
  <c r="Q91" i="17" a="1"/>
  <c r="Q91" i="17" s="1"/>
  <c r="M91" i="17" a="1"/>
  <c r="M91" i="17" s="1"/>
  <c r="L91" i="17" a="1"/>
  <c r="L91" i="17" s="1"/>
  <c r="K91" i="17" a="1"/>
  <c r="K91" i="17" s="1"/>
  <c r="J91" i="17" a="1"/>
  <c r="J91" i="17" s="1"/>
  <c r="I91" i="17" a="1"/>
  <c r="I91" i="17" s="1"/>
  <c r="H91" i="17" a="1"/>
  <c r="H91" i="17" s="1"/>
  <c r="G91" i="17" a="1"/>
  <c r="G91" i="17" s="1"/>
  <c r="F91" i="17" a="1"/>
  <c r="F91" i="17" s="1"/>
  <c r="E91" i="17" a="1"/>
  <c r="E91" i="17" s="1"/>
  <c r="D91" i="17" a="1"/>
  <c r="D91" i="17" s="1"/>
  <c r="C91" i="17" a="1"/>
  <c r="C91" i="17" s="1"/>
  <c r="AD90" i="17" a="1"/>
  <c r="AD90" i="17" s="1"/>
  <c r="AC90" i="17" a="1"/>
  <c r="AC90" i="17" s="1"/>
  <c r="AB90" i="17" a="1"/>
  <c r="AB90" i="17" s="1"/>
  <c r="AA90" i="17" a="1"/>
  <c r="AA90" i="17" s="1"/>
  <c r="Z90" i="17" a="1"/>
  <c r="Z90" i="17" s="1"/>
  <c r="Y90" i="17" a="1"/>
  <c r="Y90" i="17" s="1"/>
  <c r="X90" i="17" a="1"/>
  <c r="X90" i="17" s="1"/>
  <c r="W90" i="17" a="1"/>
  <c r="W90" i="17" s="1"/>
  <c r="T90" i="17" a="1"/>
  <c r="T90" i="17" s="1"/>
  <c r="S90" i="17" a="1"/>
  <c r="S90" i="17" s="1"/>
  <c r="R90" i="17" a="1"/>
  <c r="R90" i="17" s="1"/>
  <c r="Q90" i="17" a="1"/>
  <c r="Q90" i="17" s="1"/>
  <c r="L94" i="17" s="1"/>
  <c r="K90" i="17" a="1"/>
  <c r="K90" i="17" s="1"/>
  <c r="J90" i="17" a="1"/>
  <c r="J90" i="17" s="1"/>
  <c r="I90" i="17" a="1"/>
  <c r="I90" i="17" s="1"/>
  <c r="H90" i="17" a="1"/>
  <c r="H90" i="17" s="1"/>
  <c r="H94" i="17" s="1"/>
  <c r="G90" i="17" a="1"/>
  <c r="G90" i="17" s="1"/>
  <c r="F90" i="17" a="1"/>
  <c r="F90" i="17" s="1"/>
  <c r="E90" i="17" a="1"/>
  <c r="E90" i="17" s="1"/>
  <c r="D90" i="17" a="1"/>
  <c r="D90" i="17" s="1"/>
  <c r="C90" i="17" a="1"/>
  <c r="C90" i="17" s="1"/>
  <c r="C94" i="17" s="1"/>
  <c r="AE84" i="17"/>
  <c r="AD84" i="17"/>
  <c r="AC84" i="17"/>
  <c r="AB84" i="17"/>
  <c r="AA84" i="17"/>
  <c r="Z84" i="17"/>
  <c r="Y84" i="17"/>
  <c r="X84" i="17"/>
  <c r="W84" i="17"/>
  <c r="V84" i="17"/>
  <c r="U84" i="17"/>
  <c r="T84" i="17"/>
  <c r="S84" i="17"/>
  <c r="R84" i="17"/>
  <c r="Q84" i="17"/>
  <c r="O84" i="17"/>
  <c r="N84" i="17"/>
  <c r="M84" i="17"/>
  <c r="L84" i="17"/>
  <c r="K84" i="17"/>
  <c r="J84" i="17"/>
  <c r="I84" i="17"/>
  <c r="H84" i="17"/>
  <c r="G84" i="17"/>
  <c r="F84" i="17"/>
  <c r="E84" i="17"/>
  <c r="D84" i="17"/>
  <c r="C84" i="17"/>
  <c r="AD83" i="17" a="1"/>
  <c r="AD83" i="17" s="1"/>
  <c r="AB83" i="17" a="1"/>
  <c r="AB83" i="17" s="1"/>
  <c r="AA83" i="17" a="1"/>
  <c r="AA83" i="17" s="1"/>
  <c r="Z83" i="17" a="1"/>
  <c r="Z83" i="17" s="1"/>
  <c r="Y83" i="17" a="1"/>
  <c r="Y83" i="17" s="1"/>
  <c r="X83" i="17" a="1"/>
  <c r="X83" i="17" s="1"/>
  <c r="W83" i="17" a="1"/>
  <c r="W83" i="17" s="1"/>
  <c r="T83" i="17" a="1"/>
  <c r="T83" i="17" s="1"/>
  <c r="S83" i="17" a="1"/>
  <c r="S83" i="17" s="1"/>
  <c r="K83" i="17" a="1"/>
  <c r="K83" i="17" s="1"/>
  <c r="J83" i="17" a="1"/>
  <c r="J83" i="17" s="1"/>
  <c r="I83" i="17" a="1"/>
  <c r="I83" i="17" s="1"/>
  <c r="H83" i="17" a="1"/>
  <c r="H83" i="17" s="1"/>
  <c r="G83" i="17" a="1"/>
  <c r="G83" i="17" s="1"/>
  <c r="C83" i="17" a="1"/>
  <c r="C83" i="17" s="1"/>
  <c r="AD82" i="17" a="1"/>
  <c r="AD82" i="17" s="1"/>
  <c r="AB82" i="17" a="1"/>
  <c r="AB82" i="17" s="1"/>
  <c r="AA82" i="17" a="1"/>
  <c r="AA82" i="17" s="1"/>
  <c r="Z82" i="17" a="1"/>
  <c r="Z82" i="17" s="1"/>
  <c r="Y82" i="17" a="1"/>
  <c r="Y82" i="17" s="1"/>
  <c r="X82" i="17" a="1"/>
  <c r="X82" i="17" s="1"/>
  <c r="W82" i="17" a="1"/>
  <c r="W82" i="17" s="1"/>
  <c r="T82" i="17" a="1"/>
  <c r="T82" i="17" s="1"/>
  <c r="S82" i="17" a="1"/>
  <c r="S82" i="17" s="1"/>
  <c r="K82" i="17" a="1"/>
  <c r="K82" i="17" s="1"/>
  <c r="J82" i="17" a="1"/>
  <c r="J82" i="17" s="1"/>
  <c r="I82" i="17" a="1"/>
  <c r="I82" i="17" s="1"/>
  <c r="H82" i="17" a="1"/>
  <c r="H82" i="17" s="1"/>
  <c r="G82" i="17" a="1"/>
  <c r="G82" i="17" s="1"/>
  <c r="C82" i="17" a="1"/>
  <c r="C82" i="17" s="1"/>
  <c r="AD81" i="17" a="1"/>
  <c r="AD81" i="17" s="1"/>
  <c r="AB81" i="17" a="1"/>
  <c r="AB81" i="17" s="1"/>
  <c r="Z81" i="17" a="1"/>
  <c r="Z81" i="17" s="1"/>
  <c r="Y81" i="17" a="1"/>
  <c r="Y81" i="17" s="1"/>
  <c r="T81" i="17" a="1"/>
  <c r="T81" i="17" s="1"/>
  <c r="S81" i="17" a="1"/>
  <c r="S81" i="17" s="1"/>
  <c r="L85" i="17" s="1"/>
  <c r="K81" i="17" a="1"/>
  <c r="K81" i="17" s="1"/>
  <c r="I81" i="17" a="1"/>
  <c r="I81" i="17" s="1"/>
  <c r="H81" i="17" a="1"/>
  <c r="H81" i="17" s="1"/>
  <c r="H85" i="17" s="1"/>
  <c r="G81" i="17" a="1"/>
  <c r="G81" i="17" s="1"/>
  <c r="S74" i="17"/>
  <c r="R74" i="17"/>
  <c r="Q74" i="17"/>
  <c r="S73" i="17" a="1"/>
  <c r="S73" i="17" s="1"/>
  <c r="R73" i="17" a="1"/>
  <c r="R73" i="17" s="1"/>
  <c r="Q73" i="17" a="1"/>
  <c r="Q73" i="17" s="1"/>
  <c r="C73" i="17" a="1"/>
  <c r="C73" i="17" s="1"/>
  <c r="S72" i="17" a="1"/>
  <c r="S72" i="17" s="1"/>
  <c r="R72" i="17" a="1"/>
  <c r="R72" i="17" s="1"/>
  <c r="Q72" i="17" a="1"/>
  <c r="Q72" i="17" s="1"/>
  <c r="C72" i="17" a="1"/>
  <c r="C72" i="17" s="1"/>
  <c r="E65" i="17"/>
  <c r="E64" i="17" a="1"/>
  <c r="E64" i="17" s="1"/>
  <c r="E63" i="17" a="1"/>
  <c r="E63" i="17" s="1"/>
  <c r="E62" i="17" a="1"/>
  <c r="E62" i="17" s="1"/>
  <c r="E160" i="17" s="1"/>
  <c r="AE65" i="17"/>
  <c r="AD65" i="17"/>
  <c r="AC65" i="17"/>
  <c r="AB65" i="17"/>
  <c r="F65" i="17"/>
  <c r="D65" i="17"/>
  <c r="C65" i="17"/>
  <c r="AE64" i="17" a="1"/>
  <c r="AE64" i="17" s="1"/>
  <c r="AD64" i="17" a="1"/>
  <c r="AD64" i="17" s="1"/>
  <c r="AB64" i="17" a="1"/>
  <c r="AB64" i="17" s="1"/>
  <c r="D64" i="17" a="1"/>
  <c r="D64" i="17" s="1"/>
  <c r="C64" i="17" a="1"/>
  <c r="C64" i="17" s="1"/>
  <c r="AE63" i="17" a="1"/>
  <c r="AE63" i="17" s="1"/>
  <c r="AD63" i="17" a="1"/>
  <c r="AD63" i="17" s="1"/>
  <c r="AB63" i="17" a="1"/>
  <c r="AB63" i="17" s="1"/>
  <c r="F63" i="17" a="1"/>
  <c r="F63" i="17" s="1"/>
  <c r="D63" i="17" a="1"/>
  <c r="D63" i="17" s="1"/>
  <c r="C63" i="17" a="1"/>
  <c r="C63" i="17" s="1"/>
  <c r="AE62" i="17" a="1"/>
  <c r="AE62" i="17" s="1"/>
  <c r="AD62" i="17" a="1"/>
  <c r="AD62" i="17" s="1"/>
  <c r="AB62" i="17" a="1"/>
  <c r="AB62" i="17" s="1"/>
  <c r="L66" i="17" s="1"/>
  <c r="L62" i="17" a="1"/>
  <c r="L62" i="17" s="1"/>
  <c r="F62" i="17" a="1"/>
  <c r="F62" i="17" s="1"/>
  <c r="D62" i="17" a="1"/>
  <c r="D62" i="17" s="1"/>
  <c r="C62" i="17" a="1"/>
  <c r="C62" i="17" s="1"/>
  <c r="D57" i="17"/>
  <c r="AD57" i="17"/>
  <c r="AC57" i="17"/>
  <c r="AB57" i="17"/>
  <c r="AA57" i="17"/>
  <c r="Z57" i="17"/>
  <c r="Y57" i="17"/>
  <c r="X57" i="17"/>
  <c r="W57" i="17"/>
  <c r="V57" i="17"/>
  <c r="T57" i="17"/>
  <c r="S57" i="17"/>
  <c r="R57" i="17"/>
  <c r="Q57" i="17"/>
  <c r="P57" i="17"/>
  <c r="O57" i="17"/>
  <c r="L57" i="17"/>
  <c r="K57" i="17"/>
  <c r="J57" i="17"/>
  <c r="I57" i="17"/>
  <c r="H57" i="17"/>
  <c r="G57" i="17"/>
  <c r="F57" i="17"/>
  <c r="AD56" i="17" a="1"/>
  <c r="AD56" i="17" s="1"/>
  <c r="AC56" i="17" a="1"/>
  <c r="AC56" i="17" s="1"/>
  <c r="AB56" i="17" a="1"/>
  <c r="AB56" i="17" s="1"/>
  <c r="Z56" i="17" a="1"/>
  <c r="Z56" i="17" s="1"/>
  <c r="Y56" i="17" a="1"/>
  <c r="Y56" i="17" s="1"/>
  <c r="X56" i="17" a="1"/>
  <c r="X56" i="17" s="1"/>
  <c r="W56" i="17" a="1"/>
  <c r="W56" i="17" s="1"/>
  <c r="V56" i="17" a="1"/>
  <c r="V56" i="17" s="1"/>
  <c r="T56" i="17" a="1"/>
  <c r="T56" i="17" s="1"/>
  <c r="S56" i="17" a="1"/>
  <c r="S56" i="17" s="1"/>
  <c r="R56" i="17" a="1"/>
  <c r="R56" i="17" s="1"/>
  <c r="Q56" i="17" a="1"/>
  <c r="Q56" i="17" s="1"/>
  <c r="P56" i="17" a="1"/>
  <c r="P56" i="17" s="1"/>
  <c r="O56" i="17" a="1"/>
  <c r="O56" i="17" s="1"/>
  <c r="M56" i="17" a="1"/>
  <c r="M56" i="17" s="1"/>
  <c r="L56" i="17" a="1"/>
  <c r="L56" i="17" s="1"/>
  <c r="K56" i="17" a="1"/>
  <c r="K56" i="17" s="1"/>
  <c r="J56" i="17" a="1"/>
  <c r="J56" i="17" s="1"/>
  <c r="I56" i="17" a="1"/>
  <c r="I56" i="17" s="1"/>
  <c r="H56" i="17" a="1"/>
  <c r="H56" i="17" s="1"/>
  <c r="G56" i="17" a="1"/>
  <c r="G56" i="17" s="1"/>
  <c r="F56" i="17" a="1"/>
  <c r="F56" i="17" s="1"/>
  <c r="AD55" i="17" a="1"/>
  <c r="AD55" i="17" s="1"/>
  <c r="AC55" i="17" a="1"/>
  <c r="AC55" i="17" s="1"/>
  <c r="AB55" i="17" a="1"/>
  <c r="AB55" i="17" s="1"/>
  <c r="Z55" i="17" a="1"/>
  <c r="Z55" i="17" s="1"/>
  <c r="Y55" i="17" a="1"/>
  <c r="Y55" i="17" s="1"/>
  <c r="X55" i="17" a="1"/>
  <c r="X55" i="17" s="1"/>
  <c r="W55" i="17" a="1"/>
  <c r="W55" i="17" s="1"/>
  <c r="V55" i="17" a="1"/>
  <c r="V55" i="17" s="1"/>
  <c r="T55" i="17" a="1"/>
  <c r="T55" i="17" s="1"/>
  <c r="S55" i="17" a="1"/>
  <c r="S55" i="17" s="1"/>
  <c r="R55" i="17" a="1"/>
  <c r="R55" i="17" s="1"/>
  <c r="P55" i="17" a="1"/>
  <c r="P55" i="17" s="1"/>
  <c r="O55" i="17" a="1"/>
  <c r="O55" i="17" s="1"/>
  <c r="M55" i="17" a="1"/>
  <c r="M55" i="17" s="1"/>
  <c r="L55" i="17" a="1"/>
  <c r="L55" i="17" s="1"/>
  <c r="K55" i="17" a="1"/>
  <c r="K55" i="17" s="1"/>
  <c r="J55" i="17" a="1"/>
  <c r="J55" i="17" s="1"/>
  <c r="I55" i="17" a="1"/>
  <c r="I55" i="17" s="1"/>
  <c r="H55" i="17" a="1"/>
  <c r="H55" i="17" s="1"/>
  <c r="G55" i="17" a="1"/>
  <c r="G55" i="17" s="1"/>
  <c r="F55" i="17" a="1"/>
  <c r="F55" i="17" s="1"/>
  <c r="X54" i="17" a="1"/>
  <c r="X54" i="17" s="1"/>
  <c r="W54" i="17" a="1"/>
  <c r="W54" i="17" s="1"/>
  <c r="V54" i="17" a="1"/>
  <c r="V54" i="17" s="1"/>
  <c r="T54" i="17" a="1"/>
  <c r="T54" i="17" s="1"/>
  <c r="S54" i="17" a="1"/>
  <c r="S54" i="17" s="1"/>
  <c r="P54" i="17" a="1"/>
  <c r="P54" i="17" s="1"/>
  <c r="O54" i="17" a="1"/>
  <c r="O54" i="17" s="1"/>
  <c r="L54" i="17" a="1"/>
  <c r="L54" i="17" s="1"/>
  <c r="K54" i="17" a="1"/>
  <c r="K54" i="17" s="1"/>
  <c r="J54" i="17" a="1"/>
  <c r="J54" i="17" s="1"/>
  <c r="I54" i="17" a="1"/>
  <c r="I54" i="17" s="1"/>
  <c r="H54" i="17" a="1"/>
  <c r="H54" i="17" s="1"/>
  <c r="F54" i="17" a="1"/>
  <c r="F54" i="17" s="1"/>
  <c r="C54" i="17" a="1"/>
  <c r="C54" i="17" s="1"/>
  <c r="C58" i="17" s="1"/>
  <c r="C26" i="17" a="1"/>
  <c r="C26" i="17" s="1"/>
  <c r="G54" i="17" a="1"/>
  <c r="G54" i="17" s="1"/>
  <c r="L58" i="17" l="1"/>
  <c r="C66" i="17"/>
  <c r="H58" i="17"/>
  <c r="C76" i="17"/>
  <c r="P18" i="24" a="1"/>
  <c r="P18" i="24" s="1"/>
  <c r="P17" i="24" a="1"/>
  <c r="P17" i="24" s="1"/>
  <c r="AE48" i="17"/>
  <c r="AA45" i="17" a="1"/>
  <c r="AA45" i="17" s="1"/>
  <c r="C59" i="17" l="1"/>
  <c r="C95" i="17"/>
  <c r="C40" i="17"/>
  <c r="C86" i="17"/>
  <c r="C67" i="17"/>
  <c r="AK137" i="24" a="1"/>
  <c r="AK137" i="24" s="1"/>
  <c r="BF137" i="24" a="1"/>
  <c r="BF137" i="24" s="1"/>
  <c r="BE137" i="24" a="1"/>
  <c r="BE137" i="24" s="1"/>
  <c r="BD137" i="24" a="1"/>
  <c r="BD137" i="24" s="1"/>
  <c r="BC137" i="24" a="1"/>
  <c r="BC137" i="24" s="1"/>
  <c r="AZ137" i="24" a="1"/>
  <c r="AZ137" i="24" s="1"/>
  <c r="AY137" i="24" a="1"/>
  <c r="AY137" i="24" s="1"/>
  <c r="AW137" i="24" a="1"/>
  <c r="AW137" i="24" s="1"/>
  <c r="AU137" i="24" a="1"/>
  <c r="AU137" i="24" s="1"/>
  <c r="AQ137" i="24" a="1"/>
  <c r="AQ137" i="24" s="1"/>
  <c r="AH137" i="24" a="1"/>
  <c r="AH137" i="24" s="1"/>
  <c r="AF137" i="24" a="1"/>
  <c r="AF137" i="24" s="1"/>
  <c r="AE137" i="24" a="1"/>
  <c r="AE137" i="24" s="1"/>
  <c r="AD137" i="24" a="1"/>
  <c r="AD137" i="24" s="1"/>
  <c r="AC137" i="24" a="1"/>
  <c r="AC137" i="24" s="1"/>
  <c r="AB137" i="24" a="1"/>
  <c r="AB137" i="24" s="1"/>
  <c r="R137" i="24" a="1"/>
  <c r="R137" i="24" s="1"/>
  <c r="M137" i="24" a="1"/>
  <c r="M137" i="24" s="1"/>
  <c r="J137" i="24" a="1"/>
  <c r="J137" i="24" s="1"/>
  <c r="G137" i="24" a="1"/>
  <c r="G137" i="24" s="1"/>
  <c r="D137" i="24" a="1"/>
  <c r="D137" i="24" s="1"/>
  <c r="AE66" i="24" a="1"/>
  <c r="AE66" i="24" s="1"/>
  <c r="AD66" i="24" a="1"/>
  <c r="AD66" i="24" s="1"/>
  <c r="AC66" i="24" a="1"/>
  <c r="AC66" i="24" s="1"/>
  <c r="AB66" i="24" a="1"/>
  <c r="AB66" i="24" s="1"/>
  <c r="Z66" i="24" a="1"/>
  <c r="Z66" i="24" s="1"/>
  <c r="Y66" i="24" a="1"/>
  <c r="Y66" i="24" s="1"/>
  <c r="X66" i="24" a="1"/>
  <c r="X66" i="24" s="1"/>
  <c r="W66" i="24" a="1"/>
  <c r="W66" i="24" s="1"/>
  <c r="V66" i="24" a="1"/>
  <c r="V66" i="24" s="1"/>
  <c r="U66" i="24" a="1"/>
  <c r="U66" i="24" s="1"/>
  <c r="T66" i="24" a="1"/>
  <c r="T66" i="24" s="1"/>
  <c r="S66" i="24" a="1"/>
  <c r="S66" i="24" s="1"/>
  <c r="R66" i="24" a="1"/>
  <c r="R66" i="24" s="1"/>
  <c r="Q66" i="24" a="1"/>
  <c r="Q66" i="24" s="1"/>
  <c r="P66" i="24" a="1"/>
  <c r="P66" i="24" s="1"/>
  <c r="O66" i="24" a="1"/>
  <c r="O66" i="24" s="1"/>
  <c r="M66" i="24" a="1"/>
  <c r="M66" i="24" s="1"/>
  <c r="L66" i="24" a="1"/>
  <c r="L66" i="24" s="1"/>
  <c r="K66" i="24" a="1"/>
  <c r="K66" i="24" s="1"/>
  <c r="J66" i="24" a="1"/>
  <c r="J66" i="24" s="1"/>
  <c r="I66" i="24" a="1"/>
  <c r="I66" i="24" s="1"/>
  <c r="H66" i="24" a="1"/>
  <c r="H66" i="24" s="1"/>
  <c r="G66" i="24" a="1"/>
  <c r="G66" i="24" s="1"/>
  <c r="F66" i="24" a="1"/>
  <c r="F66" i="24" s="1"/>
  <c r="D66" i="24" a="1"/>
  <c r="D66" i="24" s="1"/>
  <c r="C66" i="24" a="1"/>
  <c r="C66" i="24" s="1"/>
  <c r="AE33" i="24" a="1"/>
  <c r="AE33" i="24" s="1"/>
  <c r="AD33" i="24" a="1"/>
  <c r="AD33" i="24" s="1"/>
  <c r="AC33" i="24" a="1"/>
  <c r="AC33" i="24" s="1"/>
  <c r="AB33" i="24" a="1"/>
  <c r="AB33" i="24" s="1"/>
  <c r="AA33" i="24" a="1"/>
  <c r="AA33" i="24" s="1"/>
  <c r="Z33" i="24" a="1"/>
  <c r="Z33" i="24" s="1"/>
  <c r="Y33" i="24" a="1"/>
  <c r="Y33" i="24" s="1"/>
  <c r="X33" i="24" a="1"/>
  <c r="X33" i="24" s="1"/>
  <c r="W33" i="24" a="1"/>
  <c r="W33" i="24" s="1"/>
  <c r="V33" i="24" a="1"/>
  <c r="V33" i="24" s="1"/>
  <c r="U33" i="24" a="1"/>
  <c r="U33" i="24" s="1"/>
  <c r="T33" i="24" a="1"/>
  <c r="T33" i="24" s="1"/>
  <c r="S33" i="24" a="1"/>
  <c r="S33" i="24" s="1"/>
  <c r="R33" i="24" a="1"/>
  <c r="R33" i="24" s="1"/>
  <c r="Q33" i="24" a="1"/>
  <c r="Q33" i="24" s="1"/>
  <c r="P33" i="24" a="1"/>
  <c r="P33" i="24" s="1"/>
  <c r="O33" i="24" a="1"/>
  <c r="O33" i="24" s="1"/>
  <c r="N33" i="24" a="1"/>
  <c r="N33" i="24" s="1"/>
  <c r="M33" i="24" a="1"/>
  <c r="M33" i="24" s="1"/>
  <c r="L33" i="24" a="1"/>
  <c r="L33" i="24" s="1"/>
  <c r="K33" i="24" a="1"/>
  <c r="K33" i="24" s="1"/>
  <c r="J33" i="24" a="1"/>
  <c r="J33" i="24" s="1"/>
  <c r="I33" i="24" a="1"/>
  <c r="I33" i="24" s="1"/>
  <c r="H33" i="24" a="1"/>
  <c r="H33" i="24" s="1"/>
  <c r="G33" i="24" a="1"/>
  <c r="G33" i="24" s="1"/>
  <c r="F33" i="24" a="1"/>
  <c r="F33" i="24" s="1"/>
  <c r="D33" i="24" a="1"/>
  <c r="D33" i="24" s="1"/>
  <c r="C33" i="24" a="1"/>
  <c r="C33" i="24" s="1"/>
  <c r="AE17" i="24" a="1"/>
  <c r="AE17" i="24" s="1"/>
  <c r="AD17" i="24" a="1"/>
  <c r="AD17" i="24" s="1"/>
  <c r="AC17" i="24" a="1"/>
  <c r="AC17" i="24" s="1"/>
  <c r="AB17" i="24" a="1"/>
  <c r="AB17" i="24" s="1"/>
  <c r="Z17" i="24" a="1"/>
  <c r="Z17" i="24" s="1"/>
  <c r="Y17" i="24" a="1"/>
  <c r="Y17" i="24" s="1"/>
  <c r="X17" i="24" a="1"/>
  <c r="X17" i="24" s="1"/>
  <c r="W17" i="24" a="1"/>
  <c r="W17" i="24" s="1"/>
  <c r="V17" i="24" a="1"/>
  <c r="V17" i="24" s="1"/>
  <c r="U17" i="24" a="1"/>
  <c r="U17" i="24" s="1"/>
  <c r="T17" i="24" a="1"/>
  <c r="T17" i="24" s="1"/>
  <c r="S17" i="24" a="1"/>
  <c r="S17" i="24" s="1"/>
  <c r="R17" i="24" a="1"/>
  <c r="R17" i="24" s="1"/>
  <c r="Q17" i="24" a="1"/>
  <c r="Q17" i="24" s="1"/>
  <c r="O17" i="24" a="1"/>
  <c r="O17" i="24" s="1"/>
  <c r="M17" i="24" a="1"/>
  <c r="M17" i="24" s="1"/>
  <c r="L17" i="24" a="1"/>
  <c r="L17" i="24" s="1"/>
  <c r="K17" i="24" a="1"/>
  <c r="K17" i="24" s="1"/>
  <c r="J17" i="24" a="1"/>
  <c r="J17" i="24" s="1"/>
  <c r="H17" i="24" a="1"/>
  <c r="H17" i="24" s="1"/>
  <c r="G17" i="24" a="1"/>
  <c r="G17" i="24" s="1"/>
  <c r="F17" i="24" a="1"/>
  <c r="F17" i="24" s="1"/>
  <c r="C17" i="24" a="1"/>
  <c r="C17" i="24" s="1"/>
  <c r="C45" i="17" l="1" a="1"/>
  <c r="C45" i="17" s="1"/>
  <c r="C25" i="17" a="1"/>
  <c r="C25" i="17" s="1"/>
  <c r="L18" i="17" l="1"/>
  <c r="L28" i="17"/>
  <c r="O18" i="17" l="1"/>
  <c r="H45" i="17" l="1" a="1"/>
  <c r="H45" i="17" s="1"/>
  <c r="AE47" i="17" l="1" a="1"/>
  <c r="AE47" i="17" s="1"/>
  <c r="AE46" i="17" a="1"/>
  <c r="AE46" i="17" s="1"/>
  <c r="AE45" i="17" a="1"/>
  <c r="AE45" i="17" s="1"/>
  <c r="AE28" i="17"/>
  <c r="AE27" i="17" a="1"/>
  <c r="AE27" i="17" s="1"/>
  <c r="AE26" i="17" a="1"/>
  <c r="AE26" i="17" s="1"/>
  <c r="AE25" i="17" a="1"/>
  <c r="AE25" i="17" s="1"/>
  <c r="AE17" i="17" a="1"/>
  <c r="AE17" i="17" s="1"/>
  <c r="AK182" i="17" a="1"/>
  <c r="AK182" i="17" s="1"/>
  <c r="AJ182" i="17" s="1"/>
  <c r="AQ182" i="17" a="1"/>
  <c r="AQ182" i="17" s="1"/>
  <c r="AP182" i="17" s="1"/>
  <c r="AU182" i="17" a="1"/>
  <c r="AU182" i="17" s="1"/>
  <c r="AW182" i="17" a="1"/>
  <c r="AW182" i="17" s="1"/>
  <c r="AY182" i="17" a="1"/>
  <c r="AY182" i="17" s="1"/>
  <c r="AZ182" i="17" a="1"/>
  <c r="AZ182" i="17" s="1"/>
  <c r="BC182" i="17" a="1"/>
  <c r="BC182" i="17" s="1"/>
  <c r="BD182" i="17" a="1"/>
  <c r="BD182" i="17" s="1"/>
  <c r="BE182" i="17" a="1"/>
  <c r="BE182" i="17" s="1"/>
  <c r="BF182" i="17" a="1"/>
  <c r="BF182" i="17" s="1"/>
  <c r="AK183" i="17" a="1"/>
  <c r="AK183" i="17" s="1"/>
  <c r="AJ183" i="17" s="1"/>
  <c r="AQ183" i="17" a="1"/>
  <c r="AQ183" i="17" s="1"/>
  <c r="AP183" i="17" s="1"/>
  <c r="AU183" i="17" a="1"/>
  <c r="AU183" i="17" s="1"/>
  <c r="AW183" i="17" a="1"/>
  <c r="AW183" i="17" s="1"/>
  <c r="AY183" i="17" a="1"/>
  <c r="AY183" i="17" s="1"/>
  <c r="AZ183" i="17" a="1"/>
  <c r="AZ183" i="17" s="1"/>
  <c r="BC183" i="17" a="1"/>
  <c r="BC183" i="17" s="1"/>
  <c r="BD183" i="17" a="1"/>
  <c r="BD183" i="17" s="1"/>
  <c r="BE183" i="17" a="1"/>
  <c r="BE183" i="17" s="1"/>
  <c r="BF183" i="17" a="1"/>
  <c r="BF183" i="17" s="1"/>
  <c r="AK184" i="17"/>
  <c r="AL184" i="17"/>
  <c r="AM184" i="17"/>
  <c r="AN184" i="17"/>
  <c r="AO184" i="17"/>
  <c r="AQ184" i="17"/>
  <c r="AR184" i="17"/>
  <c r="AT184" i="17"/>
  <c r="AU184" i="17"/>
  <c r="AW184" i="17"/>
  <c r="AY184" i="17"/>
  <c r="AZ184" i="17"/>
  <c r="BA184" i="17"/>
  <c r="BC184" i="17"/>
  <c r="BD184" i="17"/>
  <c r="BE184" i="17"/>
  <c r="BF184" i="17"/>
  <c r="AH182" i="17" a="1"/>
  <c r="AH182" i="17" s="1"/>
  <c r="AG182" i="17" s="1"/>
  <c r="AI182" i="17" a="1"/>
  <c r="AI182" i="17" s="1"/>
  <c r="AG183" i="17"/>
  <c r="AI183" i="17" a="1"/>
  <c r="AI183" i="17" s="1"/>
  <c r="AH184" i="17"/>
  <c r="AI184" i="17"/>
  <c r="AF182" i="17" a="1"/>
  <c r="AF182" i="17" s="1"/>
  <c r="AF183" i="17" a="1"/>
  <c r="AF183" i="17" s="1"/>
  <c r="AF184" i="17"/>
  <c r="AE182" i="17" a="1"/>
  <c r="AE182" i="17" s="1"/>
  <c r="AE183" i="17" a="1"/>
  <c r="AE183" i="17" s="1"/>
  <c r="AE184" i="17"/>
  <c r="AD182" i="17" a="1"/>
  <c r="AD182" i="17" s="1"/>
  <c r="AD183" i="17" a="1"/>
  <c r="AD183" i="17" s="1"/>
  <c r="AD184" i="17"/>
  <c r="AC182" i="17" a="1"/>
  <c r="AC182" i="17" s="1"/>
  <c r="AC183" i="17" a="1"/>
  <c r="AC183" i="17" s="1"/>
  <c r="AC184" i="17"/>
  <c r="AB182" i="17" a="1"/>
  <c r="AB182" i="17" s="1"/>
  <c r="AB183" i="17" a="1"/>
  <c r="AB183" i="17" s="1"/>
  <c r="AB184" i="17"/>
  <c r="R182" i="17" a="1"/>
  <c r="R182" i="17" s="1"/>
  <c r="L182" i="17"/>
  <c r="L183" i="17"/>
  <c r="K184" i="17"/>
  <c r="J184" i="17"/>
  <c r="J183" i="17" a="1"/>
  <c r="J183" i="17" s="1"/>
  <c r="I183" i="17" s="1"/>
  <c r="J182" i="17" a="1"/>
  <c r="J182" i="17" s="1"/>
  <c r="I182" i="17" s="1"/>
  <c r="G181" i="17" a="1"/>
  <c r="G181" i="17" s="1"/>
  <c r="F181" i="17" s="1"/>
  <c r="D181" i="17" a="1"/>
  <c r="D181" i="17" s="1"/>
  <c r="C181" i="17" s="1"/>
  <c r="J181" i="17" a="1"/>
  <c r="J181" i="17" s="1"/>
  <c r="I181" i="17" s="1"/>
  <c r="M181" i="17" a="1"/>
  <c r="M181" i="17" s="1"/>
  <c r="L181" i="17" s="1"/>
  <c r="R181" i="17" a="1"/>
  <c r="R181" i="17" s="1"/>
  <c r="AB181" i="17" a="1"/>
  <c r="AB181" i="17" s="1"/>
  <c r="AC181" i="17" a="1"/>
  <c r="AC181" i="17" s="1"/>
  <c r="AD181" i="17" a="1"/>
  <c r="AD181" i="17" s="1"/>
  <c r="AE181" i="17" a="1"/>
  <c r="AE181" i="17" s="1"/>
  <c r="AF181" i="17" a="1"/>
  <c r="AF181" i="17" s="1"/>
  <c r="AH181" i="17" a="1"/>
  <c r="AH181" i="17" s="1"/>
  <c r="AK181" i="17" a="1"/>
  <c r="AK181" i="17" s="1"/>
  <c r="AJ181" i="17" s="1"/>
  <c r="AQ181" i="17" a="1"/>
  <c r="AQ181" i="17" s="1"/>
  <c r="AP181" i="17" s="1"/>
  <c r="AU181" i="17" a="1"/>
  <c r="AU181" i="17" s="1"/>
  <c r="AW181" i="17" a="1"/>
  <c r="AW181" i="17" s="1"/>
  <c r="AY181" i="17" a="1"/>
  <c r="AY181" i="17" s="1"/>
  <c r="AZ181" i="17" a="1"/>
  <c r="AZ181" i="17" s="1"/>
  <c r="BC181" i="17" a="1"/>
  <c r="BC181" i="17" s="1"/>
  <c r="BE181" i="17" a="1"/>
  <c r="BE181" i="17" s="1"/>
  <c r="BF181" i="17" a="1"/>
  <c r="BF181" i="17" s="1"/>
  <c r="BD181" i="17" a="1"/>
  <c r="BD181" i="17" s="1"/>
  <c r="J17" i="17" a="1"/>
  <c r="J17" i="17" s="1"/>
  <c r="K17" i="17" a="1"/>
  <c r="K17" i="17" s="1"/>
  <c r="L17" i="17" a="1"/>
  <c r="L17" i="17" s="1"/>
  <c r="M17" i="17" a="1"/>
  <c r="M17" i="17" s="1"/>
  <c r="O17" i="17" a="1"/>
  <c r="O17" i="17" s="1"/>
  <c r="P17" i="17" a="1"/>
  <c r="P17" i="17" s="1"/>
  <c r="Q17" i="17" a="1"/>
  <c r="Q17" i="17" s="1"/>
  <c r="R17" i="17" a="1"/>
  <c r="R17" i="17" s="1"/>
  <c r="S17" i="17" a="1"/>
  <c r="S17" i="17" s="1"/>
  <c r="T17" i="17" a="1"/>
  <c r="T17" i="17" s="1"/>
  <c r="U17" i="17" a="1"/>
  <c r="U17" i="17" s="1"/>
  <c r="V17" i="17" a="1"/>
  <c r="V17" i="17" s="1"/>
  <c r="W17" i="17" a="1"/>
  <c r="W17" i="17" s="1"/>
  <c r="X17" i="17" a="1"/>
  <c r="X17" i="17" s="1"/>
  <c r="Y17" i="17" a="1"/>
  <c r="Y17" i="17" s="1"/>
  <c r="Z17" i="17" a="1"/>
  <c r="Z17" i="17" s="1"/>
  <c r="AB17" i="17" a="1"/>
  <c r="AB17" i="17" s="1"/>
  <c r="AC17" i="17" a="1"/>
  <c r="AC17" i="17" s="1"/>
  <c r="AD17" i="17" a="1"/>
  <c r="AD17" i="17" s="1"/>
  <c r="F18" i="17"/>
  <c r="G18" i="17"/>
  <c r="H18" i="17"/>
  <c r="J18" i="17"/>
  <c r="K18" i="17"/>
  <c r="M18" i="17"/>
  <c r="P18" i="17"/>
  <c r="Q18" i="17"/>
  <c r="R18" i="17"/>
  <c r="S18" i="17"/>
  <c r="T18" i="17"/>
  <c r="U18" i="17"/>
  <c r="V18" i="17"/>
  <c r="W18" i="17"/>
  <c r="X18" i="17"/>
  <c r="Y18" i="17"/>
  <c r="Z18" i="17"/>
  <c r="AA18" i="17"/>
  <c r="AB18" i="17"/>
  <c r="AC18" i="17"/>
  <c r="AD18" i="17"/>
  <c r="D26" i="17" a="1"/>
  <c r="D26" i="17" s="1"/>
  <c r="E26" i="17" a="1"/>
  <c r="E26" i="17" s="1"/>
  <c r="F26" i="17" a="1"/>
  <c r="F26" i="17" s="1"/>
  <c r="G26" i="17" a="1"/>
  <c r="G26" i="17" s="1"/>
  <c r="H26" i="17" a="1"/>
  <c r="H26" i="17" s="1"/>
  <c r="I26" i="17" a="1"/>
  <c r="I26" i="17" s="1"/>
  <c r="J26" i="17" a="1"/>
  <c r="J26" i="17" s="1"/>
  <c r="K26" i="17" a="1"/>
  <c r="K26" i="17" s="1"/>
  <c r="L26" i="17" a="1"/>
  <c r="L26" i="17" s="1"/>
  <c r="M26" i="17" a="1"/>
  <c r="M26" i="17" s="1"/>
  <c r="N26" i="17" a="1"/>
  <c r="N26" i="17" s="1"/>
  <c r="O26" i="17" a="1"/>
  <c r="O26" i="17" s="1"/>
  <c r="P26" i="17" a="1"/>
  <c r="P26" i="17" s="1"/>
  <c r="Q26" i="17" a="1"/>
  <c r="Q26" i="17" s="1"/>
  <c r="R26" i="17" a="1"/>
  <c r="R26" i="17" s="1"/>
  <c r="S26" i="17" a="1"/>
  <c r="S26" i="17" s="1"/>
  <c r="T26" i="17" a="1"/>
  <c r="T26" i="17" s="1"/>
  <c r="U26" i="17" a="1"/>
  <c r="U26" i="17" s="1"/>
  <c r="V26" i="17" a="1"/>
  <c r="V26" i="17" s="1"/>
  <c r="W26" i="17" a="1"/>
  <c r="W26" i="17" s="1"/>
  <c r="X26" i="17" a="1"/>
  <c r="X26" i="17" s="1"/>
  <c r="Y26" i="17" a="1"/>
  <c r="Y26" i="17" s="1"/>
  <c r="Z26" i="17" a="1"/>
  <c r="Z26" i="17" s="1"/>
  <c r="AA26" i="17" a="1"/>
  <c r="AA26" i="17" s="1"/>
  <c r="AB26" i="17" a="1"/>
  <c r="AB26" i="17" s="1"/>
  <c r="AC26" i="17" a="1"/>
  <c r="AC26" i="17" s="1"/>
  <c r="AD26" i="17" a="1"/>
  <c r="AD26" i="17" s="1"/>
  <c r="D27" i="17" a="1"/>
  <c r="D27" i="17" s="1"/>
  <c r="E27" i="17" a="1"/>
  <c r="E27" i="17" s="1"/>
  <c r="F27" i="17" a="1"/>
  <c r="F27" i="17" s="1"/>
  <c r="G27" i="17" a="1"/>
  <c r="G27" i="17" s="1"/>
  <c r="H27" i="17" a="1"/>
  <c r="H27" i="17" s="1"/>
  <c r="I27" i="17" a="1"/>
  <c r="I27" i="17" s="1"/>
  <c r="J27" i="17" a="1"/>
  <c r="J27" i="17" s="1"/>
  <c r="K27" i="17" a="1"/>
  <c r="K27" i="17" s="1"/>
  <c r="L27" i="17" a="1"/>
  <c r="L27" i="17" s="1"/>
  <c r="M27" i="17" a="1"/>
  <c r="M27" i="17" s="1"/>
  <c r="N27" i="17" a="1"/>
  <c r="N27" i="17" s="1"/>
  <c r="O27" i="17" a="1"/>
  <c r="O27" i="17" s="1"/>
  <c r="P27" i="17" a="1"/>
  <c r="P27" i="17" s="1"/>
  <c r="Q27" i="17" a="1"/>
  <c r="Q27" i="17" s="1"/>
  <c r="R27" i="17" a="1"/>
  <c r="R27" i="17" s="1"/>
  <c r="S27" i="17" a="1"/>
  <c r="S27" i="17" s="1"/>
  <c r="T27" i="17" a="1"/>
  <c r="T27" i="17" s="1"/>
  <c r="U27" i="17" a="1"/>
  <c r="U27" i="17" s="1"/>
  <c r="V27" i="17" a="1"/>
  <c r="V27" i="17" s="1"/>
  <c r="W27" i="17" a="1"/>
  <c r="W27" i="17" s="1"/>
  <c r="Y27" i="17" a="1"/>
  <c r="Y27" i="17" s="1"/>
  <c r="Z27" i="17" a="1"/>
  <c r="Z27" i="17" s="1"/>
  <c r="AA27" i="17" a="1"/>
  <c r="AA27" i="17" s="1"/>
  <c r="AB27" i="17" a="1"/>
  <c r="AB27" i="17" s="1"/>
  <c r="AC27" i="17" a="1"/>
  <c r="AC27" i="17" s="1"/>
  <c r="AD27" i="17" a="1"/>
  <c r="AD27" i="17" s="1"/>
  <c r="D28" i="17"/>
  <c r="E28" i="17"/>
  <c r="F28" i="17"/>
  <c r="G28" i="17"/>
  <c r="H28" i="17"/>
  <c r="I28" i="17"/>
  <c r="J28" i="17"/>
  <c r="K28" i="17"/>
  <c r="M28" i="17"/>
  <c r="N28" i="17"/>
  <c r="O28" i="17"/>
  <c r="P28" i="17"/>
  <c r="Q28" i="17"/>
  <c r="R28" i="17"/>
  <c r="S28" i="17"/>
  <c r="T28" i="17"/>
  <c r="U28" i="17"/>
  <c r="V28" i="17"/>
  <c r="W28" i="17"/>
  <c r="X28" i="17"/>
  <c r="Y28" i="17"/>
  <c r="Z28" i="17"/>
  <c r="AA28" i="17"/>
  <c r="AB28" i="17"/>
  <c r="AC28" i="17"/>
  <c r="AD28" i="17"/>
  <c r="C28" i="17"/>
  <c r="C27" i="17" a="1"/>
  <c r="C27" i="17" s="1"/>
  <c r="D46" i="17" a="1"/>
  <c r="D46" i="17" s="1"/>
  <c r="F46" i="17" a="1"/>
  <c r="F46" i="17" s="1"/>
  <c r="G46" i="17" a="1"/>
  <c r="G46" i="17" s="1"/>
  <c r="H46" i="17" a="1"/>
  <c r="H46" i="17" s="1"/>
  <c r="I46" i="17" a="1"/>
  <c r="I46" i="17" s="1"/>
  <c r="J46" i="17" a="1"/>
  <c r="J46" i="17" s="1"/>
  <c r="K46" i="17" a="1"/>
  <c r="K46" i="17" s="1"/>
  <c r="L46" i="17" a="1"/>
  <c r="L46" i="17" s="1"/>
  <c r="M46" i="17" a="1"/>
  <c r="M46" i="17" s="1"/>
  <c r="O46" i="17" a="1"/>
  <c r="O46" i="17" s="1"/>
  <c r="P46" i="17" a="1"/>
  <c r="P46" i="17" s="1"/>
  <c r="Q46" i="17" a="1"/>
  <c r="Q46" i="17" s="1"/>
  <c r="R46" i="17" a="1"/>
  <c r="R46" i="17" s="1"/>
  <c r="S46" i="17" a="1"/>
  <c r="S46" i="17" s="1"/>
  <c r="T46" i="17" a="1"/>
  <c r="T46" i="17" s="1"/>
  <c r="W46" i="17" a="1"/>
  <c r="W46" i="17" s="1"/>
  <c r="X46" i="17" a="1"/>
  <c r="X46" i="17" s="1"/>
  <c r="Y46" i="17" a="1"/>
  <c r="Y46" i="17" s="1"/>
  <c r="Z46" i="17" a="1"/>
  <c r="Z46" i="17" s="1"/>
  <c r="AA46" i="17" a="1"/>
  <c r="AA46" i="17" s="1"/>
  <c r="AB46" i="17" a="1"/>
  <c r="AB46" i="17" s="1"/>
  <c r="AC46" i="17" a="1"/>
  <c r="AC46" i="17" s="1"/>
  <c r="AD46" i="17" a="1"/>
  <c r="AD46" i="17" s="1"/>
  <c r="D47" i="17" a="1"/>
  <c r="D47" i="17" s="1"/>
  <c r="F47" i="17" a="1"/>
  <c r="F47" i="17" s="1"/>
  <c r="G47" i="17" a="1"/>
  <c r="G47" i="17" s="1"/>
  <c r="H47" i="17" a="1"/>
  <c r="H47" i="17" s="1"/>
  <c r="I47" i="17" a="1"/>
  <c r="I47" i="17" s="1"/>
  <c r="J47" i="17" a="1"/>
  <c r="J47" i="17" s="1"/>
  <c r="K47" i="17" a="1"/>
  <c r="K47" i="17" s="1"/>
  <c r="L47" i="17" a="1"/>
  <c r="L47" i="17" s="1"/>
  <c r="M47" i="17" a="1"/>
  <c r="M47" i="17" s="1"/>
  <c r="O47" i="17" a="1"/>
  <c r="O47" i="17" s="1"/>
  <c r="P47" i="17" a="1"/>
  <c r="P47" i="17" s="1"/>
  <c r="Q47" i="17" a="1"/>
  <c r="Q47" i="17" s="1"/>
  <c r="R47" i="17" a="1"/>
  <c r="R47" i="17" s="1"/>
  <c r="S47" i="17" a="1"/>
  <c r="S47" i="17" s="1"/>
  <c r="T47" i="17" a="1"/>
  <c r="T47" i="17" s="1"/>
  <c r="W47" i="17" a="1"/>
  <c r="W47" i="17" s="1"/>
  <c r="X47" i="17" a="1"/>
  <c r="X47" i="17" s="1"/>
  <c r="Y47" i="17" a="1"/>
  <c r="Y47" i="17" s="1"/>
  <c r="Z47" i="17" a="1"/>
  <c r="Z47" i="17" s="1"/>
  <c r="AA47" i="17" a="1"/>
  <c r="AA47" i="17" s="1"/>
  <c r="AB47" i="17" a="1"/>
  <c r="AB47" i="17" s="1"/>
  <c r="AC47" i="17" a="1"/>
  <c r="AC47" i="17" s="1"/>
  <c r="AD47" i="17" a="1"/>
  <c r="AD47" i="17" s="1"/>
  <c r="C47" i="17" a="1"/>
  <c r="C47" i="17" s="1"/>
  <c r="C46" i="17" a="1"/>
  <c r="C46" i="17" s="1"/>
  <c r="D48" i="17"/>
  <c r="E48" i="17"/>
  <c r="F48" i="17"/>
  <c r="G48" i="17"/>
  <c r="H48" i="17"/>
  <c r="I48" i="17"/>
  <c r="J48" i="17"/>
  <c r="K48" i="17"/>
  <c r="L48" i="17"/>
  <c r="M48" i="17"/>
  <c r="O48" i="17"/>
  <c r="P48" i="17"/>
  <c r="Q48" i="17"/>
  <c r="R48" i="17"/>
  <c r="S48" i="17"/>
  <c r="T48" i="17"/>
  <c r="W48" i="17"/>
  <c r="X48" i="17"/>
  <c r="Y48" i="17"/>
  <c r="Z48" i="17"/>
  <c r="AA48" i="17"/>
  <c r="AB48" i="17"/>
  <c r="AC48" i="17"/>
  <c r="AD48" i="17"/>
  <c r="C48" i="17"/>
  <c r="D184" i="17"/>
  <c r="E184" i="17"/>
  <c r="G184" i="17"/>
  <c r="H184" i="17"/>
  <c r="D183" i="17" a="1"/>
  <c r="D183" i="17" s="1"/>
  <c r="C183" i="17" s="1"/>
  <c r="G183" i="17" a="1"/>
  <c r="G183" i="17" s="1"/>
  <c r="F183" i="17" s="1"/>
  <c r="D182" i="17" a="1"/>
  <c r="D182" i="17" s="1"/>
  <c r="C182" i="17" s="1"/>
  <c r="G182" i="17" a="1"/>
  <c r="G182" i="17" s="1"/>
  <c r="F182" i="17" s="1"/>
  <c r="D45" i="17" a="1"/>
  <c r="D45" i="17" s="1"/>
  <c r="F45" i="17" a="1"/>
  <c r="F45" i="17" s="1"/>
  <c r="G45" i="17" a="1"/>
  <c r="G45" i="17" s="1"/>
  <c r="I45" i="17" a="1"/>
  <c r="I45" i="17" s="1"/>
  <c r="H49" i="17" s="1"/>
  <c r="J45" i="17" a="1"/>
  <c r="J45" i="17" s="1"/>
  <c r="K45" i="17" a="1"/>
  <c r="K45" i="17" s="1"/>
  <c r="L45" i="17" a="1"/>
  <c r="L45" i="17" s="1"/>
  <c r="M45" i="17" a="1"/>
  <c r="M45" i="17" s="1"/>
  <c r="O45" i="17" a="1"/>
  <c r="O45" i="17" s="1"/>
  <c r="P45" i="17" a="1"/>
  <c r="P45" i="17" s="1"/>
  <c r="Q45" i="17" a="1"/>
  <c r="Q45" i="17" s="1"/>
  <c r="R45" i="17" a="1"/>
  <c r="R45" i="17" s="1"/>
  <c r="S45" i="17" a="1"/>
  <c r="S45" i="17" s="1"/>
  <c r="T45" i="17" a="1"/>
  <c r="T45" i="17" s="1"/>
  <c r="W45" i="17" a="1"/>
  <c r="W45" i="17" s="1"/>
  <c r="X45" i="17" a="1"/>
  <c r="X45" i="17" s="1"/>
  <c r="Y45" i="17" a="1"/>
  <c r="Y45" i="17" s="1"/>
  <c r="Z45" i="17" a="1"/>
  <c r="Z45" i="17" s="1"/>
  <c r="AB45" i="17" a="1"/>
  <c r="AB45" i="17" s="1"/>
  <c r="AC45" i="17" a="1"/>
  <c r="AC45" i="17" s="1"/>
  <c r="AD45" i="17" a="1"/>
  <c r="AD45" i="17" s="1"/>
  <c r="F25" i="17" a="1"/>
  <c r="F25" i="17" s="1"/>
  <c r="F160" i="17" s="1"/>
  <c r="G25" i="17" a="1"/>
  <c r="G25" i="17" s="1"/>
  <c r="G160" i="17" s="1"/>
  <c r="H25" i="17" a="1"/>
  <c r="H25" i="17" s="1"/>
  <c r="H160" i="17" s="1"/>
  <c r="I25" i="17" a="1"/>
  <c r="I25" i="17" s="1"/>
  <c r="I160" i="17" s="1"/>
  <c r="J25" i="17" a="1"/>
  <c r="J25" i="17" s="1"/>
  <c r="J160" i="17" s="1"/>
  <c r="K25" i="17" a="1"/>
  <c r="K25" i="17" s="1"/>
  <c r="K160" i="17" s="1"/>
  <c r="L25" i="17" a="1"/>
  <c r="L25" i="17" s="1"/>
  <c r="M25" i="17" a="1"/>
  <c r="M25" i="17" s="1"/>
  <c r="M160" i="17" s="1"/>
  <c r="O25" i="17" a="1"/>
  <c r="O25" i="17" s="1"/>
  <c r="O160" i="17" s="1"/>
  <c r="P25" i="17" a="1"/>
  <c r="P25" i="17" s="1"/>
  <c r="P160" i="17" s="1"/>
  <c r="Q25" i="17" a="1"/>
  <c r="Q25" i="17" s="1"/>
  <c r="Q160" i="17" s="1"/>
  <c r="R25" i="17" a="1"/>
  <c r="R25" i="17" s="1"/>
  <c r="R160" i="17" s="1"/>
  <c r="S25" i="17" a="1"/>
  <c r="S25" i="17" s="1"/>
  <c r="S160" i="17" s="1"/>
  <c r="T25" i="17" a="1"/>
  <c r="T25" i="17" s="1"/>
  <c r="T160" i="17" s="1"/>
  <c r="U25" i="17" a="1"/>
  <c r="U25" i="17" s="1"/>
  <c r="U160" i="17" s="1"/>
  <c r="V25" i="17" a="1"/>
  <c r="V25" i="17" s="1"/>
  <c r="V160" i="17" s="1"/>
  <c r="W25" i="17" a="1"/>
  <c r="W25" i="17" s="1"/>
  <c r="W160" i="17" s="1"/>
  <c r="X25" i="17" a="1"/>
  <c r="X25" i="17" s="1"/>
  <c r="X160" i="17" s="1"/>
  <c r="Y25" i="17" a="1"/>
  <c r="Y25" i="17" s="1"/>
  <c r="Y160" i="17" s="1"/>
  <c r="Z25" i="17" a="1"/>
  <c r="Z25" i="17" s="1"/>
  <c r="Z160" i="17" s="1"/>
  <c r="AA25" i="17" a="1"/>
  <c r="AA25" i="17" s="1"/>
  <c r="AA160" i="17" s="1"/>
  <c r="AB25" i="17" a="1"/>
  <c r="AB25" i="17" s="1"/>
  <c r="AB160" i="17" s="1"/>
  <c r="AC25" i="17" a="1"/>
  <c r="AC25" i="17" s="1"/>
  <c r="AC160" i="17" s="1"/>
  <c r="AD25" i="17" a="1"/>
  <c r="AD25" i="17" s="1"/>
  <c r="AD160" i="17" s="1"/>
  <c r="C15" i="17" a="1"/>
  <c r="C15" i="17" s="1"/>
  <c r="AE160" i="17" l="1"/>
  <c r="L160" i="17"/>
  <c r="L49" i="17"/>
  <c r="C29" i="17"/>
  <c r="C49" i="17"/>
  <c r="C19" i="17"/>
  <c r="C161" i="17"/>
  <c r="L29" i="17"/>
  <c r="L161" i="17"/>
  <c r="H29" i="17"/>
  <c r="H161" i="17"/>
  <c r="C185" i="17"/>
  <c r="C186" i="17" s="1"/>
  <c r="AB185" i="17"/>
  <c r="AS185" i="17"/>
  <c r="AZ185" i="17"/>
  <c r="AE185" i="17"/>
  <c r="AG181" i="17"/>
  <c r="AG185" i="17" s="1"/>
  <c r="C20" i="17" l="1"/>
  <c r="C50" i="17"/>
  <c r="C30" i="17"/>
  <c r="C16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9" authorId="0" shapeId="0" xr:uid="{324EA27E-4943-4B78-BB8B-6573B3BFA8D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Enquêtez les produits alimentaires et non alimentaires</t>
        </r>
      </text>
    </comment>
    <comment ref="C28" authorId="0" shapeId="0" xr:uid="{BD1D5F8B-676F-42DC-90E7-977D4AA904F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536" authorId="0" shapeId="0" xr:uid="{CF5D95AA-4D38-4D50-B57E-48CD6DDF21F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Supprimer les doublons pour les BNA</t>
        </r>
      </text>
    </comment>
    <comment ref="D598" authorId="0" shapeId="0" xr:uid="{23243C95-455F-47C9-BB39-B36A83D5BF4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Rajouter pour les produits "locaux" (mil, riz, etc.) - pas oublier de poser la question quand même</t>
        </r>
      </text>
    </comment>
    <comment ref="D828" authorId="0" shapeId="0" xr:uid="{18C84144-B0AC-415A-9641-64E4E5A8131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845" authorId="0" shapeId="0" xr:uid="{CC830D8C-1A32-4268-9134-E4AA4438CFE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<sst xmlns="http://schemas.openxmlformats.org/spreadsheetml/2006/main" count="22290" uniqueCount="5023">
  <si>
    <t>Burkina Faso - Initiative conjointe de suivi des marchés (ICSM)</t>
  </si>
  <si>
    <t>Collecte de données Juin 2023</t>
  </si>
  <si>
    <t>Partenaires de mise en oeuvre :</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</si>
  <si>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</si>
  <si>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</si>
  <si>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</si>
  <si>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Méthodologie de l'ICSM</t>
  </si>
  <si>
    <r>
      <t xml:space="preserve">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
</t>
    </r>
    <r>
      <rPr>
        <b/>
        <sz val="10"/>
        <color theme="1"/>
        <rFont val="Segoe UI"/>
        <family val="2"/>
      </rPr>
      <t xml:space="preserve">NB: </t>
    </r>
    <r>
      <rPr>
        <sz val="10"/>
        <color theme="1"/>
        <rFont val="Segoe UI"/>
        <family val="2"/>
      </rPr>
      <t>Les prix des biens alimentaires (céreales et légumineuses) sont généralement collectés à l'aide de l'unité loclae de mesure ''YOROUBA'' ainsi les prix en kg sont obtenus après conversion à l'aide des équivalences établies par l'INERA ( Institut de l'Environnement et de Recherches Agricoles) du Burkina Faso.</t>
    </r>
  </si>
  <si>
    <t>Termes de référence</t>
  </si>
  <si>
    <t xml:space="preserve">Termes de references </t>
  </si>
  <si>
    <t>Partenaires de la collecte de données</t>
  </si>
  <si>
    <t>ACTED, CRS, PLAN INTERNATIONAL, ACF, DRC, PUI, SI, CRBF</t>
  </si>
  <si>
    <t>Localités évaluées</t>
  </si>
  <si>
    <r>
      <t xml:space="preserve">Centre Nord </t>
    </r>
    <r>
      <rPr>
        <b/>
        <sz val="10"/>
        <color theme="1"/>
        <rFont val="Segoe UI"/>
        <family val="2"/>
      </rPr>
      <t>:</t>
    </r>
    <r>
      <rPr>
        <sz val="10"/>
        <color theme="1"/>
        <rFont val="Segoe UI"/>
        <family val="2"/>
      </rPr>
      <t xml:space="preserve"> Boussouma, Barsalogho, Kongoussi
Boucle du mouhoun </t>
    </r>
    <r>
      <rPr>
        <b/>
        <sz val="10"/>
        <color theme="1"/>
        <rFont val="Segoe UI"/>
        <family val="2"/>
      </rPr>
      <t>:</t>
    </r>
    <r>
      <rPr>
        <sz val="10"/>
        <color theme="1"/>
        <rFont val="Segoe UI"/>
        <family val="2"/>
      </rPr>
      <t xml:space="preserve"> Dédougou , Tougan
Est </t>
    </r>
    <r>
      <rPr>
        <b/>
        <sz val="10"/>
        <color theme="1"/>
        <rFont val="Segoe UI"/>
        <family val="2"/>
      </rPr>
      <t xml:space="preserve">: </t>
    </r>
    <r>
      <rPr>
        <sz val="10"/>
        <color theme="1"/>
        <rFont val="Segoe UI"/>
        <family val="2"/>
      </rPr>
      <t>Fada N'Gourma, Matiacoali, Gayeri, Tibga, Bogandé.
Nord : Ouahigouya
Sahel : Sebba, Gorom-Gorom</t>
    </r>
  </si>
  <si>
    <t xml:space="preserve">Financé par : </t>
  </si>
  <si>
    <t>Nombre de marchés évalués</t>
  </si>
  <si>
    <t>Nombre de magasins visités</t>
  </si>
  <si>
    <t xml:space="preserve">Feuilles </t>
  </si>
  <si>
    <t>Données_nettoyées</t>
  </si>
  <si>
    <t xml:space="preserve">Dataset complet et nettoyé </t>
  </si>
  <si>
    <t>Données_prix</t>
  </si>
  <si>
    <t>Dataset comprenant les prix des produits uniquement</t>
  </si>
  <si>
    <t>Analyse_prix</t>
  </si>
  <si>
    <t>Analyse comprenant des informations sur la médiane, les prix minimum et maximum ainsi que le nombre de cotation par marché et par produit</t>
  </si>
  <si>
    <t>Comparaison_prix</t>
  </si>
  <si>
    <t>Analyse sur les fluctuations des prix, par produit et par marché</t>
  </si>
  <si>
    <t>Indicateurs MFS</t>
  </si>
  <si>
    <t xml:space="preserve">Methode de calcul de l'indice de fonctionnalité des Marchés </t>
  </si>
  <si>
    <t>MSF</t>
  </si>
  <si>
    <t xml:space="preserve"> l'indice de fonctionnalité des Marchés </t>
  </si>
  <si>
    <t>Approvisionnement</t>
  </si>
  <si>
    <t xml:space="preserve">Informations sur les difficultés d'approvisionnement des biens et les raisons en cas de difficultés d'approvisionnement , par produit et par marché. </t>
  </si>
  <si>
    <t xml:space="preserve">Disponibilité </t>
  </si>
  <si>
    <t xml:space="preserve">Informations sur la disponibilité des biens et les raisons en cas d'indisponibilité,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</si>
  <si>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</si>
  <si>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</si>
  <si>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</si>
  <si>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</si>
  <si>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</si>
  <si>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</si>
  <si>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</si>
  <si>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</si>
  <si>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</si>
  <si>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</si>
  <si>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</si>
  <si>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</si>
  <si>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</si>
  <si>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</si>
  <si>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</si>
  <si>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i_enqueteur</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</si>
  <si>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</si>
  <si>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</si>
  <si>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</si>
  <si>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</si>
  <si>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</si>
  <si>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</si>
  <si>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</si>
  <si>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</si>
  <si>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</si>
  <si>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</si>
  <si>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</si>
  <si>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</si>
  <si>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</si>
  <si>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</si>
  <si>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</si>
  <si>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</si>
  <si>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</si>
  <si>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</si>
  <si>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</si>
  <si>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</si>
  <si>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</si>
  <si>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</si>
  <si>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</si>
  <si>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</si>
  <si>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</si>
  <si>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</si>
  <si>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</si>
  <si>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</si>
  <si>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</si>
  <si>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</si>
  <si>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</si>
  <si>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</si>
  <si>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</si>
  <si>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</si>
  <si>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</si>
  <si>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</si>
  <si>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capacite_stock1</t>
  </si>
  <si>
    <t>capacite_reappro1</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</si>
  <si>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</si>
  <si>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</si>
  <si>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</si>
  <si>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</si>
  <si>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</si>
  <si>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</si>
  <si>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</si>
  <si>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</si>
  <si>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</si>
  <si>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</si>
  <si>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</si>
  <si>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</si>
  <si>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</si>
  <si>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capacite_stock2</t>
  </si>
  <si>
    <t>capacite_reappro2</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</si>
  <si>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</si>
  <si>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</si>
  <si>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</si>
  <si>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</si>
  <si>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</si>
  <si>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</si>
  <si>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</si>
  <si>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</si>
  <si>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</si>
  <si>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</si>
  <si>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</si>
  <si>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</si>
  <si>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</si>
  <si>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capacite_stock3</t>
  </si>
  <si>
    <t>capacite_reappro3</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</si>
  <si>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</si>
  <si>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</si>
  <si>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</si>
  <si>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</si>
  <si>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</si>
  <si>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</si>
  <si>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</si>
  <si>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</si>
  <si>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</si>
  <si>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</si>
  <si>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</si>
  <si>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</si>
  <si>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</si>
  <si>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</si>
  <si>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</si>
  <si>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</si>
  <si>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</si>
  <si>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</si>
  <si>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</si>
  <si>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</si>
  <si>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</si>
  <si>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</si>
  <si>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</si>
  <si>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</si>
  <si>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</si>
  <si>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</si>
  <si>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</si>
  <si>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</si>
  <si>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</si>
  <si>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</si>
  <si>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</si>
  <si>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</si>
  <si>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</si>
  <si>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</si>
  <si>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</si>
  <si>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</si>
  <si>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</si>
  <si>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</si>
  <si>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</si>
  <si>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</si>
  <si>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</si>
  <si>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</si>
  <si>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</si>
  <si>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</si>
  <si>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</si>
  <si>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</si>
  <si>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</si>
  <si>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</si>
  <si>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</si>
  <si>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</si>
  <si>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</si>
  <si>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</si>
  <si>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</si>
  <si>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</si>
  <si>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</si>
  <si>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</si>
  <si>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</si>
  <si>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</si>
  <si>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</si>
  <si>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</si>
  <si>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</si>
  <si>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</si>
  <si>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</si>
  <si>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</si>
  <si>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</si>
  <si>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</si>
  <si>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</si>
  <si>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</si>
  <si>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</si>
  <si>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</si>
  <si>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</si>
  <si>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</si>
  <si>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</si>
  <si>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</si>
  <si>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</si>
  <si>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</si>
  <si>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</si>
  <si>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</si>
  <si>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</si>
  <si>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</si>
  <si>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</si>
  <si>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</si>
  <si>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</si>
  <si>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capacite_stock4</t>
  </si>
  <si>
    <t>capacite_reappro4</t>
  </si>
  <si>
    <t>note_a_1_corde</t>
  </si>
  <si>
    <t>corde_disponibilite</t>
  </si>
  <si>
    <t>corde_prix_unite</t>
  </si>
  <si>
    <t>corde_localisation_fournisseur</t>
  </si>
  <si>
    <t>corde_pays_fournisseur</t>
  </si>
  <si>
    <t>corde_pays_fournisseur_autre</t>
  </si>
  <si>
    <t>corde_stock</t>
  </si>
  <si>
    <t>corde_reapprovissionnement</t>
  </si>
  <si>
    <t>corde_stock_warning</t>
  </si>
  <si>
    <t>capacite_stock5</t>
  </si>
  <si>
    <t>capacite_reappro5</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</si>
  <si>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</si>
  <si>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</si>
  <si>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</si>
  <si>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</si>
  <si>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</si>
  <si>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</si>
  <si>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</si>
  <si>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</si>
  <si>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</si>
  <si>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capacite_stock6</t>
  </si>
  <si>
    <t>capacite_reappro6</t>
  </si>
  <si>
    <t>note_a_1_pelle</t>
  </si>
  <si>
    <t>pelle_disponibilite</t>
  </si>
  <si>
    <t>pelle_prix_unite</t>
  </si>
  <si>
    <t>pelle_localisation_fournisseur</t>
  </si>
  <si>
    <t>pelle_pays_fournisseur</t>
  </si>
  <si>
    <t>pelle_pays_fournisseur_autre</t>
  </si>
  <si>
    <t>pelle_stock</t>
  </si>
  <si>
    <t>pelle_reapprovissionnement</t>
  </si>
  <si>
    <t>pelle_stock_warning</t>
  </si>
  <si>
    <t>capacite_stock7</t>
  </si>
  <si>
    <t>capacite_reappro7</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</si>
  <si>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</si>
  <si>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</si>
  <si>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</si>
  <si>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</si>
  <si>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</si>
  <si>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</si>
  <si>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</si>
  <si>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</si>
  <si>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</si>
  <si>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</si>
  <si>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</si>
  <si>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</si>
  <si>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</si>
  <si>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</si>
  <si>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</si>
  <si>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</si>
  <si>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</si>
  <si>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</si>
  <si>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</si>
  <si>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</si>
  <si>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</si>
  <si>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</si>
  <si>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</si>
  <si>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</si>
  <si>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</si>
  <si>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</si>
  <si>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</si>
  <si>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</si>
  <si>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</si>
  <si>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</si>
  <si>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</si>
  <si>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</si>
  <si>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</si>
  <si>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</si>
  <si>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</si>
  <si>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</si>
  <si>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</si>
  <si>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</si>
  <si>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</si>
  <si>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</si>
  <si>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</si>
  <si>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</si>
  <si>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</si>
  <si>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</si>
  <si>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</si>
  <si>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</si>
  <si>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</si>
  <si>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</si>
  <si>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</si>
  <si>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</si>
  <si>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</si>
  <si>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</si>
  <si>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</si>
  <si>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</si>
  <si>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</si>
  <si>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</si>
  <si>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</si>
  <si>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</si>
  <si>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</si>
  <si>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</si>
  <si>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</si>
  <si>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</si>
  <si>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</si>
  <si>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</si>
  <si>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</si>
  <si>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</si>
  <si>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</si>
  <si>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</si>
  <si>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</si>
  <si>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</si>
  <si>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</si>
  <si>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</si>
  <si>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</si>
  <si>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</si>
  <si>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</si>
  <si>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</si>
  <si>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</si>
  <si>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</si>
  <si>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</si>
  <si>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</si>
  <si>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</si>
  <si>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</si>
  <si>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</si>
  <si>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</si>
  <si>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</si>
  <si>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</si>
  <si>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</si>
  <si>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</si>
  <si>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</si>
  <si>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</si>
  <si>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</si>
  <si>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combustible_bois_prix_tas</t>
  </si>
  <si>
    <t>combustible_bois_localisation_fournisseur</t>
  </si>
  <si>
    <t>combustible_bois_pays_fournisseur</t>
  </si>
  <si>
    <t>combustible_bois_pays_fournisseur_autre</t>
  </si>
  <si>
    <t>combustible_bois_stock</t>
  </si>
  <si>
    <t>combustible_bois_reapprovisionnement</t>
  </si>
  <si>
    <t>combustible_bois_stock_warning</t>
  </si>
  <si>
    <t>capacite_stock8</t>
  </si>
  <si>
    <t>capacite_reappro8</t>
  </si>
  <si>
    <t>note_h_combustible_charbon</t>
  </si>
  <si>
    <t>combustible_charbon_disponibilite</t>
  </si>
  <si>
    <t>combustible_charbon_unite</t>
  </si>
  <si>
    <t>combustible_charbon_unite_sac</t>
  </si>
  <si>
    <t>combustible_charbon_unite_sachet</t>
  </si>
  <si>
    <t>combustible_charbon_prix_100kg</t>
  </si>
  <si>
    <t>combustible_charbon_prix_sachet</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</si>
  <si>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</si>
  <si>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</si>
  <si>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</si>
  <si>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</si>
  <si>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</si>
  <si>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</si>
  <si>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capacite_stock9</t>
  </si>
  <si>
    <t>capacite_reappro9</t>
  </si>
  <si>
    <t>note_h_combustible_gaz</t>
  </si>
  <si>
    <t>combustible_gaz_disponibilite</t>
  </si>
  <si>
    <t>combustible_gaz_unite</t>
  </si>
  <si>
    <t>combustible_gaz_unite_3kg</t>
  </si>
  <si>
    <t>combustible_gaz_unite_6kg</t>
  </si>
  <si>
    <t>combustible_gaz_unite_12kg</t>
  </si>
  <si>
    <t>combustible_gaz_prix_3kg</t>
  </si>
  <si>
    <t>combustible_gaz_prix_6kg</t>
  </si>
  <si>
    <t>combustible_gaz_prix_12kg</t>
  </si>
  <si>
    <t>combustible_gaz_localisation_fournisseur</t>
  </si>
  <si>
    <t>combustible_gaz_pays_fournisseur</t>
  </si>
  <si>
    <t>combustible_gaz_pays_fournisseur_autre</t>
  </si>
  <si>
    <t>combustible_gaz_stock</t>
  </si>
  <si>
    <t>combustible_gaz_reapprovisionnement</t>
  </si>
  <si>
    <t>combustible_gaz_stock_warning</t>
  </si>
  <si>
    <t>capacite_stock10</t>
  </si>
  <si>
    <t>capacite_reappro10</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</si>
  <si>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</si>
  <si>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</si>
  <si>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</si>
  <si>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</si>
  <si>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</si>
  <si>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</si>
  <si>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</si>
  <si>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</si>
  <si>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</si>
  <si>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capacite_stock11</t>
  </si>
  <si>
    <t>capacite_reappro11</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</si>
  <si>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</si>
  <si>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</si>
  <si>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</si>
  <si>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</si>
  <si>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</si>
  <si>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</si>
  <si>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</si>
  <si>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</si>
  <si>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</si>
  <si>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capacite_stock12</t>
  </si>
  <si>
    <t>capacite_reappro12</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</si>
  <si>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</si>
  <si>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</si>
  <si>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</si>
  <si>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</si>
  <si>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</si>
  <si>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</si>
  <si>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</si>
  <si>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</si>
  <si>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</si>
  <si>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capacite_stock13</t>
  </si>
  <si>
    <t>capacite_reappro13</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</si>
  <si>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</si>
  <si>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</si>
  <si>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</si>
  <si>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</si>
  <si>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</si>
  <si>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</si>
  <si>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</si>
  <si>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</si>
  <si>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</si>
  <si>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capacite_stock14</t>
  </si>
  <si>
    <t>capacite_reappro14</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</si>
  <si>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</si>
  <si>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</si>
  <si>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</si>
  <si>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</si>
  <si>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</si>
  <si>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</si>
  <si>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</si>
  <si>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</si>
  <si>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</si>
  <si>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</si>
  <si>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</si>
  <si>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</si>
  <si>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</si>
  <si>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</si>
  <si>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</si>
  <si>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capacite_stock15</t>
  </si>
  <si>
    <t>capacite_reappro15</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</si>
  <si>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</si>
  <si>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</si>
  <si>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</si>
  <si>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</si>
  <si>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</si>
  <si>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</si>
  <si>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</si>
  <si>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</si>
  <si>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</si>
  <si>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capacite_stock16</t>
  </si>
  <si>
    <t>capacite_reappro16</t>
  </si>
  <si>
    <t>note_a_2_natte</t>
  </si>
  <si>
    <t>natte_disponibilite</t>
  </si>
  <si>
    <t>natte_prix_unite</t>
  </si>
  <si>
    <t>natte_localisation_fournisseur</t>
  </si>
  <si>
    <t>natte_pays_fournisseur</t>
  </si>
  <si>
    <t>natte_pays_fournisseur_autre</t>
  </si>
  <si>
    <t>natte_stock</t>
  </si>
  <si>
    <t>natte_reapprovissionnement</t>
  </si>
  <si>
    <t>natte_stock_warning</t>
  </si>
  <si>
    <t>capacite_stock17</t>
  </si>
  <si>
    <t>capacite_reappro17</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</si>
  <si>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</si>
  <si>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</si>
  <si>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</si>
  <si>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</si>
  <si>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</si>
  <si>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</si>
  <si>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</si>
  <si>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</si>
  <si>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</si>
  <si>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capacite_stock18</t>
  </si>
  <si>
    <t>capacite_reappro18</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</si>
  <si>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</si>
  <si>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</si>
  <si>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</si>
  <si>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</si>
  <si>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</si>
  <si>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</si>
  <si>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</si>
  <si>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</si>
  <si>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</si>
  <si>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capacite_stock19</t>
  </si>
  <si>
    <t>capacite_reappro19</t>
  </si>
  <si>
    <t>note_a_2_lampe</t>
  </si>
  <si>
    <t>lampe_disponibilite</t>
  </si>
  <si>
    <t>lampe_prix_unite</t>
  </si>
  <si>
    <t>lampe_localisation_fournisseur</t>
  </si>
  <si>
    <t>lampe_pays_fournisseur</t>
  </si>
  <si>
    <t>lampe_pays_fournisseur_autre</t>
  </si>
  <si>
    <t>lampe_stock</t>
  </si>
  <si>
    <t>lampe_reapprovissionnement</t>
  </si>
  <si>
    <t>lampe_stock_warning</t>
  </si>
  <si>
    <t>capacite_stock20</t>
  </si>
  <si>
    <t>capacite_reappro20</t>
  </si>
  <si>
    <t>note_a_2_pagne</t>
  </si>
  <si>
    <t>a_2_pagne_disponibilite</t>
  </si>
  <si>
    <t>a_2_pagne_unite_oui_non</t>
  </si>
  <si>
    <t>a_2_pagne6yards_prix_unite</t>
  </si>
  <si>
    <t>a_2_pagne_unite_nombre_morceaux</t>
  </si>
  <si>
    <t>a_2_pagne_prix_autre_unite</t>
  </si>
  <si>
    <t>a_2_pagne_localisation_fournisseur</t>
  </si>
  <si>
    <t>a_2_pagne_pays_fournisseur</t>
  </si>
  <si>
    <t>a_2_pagne_pays_fournisseur_autre</t>
  </si>
  <si>
    <t>a_2_pagne_stock</t>
  </si>
  <si>
    <t>a_2_pagne_reapprovissionnement</t>
  </si>
  <si>
    <t>a_2_pagne_stock_warning</t>
  </si>
  <si>
    <t>capacite_stock21</t>
  </si>
  <si>
    <t>capacite_reappro21</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</si>
  <si>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</si>
  <si>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</si>
  <si>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</si>
  <si>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</si>
  <si>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</si>
  <si>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</si>
  <si>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</si>
  <si>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</si>
  <si>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</si>
  <si>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capacite_stock22</t>
  </si>
  <si>
    <t>capacite_reappro22</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</si>
  <si>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</si>
  <si>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</si>
  <si>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</si>
  <si>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</si>
  <si>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</si>
  <si>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</si>
  <si>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</si>
  <si>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</si>
  <si>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</si>
  <si>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</si>
  <si>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</si>
  <si>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</si>
  <si>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</si>
  <si>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</si>
  <si>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</si>
  <si>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</si>
  <si>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</si>
  <si>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</si>
  <si>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</si>
  <si>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</si>
  <si>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</si>
  <si>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</si>
  <si>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</si>
  <si>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</si>
  <si>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</si>
  <si>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</si>
  <si>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</si>
  <si>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</si>
  <si>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</si>
  <si>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</si>
  <si>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</si>
  <si>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</si>
  <si>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</si>
  <si>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</si>
  <si>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</si>
  <si>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</si>
  <si>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</si>
  <si>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</si>
  <si>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</si>
  <si>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</si>
  <si>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</si>
  <si>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</si>
  <si>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</si>
  <si>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</si>
  <si>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</si>
  <si>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</si>
  <si>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</si>
  <si>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</si>
  <si>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</si>
  <si>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</si>
  <si>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</si>
  <si>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</si>
  <si>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</si>
  <si>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</si>
  <si>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</si>
  <si>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</si>
  <si>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</si>
  <si>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</si>
  <si>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</si>
  <si>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</si>
  <si>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</si>
  <si>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</si>
  <si>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</si>
  <si>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</si>
  <si>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</si>
  <si>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</si>
  <si>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</si>
  <si>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</si>
  <si>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</si>
  <si>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</si>
  <si>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</si>
  <si>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</si>
  <si>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</si>
  <si>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</si>
  <si>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</si>
  <si>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</si>
  <si>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</si>
  <si>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</si>
  <si>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</si>
  <si>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</si>
  <si>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</si>
  <si>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</si>
  <si>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</si>
  <si>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</si>
  <si>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</si>
  <si>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</si>
  <si>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</si>
  <si>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</si>
  <si>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</si>
  <si>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</si>
  <si>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</si>
  <si>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</si>
  <si>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</si>
  <si>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</si>
  <si>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</si>
  <si>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</si>
  <si>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</si>
  <si>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</si>
  <si>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</si>
  <si>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</si>
  <si>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</si>
  <si>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</si>
  <si>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</si>
  <si>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</si>
  <si>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</si>
  <si>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</si>
  <si>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</si>
  <si>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</si>
  <si>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</si>
  <si>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</si>
  <si>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</si>
  <si>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</si>
  <si>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</si>
  <si>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</si>
  <si>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</si>
  <si>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</si>
  <si>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</si>
  <si>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</si>
  <si>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</si>
  <si>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</si>
  <si>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</si>
  <si>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</si>
  <si>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</si>
  <si>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</si>
  <si>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</si>
  <si>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</si>
  <si>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</si>
  <si>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</si>
  <si>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</si>
  <si>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</si>
  <si>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</si>
  <si>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</si>
  <si>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</si>
  <si>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</si>
  <si>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</si>
  <si>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</si>
  <si>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</si>
  <si>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</si>
  <si>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</si>
  <si>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</si>
  <si>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</si>
  <si>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</si>
  <si>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</si>
  <si>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</si>
  <si>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</si>
  <si>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</si>
  <si>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</si>
  <si>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</si>
  <si>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</si>
  <si>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capacite_stock23</t>
  </si>
  <si>
    <t>capacite_reappro23</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</si>
  <si>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</si>
  <si>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</si>
  <si>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</si>
  <si>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</si>
  <si>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</si>
  <si>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</si>
  <si>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</si>
  <si>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</si>
  <si>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</si>
  <si>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</si>
  <si>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</si>
  <si>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</si>
  <si>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</si>
  <si>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</si>
  <si>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</si>
  <si>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capacite_stock24</t>
  </si>
  <si>
    <t>capacite_reappro24</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</si>
  <si>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</si>
  <si>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</si>
  <si>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</si>
  <si>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</si>
  <si>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</si>
  <si>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</si>
  <si>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</si>
  <si>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</si>
  <si>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</si>
  <si>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</si>
  <si>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</si>
  <si>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</si>
  <si>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</si>
  <si>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</si>
  <si>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</si>
  <si>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capacite_stock25</t>
  </si>
  <si>
    <t>capacite_reappro25</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</si>
  <si>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</si>
  <si>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</si>
  <si>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</si>
  <si>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</si>
  <si>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</si>
  <si>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</si>
  <si>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</si>
  <si>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</si>
  <si>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</si>
  <si>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</si>
  <si>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</si>
  <si>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</si>
  <si>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</si>
  <si>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</si>
  <si>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</si>
  <si>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capacite_stock26</t>
  </si>
  <si>
    <t>capacite_reappro26</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</si>
  <si>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</si>
  <si>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</si>
  <si>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</si>
  <si>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</si>
  <si>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</si>
  <si>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</si>
  <si>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</si>
  <si>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</si>
  <si>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</si>
  <si>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</si>
  <si>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</si>
  <si>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</si>
  <si>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</si>
  <si>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</si>
  <si>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</si>
  <si>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capacite_stock27</t>
  </si>
  <si>
    <t>capacite_reappro27</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</si>
  <si>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</si>
  <si>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</si>
  <si>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</si>
  <si>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</si>
  <si>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</si>
  <si>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</si>
  <si>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</si>
  <si>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</si>
  <si>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</si>
  <si>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</si>
  <si>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</si>
  <si>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</si>
  <si>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</si>
  <si>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</si>
  <si>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</si>
  <si>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capacite_stock28</t>
  </si>
  <si>
    <t>capacite_reappro28</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</si>
  <si>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</si>
  <si>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</si>
  <si>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</si>
  <si>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</si>
  <si>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</si>
  <si>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</si>
  <si>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</si>
  <si>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</si>
  <si>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</si>
  <si>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</si>
  <si>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</si>
  <si>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</si>
  <si>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</si>
  <si>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</si>
  <si>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</si>
  <si>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capacite_stock29</t>
  </si>
  <si>
    <t>capacite_reappro29</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</si>
  <si>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</si>
  <si>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</si>
  <si>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</si>
  <si>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</si>
  <si>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</si>
  <si>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</si>
  <si>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</si>
  <si>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</si>
  <si>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</si>
  <si>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capacite_stock30</t>
  </si>
  <si>
    <t>capacite_reappro30</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</si>
  <si>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</si>
  <si>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</si>
  <si>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</si>
  <si>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</si>
  <si>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</si>
  <si>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</si>
  <si>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</si>
  <si>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</si>
  <si>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</si>
  <si>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capacite_stock31</t>
  </si>
  <si>
    <t>capacite_reappro31</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</si>
  <si>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</si>
  <si>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</si>
  <si>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</si>
  <si>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</si>
  <si>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</si>
  <si>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</si>
  <si>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</si>
  <si>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</si>
  <si>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</si>
  <si>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capacite_stock32</t>
  </si>
  <si>
    <t>capacite_reappro32</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</si>
  <si>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</si>
  <si>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</si>
  <si>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</si>
  <si>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</si>
  <si>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</si>
  <si>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</si>
  <si>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</si>
  <si>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</si>
  <si>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</si>
  <si>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capacite_stock33</t>
  </si>
  <si>
    <t>capacite_reappro33</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</si>
  <si>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</si>
  <si>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</si>
  <si>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</si>
  <si>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</si>
  <si>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</si>
  <si>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</si>
  <si>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</si>
  <si>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</si>
  <si>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</si>
  <si>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capacite_stock34</t>
  </si>
  <si>
    <t>capacite_reappro34</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</si>
  <si>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</si>
  <si>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</si>
  <si>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</si>
  <si>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</si>
  <si>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</si>
  <si>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</si>
  <si>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</si>
  <si>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</si>
  <si>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</si>
  <si>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capacite_stock35</t>
  </si>
  <si>
    <t>capacite_reappro35</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</si>
  <si>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</si>
  <si>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</si>
  <si>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</si>
  <si>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</si>
  <si>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</si>
  <si>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</si>
  <si>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</si>
  <si>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</si>
  <si>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</si>
  <si>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capacite_stock36</t>
  </si>
  <si>
    <t>capacite_reappro36</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</si>
  <si>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</si>
  <si>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</si>
  <si>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</si>
  <si>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</si>
  <si>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</si>
  <si>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</si>
  <si>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</si>
  <si>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</si>
  <si>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</si>
  <si>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capacite_stock37</t>
  </si>
  <si>
    <t>capacite_reappro37</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</si>
  <si>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</si>
  <si>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</si>
  <si>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</si>
  <si>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</si>
  <si>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</si>
  <si>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</si>
  <si>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</si>
  <si>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</si>
  <si>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</si>
  <si>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capacite_stock38</t>
  </si>
  <si>
    <t>capacite_reappro38</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</si>
  <si>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</si>
  <si>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</si>
  <si>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</si>
  <si>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</si>
  <si>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</si>
  <si>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</si>
  <si>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</si>
  <si>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</si>
  <si>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</si>
  <si>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</si>
  <si>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</si>
  <si>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</si>
  <si>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</si>
  <si>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</si>
  <si>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</si>
  <si>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capacite_stock39</t>
  </si>
  <si>
    <t>capacite_reappro39</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</si>
  <si>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</si>
  <si>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</si>
  <si>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</si>
  <si>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</si>
  <si>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</si>
  <si>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</si>
  <si>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</si>
  <si>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</si>
  <si>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</si>
  <si>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</si>
  <si>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</si>
  <si>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</si>
  <si>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</si>
  <si>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</si>
  <si>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</si>
  <si>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capacite_stock40</t>
  </si>
  <si>
    <t>capacite_reappro40</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</si>
  <si>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</si>
  <si>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</si>
  <si>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</si>
  <si>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</si>
  <si>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</si>
  <si>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</si>
  <si>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</si>
  <si>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</si>
  <si>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</si>
  <si>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</si>
  <si>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</si>
  <si>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</si>
  <si>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</si>
  <si>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</si>
  <si>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</si>
  <si>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capacite_stock41</t>
  </si>
  <si>
    <t>capacite_reappro41</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</si>
  <si>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</si>
  <si>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</si>
  <si>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</si>
  <si>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</si>
  <si>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</si>
  <si>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</si>
  <si>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</si>
  <si>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</si>
  <si>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</si>
  <si>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</si>
  <si>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</si>
  <si>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</si>
  <si>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</si>
  <si>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</si>
  <si>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</si>
  <si>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capacite_stock42</t>
  </si>
  <si>
    <t>capacite_reappro42</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</si>
  <si>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</si>
  <si>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</si>
  <si>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</si>
  <si>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</si>
  <si>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</si>
  <si>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</si>
  <si>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</si>
  <si>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</si>
  <si>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</si>
  <si>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</si>
  <si>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</si>
  <si>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</si>
  <si>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</si>
  <si>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</si>
  <si>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</si>
  <si>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capacite_stock43</t>
  </si>
  <si>
    <t>capacite_reappro43</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</si>
  <si>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</si>
  <si>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</si>
  <si>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</si>
  <si>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</si>
  <si>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</si>
  <si>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</si>
  <si>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</si>
  <si>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</si>
  <si>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</si>
  <si>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</si>
  <si>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</si>
  <si>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</si>
  <si>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</si>
  <si>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capacite_stock44</t>
  </si>
  <si>
    <t>capacite_reappro44</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</si>
  <si>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</si>
  <si>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</si>
  <si>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</si>
  <si>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</si>
  <si>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</si>
  <si>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</si>
  <si>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</si>
  <si>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</si>
  <si>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</si>
  <si>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</si>
  <si>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</si>
  <si>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</si>
  <si>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</si>
  <si>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capacite_stock45</t>
  </si>
  <si>
    <t>capacite_reappro45</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</si>
  <si>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</si>
  <si>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</si>
  <si>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</si>
  <si>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</si>
  <si>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</si>
  <si>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</si>
  <si>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</si>
  <si>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</si>
  <si>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</si>
  <si>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capacite_stock46</t>
  </si>
  <si>
    <t>capacite_reappro46</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</si>
  <si>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</si>
  <si>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</si>
  <si>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</si>
  <si>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</si>
  <si>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</si>
  <si>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</si>
  <si>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</si>
  <si>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</si>
  <si>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</si>
  <si>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</si>
  <si>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</si>
  <si>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</si>
  <si>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</si>
  <si>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</si>
  <si>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</si>
  <si>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capacite_stock47</t>
  </si>
  <si>
    <t>capacite_reappro47</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</si>
  <si>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</si>
  <si>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</si>
  <si>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</si>
  <si>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</si>
  <si>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</si>
  <si>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</si>
  <si>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</si>
  <si>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</si>
  <si>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</si>
  <si>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</si>
  <si>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</si>
  <si>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</si>
  <si>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</si>
  <si>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capacite_stock48</t>
  </si>
  <si>
    <t>capacite_reappro48</t>
  </si>
  <si>
    <t>note_alimentaire_sel</t>
  </si>
  <si>
    <t>sel_disponibilite</t>
  </si>
  <si>
    <t>sel_prix_unite</t>
  </si>
  <si>
    <t>sel_localisation_fournisseur</t>
  </si>
  <si>
    <t>sel_pays_fournisseur</t>
  </si>
  <si>
    <t>sel_pays_fournisseur_autre</t>
  </si>
  <si>
    <t>sel_stock</t>
  </si>
  <si>
    <t>sel_reapprovissionnement</t>
  </si>
  <si>
    <t>sel_stock_warning</t>
  </si>
  <si>
    <t>capacite_stock49</t>
  </si>
  <si>
    <t>capacite_reappro49</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</si>
  <si>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</si>
  <si>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</si>
  <si>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</si>
  <si>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</si>
  <si>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</si>
  <si>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</si>
  <si>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</si>
  <si>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</si>
  <si>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</si>
  <si>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</si>
  <si>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</si>
  <si>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</si>
  <si>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</si>
  <si>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</si>
  <si>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</si>
  <si>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</si>
  <si>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</si>
  <si>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</si>
  <si>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</si>
  <si>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</si>
  <si>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</si>
  <si>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</si>
  <si>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</si>
  <si>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</si>
  <si>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</si>
  <si>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</si>
  <si>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</si>
  <si>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</si>
  <si>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</si>
  <si>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</si>
  <si>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</si>
  <si>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</si>
  <si>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</si>
  <si>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</si>
  <si>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</si>
  <si>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</si>
  <si>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</si>
  <si>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</si>
  <si>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</si>
  <si>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</si>
  <si>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</si>
  <si>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</si>
  <si>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</si>
  <si>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</si>
  <si>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</si>
  <si>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</si>
  <si>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</si>
  <si>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</si>
  <si>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</si>
  <si>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</si>
  <si>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</si>
  <si>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</si>
  <si>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</si>
  <si>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</si>
  <si>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</si>
  <si>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</si>
  <si>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</si>
  <si>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</si>
  <si>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</si>
  <si>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</si>
  <si>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</si>
  <si>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</si>
  <si>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</si>
  <si>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</si>
  <si>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</si>
  <si>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</si>
  <si>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</si>
  <si>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</si>
  <si>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</si>
  <si>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</si>
  <si>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</si>
  <si>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</si>
  <si>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</si>
  <si>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</si>
  <si>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</si>
  <si>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</si>
  <si>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</si>
  <si>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</si>
  <si>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</si>
  <si>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</si>
  <si>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</si>
  <si>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</si>
  <si>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</si>
  <si>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</si>
  <si>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</si>
  <si>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</si>
  <si>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</si>
  <si>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</si>
  <si>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</si>
  <si>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</si>
  <si>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</si>
  <si>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</si>
  <si>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</si>
  <si>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</si>
  <si>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</si>
  <si>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</si>
  <si>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</si>
  <si>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</si>
  <si>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</si>
  <si>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</si>
  <si>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</si>
  <si>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</si>
  <si>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</si>
  <si>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</si>
  <si>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</si>
  <si>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</si>
  <si>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</si>
  <si>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</si>
  <si>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</si>
  <si>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</si>
  <si>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</si>
  <si>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</si>
  <si>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</si>
  <si>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</si>
  <si>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</si>
  <si>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</si>
  <si>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</si>
  <si>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</si>
  <si>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</si>
  <si>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</si>
  <si>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</si>
  <si>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</si>
  <si>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</si>
  <si>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</si>
  <si>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</si>
  <si>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</si>
  <si>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</si>
  <si>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</si>
  <si>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</si>
  <si>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</si>
  <si>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</si>
  <si>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</si>
  <si>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</si>
  <si>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</si>
  <si>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</si>
  <si>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</si>
  <si>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</si>
  <si>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</si>
  <si>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</si>
  <si>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resilience_maintenir_activite</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</si>
  <si>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</si>
  <si>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</si>
  <si>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</si>
  <si>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</si>
  <si>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</si>
  <si>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</si>
  <si>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</si>
  <si>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</si>
  <si>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resilience_maintenir_activite_pas_de_reponse</t>
  </si>
  <si>
    <t>resilience_maintenir_activite_pas_envie_repondre</t>
  </si>
  <si>
    <t>resilience_maintenir_activite_autre_2</t>
  </si>
  <si>
    <t>infrastructure_modalites_paiement</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</si>
  <si>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</si>
  <si>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</si>
  <si>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</si>
  <si>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</si>
  <si>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</si>
  <si>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</si>
  <si>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</si>
  <si>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</si>
  <si>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</si>
  <si>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infrastructure_modalites_paiement_pas_de_reponse</t>
  </si>
  <si>
    <t>infrastructure_modalites_paiement_pas_envie_repondre</t>
  </si>
  <si>
    <t>infrastructure_modalites_paiement_autre_2</t>
  </si>
  <si>
    <t>infrastructure_installations_stockage</t>
  </si>
  <si>
    <t>affordability_achat_ou_deplacement</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</si>
  <si>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</si>
  <si>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</si>
  <si>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</si>
  <si>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</si>
  <si>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</si>
  <si>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</si>
  <si>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</si>
  <si>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accessibility_marche_discrimination</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</si>
  <si>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</si>
  <si>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</si>
  <si>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</si>
  <si>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</si>
  <si>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</si>
  <si>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</si>
  <si>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</si>
  <si>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</si>
  <si>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accessibility_marche_discrimination_pas_de_reponse</t>
  </si>
  <si>
    <t>accessibility_marche_discrimination_pas_envie_repondre</t>
  </si>
  <si>
    <t>accessibility_marche_discrimination_groupe_ethnique</t>
  </si>
  <si>
    <t>accessibility_marche_discrimination_autre_2</t>
  </si>
  <si>
    <t>distributeur_argent_liquide</t>
  </si>
  <si>
    <t>accessibility_marche_difficultes</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</si>
  <si>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</si>
  <si>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</si>
  <si>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</si>
  <si>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</si>
  <si>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</si>
  <si>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</si>
  <si>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</si>
  <si>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accessibility_marche_difficultes_pas_de_reponse</t>
  </si>
  <si>
    <t>accessibility_marche_difficultes_pas_envie_repondre</t>
  </si>
  <si>
    <t>accessibility_marche_difficultes_autre_2</t>
  </si>
  <si>
    <t>accessibility_incidents_marche</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</si>
  <si>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</si>
  <si>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</si>
  <si>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</si>
  <si>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</si>
  <si>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</si>
  <si>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</si>
  <si>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</si>
  <si>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</si>
  <si>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accessibility_incidents_marche_pas_de_reponse</t>
  </si>
  <si>
    <t>accessibility_incidents_marche_pas_envie_repondre</t>
  </si>
  <si>
    <t>accessibility_incidents_marche_autre_2</t>
  </si>
  <si>
    <t>accessibility_routes_difficultes</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</si>
  <si>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</si>
  <si>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</si>
  <si>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</si>
  <si>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</si>
  <si>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</si>
  <si>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</si>
  <si>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</si>
  <si>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accessibility_routes_difficultes_pas_de_reponse</t>
  </si>
  <si>
    <t>accessibility_routes_difficultes_pas_envie_repondre</t>
  </si>
  <si>
    <t>accessibility_routes_difficultes_autre_2</t>
  </si>
  <si>
    <t>accessibility_incidents_routes</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</si>
  <si>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</si>
  <si>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</si>
  <si>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</si>
  <si>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</si>
  <si>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</si>
  <si>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</si>
  <si>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</si>
  <si>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</si>
  <si>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accessibility_incidents_routes_pas_de_reponse</t>
  </si>
  <si>
    <t>accessibility_incidents_routes_autre_2</t>
  </si>
  <si>
    <t>variation_commercants</t>
  </si>
  <si>
    <t>variation_commercants_explication1</t>
  </si>
  <si>
    <t>variation_commercants_explication2_hausse</t>
  </si>
  <si>
    <t>variation_commercants_explication2_baisse</t>
  </si>
  <si>
    <t>variation_clients</t>
  </si>
  <si>
    <t>variation_clients_explication1</t>
  </si>
  <si>
    <t>variation_clients_explication2_hausse</t>
  </si>
  <si>
    <t>variation_clients_explication2_baisse</t>
  </si>
  <si>
    <t>commentaire_fin</t>
  </si>
  <si>
    <t>remerciements</t>
  </si>
  <si>
    <t>comment</t>
  </si>
  <si>
    <t>end_note_1</t>
  </si>
  <si>
    <t>end_note_2</t>
  </si>
  <si>
    <t>id</t>
  </si>
  <si>
    <t>submission_time</t>
  </si>
  <si>
    <t>validation_status</t>
  </si>
  <si>
    <t>notes</t>
  </si>
  <si>
    <t>status</t>
  </si>
  <si>
    <t>submitted_by</t>
  </si>
  <si>
    <t>version</t>
  </si>
  <si>
    <t>tags</t>
  </si>
  <si>
    <t>6520792c-6747-4113-9946-03c8456bd42e</t>
  </si>
  <si>
    <t>fada_n_gourma</t>
  </si>
  <si>
    <t>fada7</t>
  </si>
  <si>
    <t>audit.csv</t>
  </si>
  <si>
    <t>acted</t>
  </si>
  <si>
    <t>est</t>
  </si>
  <si>
    <t>gourma</t>
  </si>
  <si>
    <t>marche_fada n'gourma</t>
  </si>
  <si>
    <t>central</t>
  </si>
  <si>
    <t>ACTED Burkina Faso</t>
  </si>
  <si>
    <t>Marché de Fada N'Gourma</t>
  </si>
  <si>
    <t>oui</t>
  </si>
  <si>
    <t>moins30</t>
  </si>
  <si>
    <t>aucun</t>
  </si>
  <si>
    <t>combustible_bois combustible_charbon</t>
  </si>
  <si>
    <t>disponible</t>
  </si>
  <si>
    <t>meme_localite</t>
  </si>
  <si>
    <t>sac sachet</t>
  </si>
  <si>
    <t>meme_region</t>
  </si>
  <si>
    <t>non</t>
  </si>
  <si>
    <t>prix_constants</t>
  </si>
  <si>
    <t>argent_mobile</t>
  </si>
  <si>
    <t>non_chez_soi</t>
  </si>
  <si>
    <t>oui_plusieurs</t>
  </si>
  <si>
    <t>augmente_beaucoup</t>
  </si>
  <si>
    <t>submitted_via_web</t>
  </si>
  <si>
    <t>bkf_icsm</t>
  </si>
  <si>
    <t>v8DRxzhZAoFL2MzF7VzqpN</t>
  </si>
  <si>
    <t>8ced05d0-f243-441c-a648-536b4795ea6e</t>
  </si>
  <si>
    <t>transfert</t>
  </si>
  <si>
    <t>c60b540d-bcb1-4d03-82a1-37f646890a7c</t>
  </si>
  <si>
    <t>fada3</t>
  </si>
  <si>
    <t>30a100</t>
  </si>
  <si>
    <t>bidon seau savon400gr</t>
  </si>
  <si>
    <t>meme_pays</t>
  </si>
  <si>
    <t>peudisponible</t>
  </si>
  <si>
    <t>20l 25l</t>
  </si>
  <si>
    <t>boule400g boule250g</t>
  </si>
  <si>
    <t>meme_commune</t>
  </si>
  <si>
    <t>marmite7 marmite5 assiette gobelet_plastique gobelet_acier bassine natte couverture moustiquaire lampe pagne sac_boro</t>
  </si>
  <si>
    <t>1l</t>
  </si>
  <si>
    <t>credit_informel argent_mobile transfert</t>
  </si>
  <si>
    <t>oui_personnel</t>
  </si>
  <si>
    <t>non_pas_dernierement</t>
  </si>
  <si>
    <t>meme</t>
  </si>
  <si>
    <t>RAS</t>
  </si>
  <si>
    <t>a1d25896-9aec-406d-a51e-df367b565f7a</t>
  </si>
  <si>
    <t>seau bidon savon400gr</t>
  </si>
  <si>
    <t>25l 20l</t>
  </si>
  <si>
    <t>prix_hausse</t>
  </si>
  <si>
    <t>savon400gr</t>
  </si>
  <si>
    <t>hausse_couts</t>
  </si>
  <si>
    <t>argent_mobile transfert</t>
  </si>
  <si>
    <t>oui_produits</t>
  </si>
  <si>
    <t>baisse_un_peu</t>
  </si>
  <si>
    <t>LA SAISON PLUVIEUSE BEAUCOUP SONT DANS LES CHAMPS</t>
  </si>
  <si>
    <t>fbe203bf-d32f-4bac-9a1b-cff4850fb5c2</t>
  </si>
  <si>
    <t>bache corde tenaille pelle</t>
  </si>
  <si>
    <t>prix_baisse</t>
  </si>
  <si>
    <t>pelle corde</t>
  </si>
  <si>
    <t>baisse_couts</t>
  </si>
  <si>
    <t>combustible_gaz</t>
  </si>
  <si>
    <t>6kg 12kg</t>
  </si>
  <si>
    <t>baisse_prix_fournisseurs</t>
  </si>
  <si>
    <t>non_jamais</t>
  </si>
  <si>
    <t>f1c10aa5-1276-4745-aecf-1673a8df39c9</t>
  </si>
  <si>
    <t>transfert argent_mobile liquide_devise_etrangere credit_informel</t>
  </si>
  <si>
    <t>b74c8c00-100d-4dbb-a1b8-91d335f51454</t>
  </si>
  <si>
    <t>A cause de l'hivernage les gens préfèrent le charbon</t>
  </si>
  <si>
    <t>9742c04f-75f3-4091-8d00-34c1cadfb5ad</t>
  </si>
  <si>
    <t>hausse_demande_clients</t>
  </si>
  <si>
    <t>credit_informel transfert argent_mobile</t>
  </si>
  <si>
    <t>augmente_un_peu</t>
  </si>
  <si>
    <t>LA SAISON PLUVIEUSE BEAUCOUP PREFERE LE CHARBON</t>
  </si>
  <si>
    <t>151cbfd0-7163-4254-bebd-4d5e7c95b3e2</t>
  </si>
  <si>
    <t>bache tenaille pelle</t>
  </si>
  <si>
    <t>d842c0f3-dd2a-4d2f-8bc6-3c71aa5698b9</t>
  </si>
  <si>
    <t>plus100</t>
  </si>
  <si>
    <t>bidon seau</t>
  </si>
  <si>
    <t>20l</t>
  </si>
  <si>
    <t>marmite7 marmite5 assiette gobelet_plastique gobelet_acier bassine natte couverture moustiquaire</t>
  </si>
  <si>
    <t>6f22a2f5-4be9-4378-88bb-72bf9224aa8b</t>
  </si>
  <si>
    <t>corde</t>
  </si>
  <si>
    <t>a154b764-529e-4ce2-a536-3cf499793b4d</t>
  </si>
  <si>
    <t>tenaille bache pelle</t>
  </si>
  <si>
    <t>non_personnel</t>
  </si>
  <si>
    <t>4ac0f8e0-2c5a-41bf-82da-2e623b6a1bed</t>
  </si>
  <si>
    <t>seau bidon</t>
  </si>
  <si>
    <t>credit_informel</t>
  </si>
  <si>
    <t>oui_collectif</t>
  </si>
  <si>
    <t>non_pas_de_credit</t>
  </si>
  <si>
    <t>Que la paix reviennent au faso</t>
  </si>
  <si>
    <t>2066abd1-fc7c-42bb-a54d-1733b7de742c</t>
  </si>
  <si>
    <t>sac_boro lampe pagne</t>
  </si>
  <si>
    <t>ec5ce489-8ffb-4b43-864a-5887cc67ee3a</t>
  </si>
  <si>
    <t>ouahigouya</t>
  </si>
  <si>
    <t>ouahigouya5</t>
  </si>
  <si>
    <t>nord</t>
  </si>
  <si>
    <t>yatenga</t>
  </si>
  <si>
    <t>marche_ouahigouya</t>
  </si>
  <si>
    <t>Marché de Ouahigouya</t>
  </si>
  <si>
    <t>gobelet_acier</t>
  </si>
  <si>
    <t>0_25l 0_5l 1l</t>
  </si>
  <si>
    <t>achat_prix transports</t>
  </si>
  <si>
    <t>liquide_devise_etrangere</t>
  </si>
  <si>
    <t>oui_femmes</t>
  </si>
  <si>
    <t>Moins de clients, chereté des articles</t>
  </si>
  <si>
    <t>Ras</t>
  </si>
  <si>
    <t>23624eca-b593-4336-8af2-9c3e89e17627</t>
  </si>
  <si>
    <t>marmite7 marmite5</t>
  </si>
  <si>
    <t>achat_prix</t>
  </si>
  <si>
    <t>augmente_moyen</t>
  </si>
  <si>
    <t>Moins de clients</t>
  </si>
  <si>
    <t>ab05a8fb-9448-4a54-a63b-e24769710fbe</t>
  </si>
  <si>
    <t>ouahigouya2</t>
  </si>
  <si>
    <t>gobelet_acier gobelet_plastique bassine</t>
  </si>
  <si>
    <t>argent_mobile liquide_devise_etrangere autre</t>
  </si>
  <si>
    <t>En espèces</t>
  </si>
  <si>
    <t>8199b23e-e862-4219-ad0c-f5febf580cc2</t>
  </si>
  <si>
    <t>sac_boro</t>
  </si>
  <si>
    <t>autre</t>
  </si>
  <si>
    <t>2c7382b7-f24f-48d1-a950-3d5e2bb2c5f9</t>
  </si>
  <si>
    <t>seau</t>
  </si>
  <si>
    <t>bache corde</t>
  </si>
  <si>
    <t>Chereté des articles</t>
  </si>
  <si>
    <t>f50bf6a6-0ba5-4009-95a8-ce3089b49932</t>
  </si>
  <si>
    <t>natte</t>
  </si>
  <si>
    <t>Hausse_prix_fournisseurs</t>
  </si>
  <si>
    <t>argent_mobile autre</t>
  </si>
  <si>
    <t>Liquide</t>
  </si>
  <si>
    <t>55470b9e-ea37-47d9-86ae-8a22a4a9f15d</t>
  </si>
  <si>
    <t>nsp</t>
  </si>
  <si>
    <t>assiette gobelet_plastique bassine natte</t>
  </si>
  <si>
    <t>oui_femmes oui_refugies</t>
  </si>
  <si>
    <t>pas_de_reponse</t>
  </si>
  <si>
    <t>1ece7936-3e39-4e94-bd05-ccc5fc5a5be4</t>
  </si>
  <si>
    <t>ee8d92fa-e176-45ea-ba2d-b296840eb1ad</t>
  </si>
  <si>
    <t>ouahigouya6</t>
  </si>
  <si>
    <t>assiette gobelet_acier</t>
  </si>
  <si>
    <t>argent_mobile transfert autre</t>
  </si>
  <si>
    <t>En espèce</t>
  </si>
  <si>
    <t>oui_point_de_vente</t>
  </si>
  <si>
    <t>bab4cb58-52f4-45b6-b8c8-b7873d8fe78e</t>
  </si>
  <si>
    <t>pelle</t>
  </si>
  <si>
    <t>oui_refugies</t>
  </si>
  <si>
    <t>884efcbc-3a36-481a-956d-0449adce7081</t>
  </si>
  <si>
    <t>tenaille pelle</t>
  </si>
  <si>
    <t>lampe</t>
  </si>
  <si>
    <t>Je souhaite être le fournisseur ACTED en lampe , tenaille,corde,pelle</t>
  </si>
  <si>
    <t>527d7cc2-7e5c-4e29-841e-eb98d55bc381</t>
  </si>
  <si>
    <t>0e6dd59b-33e2-42ac-b096-1f12dd87649b</t>
  </si>
  <si>
    <t>d2cf9631-fbe1-405e-b5c5-96cf7e95d54d</t>
  </si>
  <si>
    <t>combustible_charbon</t>
  </si>
  <si>
    <t>L'approvisionnement du charbon du bois se fait à bobo Dioulassso</t>
  </si>
  <si>
    <t>1caf5f62-699f-4c45-a15a-7e8a4479412f</t>
  </si>
  <si>
    <t>tenaille</t>
  </si>
  <si>
    <t>da35ad79-2823-4153-827a-6d3141165a75</t>
  </si>
  <si>
    <t>ouahigouya7</t>
  </si>
  <si>
    <t>corde tenaille</t>
  </si>
  <si>
    <t>gobelet_acier bassine lampe pagne</t>
  </si>
  <si>
    <t>achat_prix ganes_bandits</t>
  </si>
  <si>
    <t>oui_produits oui_carburant</t>
  </si>
  <si>
    <t>baisse_beaucoup</t>
  </si>
  <si>
    <t>Problème de  sécurité donc pas les moyens</t>
  </si>
  <si>
    <t>e4d4536e-6f22-41de-89d1-9bdea04892ba</t>
  </si>
  <si>
    <t>moustiquaire couverture pagne</t>
  </si>
  <si>
    <t>fd5c027c-2222-428a-b554-cb9dbcc1efa8</t>
  </si>
  <si>
    <t>hausse_couts hausse_demande_arrivees baisse_offre_securite</t>
  </si>
  <si>
    <t>bache pelle</t>
  </si>
  <si>
    <t>hausse_couts hausse_demande_arrivees</t>
  </si>
  <si>
    <t>moustiquaire sac_boro</t>
  </si>
  <si>
    <t>credit_informel argent_mobile</t>
  </si>
  <si>
    <t>baisse_moyen</t>
  </si>
  <si>
    <t>Manque de moyen</t>
  </si>
  <si>
    <t>Non</t>
  </si>
  <si>
    <t>7c2af971-56fc-4b49-9b8b-bccb7dd9c4fc</t>
  </si>
  <si>
    <t>bache</t>
  </si>
  <si>
    <t>On souhaiterait avoir plus d'argent pour avoir plus d'articles ie diversifier les articles</t>
  </si>
  <si>
    <t>7c7c9d87-42bb-4e8e-b423-6928af7312e0</t>
  </si>
  <si>
    <t>marmite7 marmite5 assiette gobelet_plastique natte couverture</t>
  </si>
  <si>
    <t>marmite7 marmite5 assiette gobelet_plastique</t>
  </si>
  <si>
    <t>b0578ac6-5678-437f-b47a-ea1b43376a22</t>
  </si>
  <si>
    <t>degradation_perte</t>
  </si>
  <si>
    <t>assiette gobelet_plastique</t>
  </si>
  <si>
    <t>transfert autre</t>
  </si>
  <si>
    <t>Cela est dû à l'insécurité dans la zone</t>
  </si>
  <si>
    <t>Déplace interne de certains clients vers les grandes villes</t>
  </si>
  <si>
    <t>71e16e0a-4b57-4cc4-ab92-d3e27a2960fb</t>
  </si>
  <si>
    <t>Nos lieux de vente ont beaucoup réduit à cause de l'insécurité. On ne peut plus aller hors Ouahigouya.</t>
  </si>
  <si>
    <t>d7d18ece-6834-4cf5-86de-52c04863f31c</t>
  </si>
  <si>
    <t>bidon</t>
  </si>
  <si>
    <t>3kg 6kg 12kg</t>
  </si>
  <si>
    <t>Manque des moyens financiers</t>
  </si>
  <si>
    <t>d5ebfeff-5b29-47bd-ae28-64fb3e29870a</t>
  </si>
  <si>
    <t>hausse_couts Hausse_prix_fournisseurs</t>
  </si>
  <si>
    <t>achat_prix transports ganes_bandits</t>
  </si>
  <si>
    <t>credit_informel transfert</t>
  </si>
  <si>
    <t>oui_produits oui_transports</t>
  </si>
  <si>
    <t>Oui le marché est maureause et vous aussi passer tout le temps a nous demander et vous ne payer rien avec nous</t>
  </si>
  <si>
    <t>9784585e-0bac-411f-84a8-f4b0f621881e</t>
  </si>
  <si>
    <t>1dd91086-8d14-4f50-83cb-2d8f5b40255e</t>
  </si>
  <si>
    <t>rarete_transport cout_transport tracasseries</t>
  </si>
  <si>
    <t>transfert credit_informel</t>
  </si>
  <si>
    <t>L'approvisionnement des bidon se fond sous comande</t>
  </si>
  <si>
    <t>543a244a-df81-4ae0-a29d-0c9c33c0ba98</t>
  </si>
  <si>
    <t>Pauvreté lié à l'insécurité</t>
  </si>
  <si>
    <t>667e97c3-2c8f-4046-a56f-b2a5357c97a7</t>
  </si>
  <si>
    <t>degradation_perte cout_transport</t>
  </si>
  <si>
    <t>achat_prix recrutement</t>
  </si>
  <si>
    <t>493a68d8-5953-4165-a8a3-fccccc964b20</t>
  </si>
  <si>
    <t>50d1ccd4-0800-4542-9a75-5228002cdd8b</t>
  </si>
  <si>
    <t>meme_province</t>
  </si>
  <si>
    <t>Les prix des articles ont augmenté et nous avons des difficultés de stockage.</t>
  </si>
  <si>
    <t>6ed21c0e-e2c4-4553-8c0c-5804aca7e0ff</t>
  </si>
  <si>
    <t>moustiquaire pagne couverture</t>
  </si>
  <si>
    <t>Ya pas le marché</t>
  </si>
  <si>
    <t>58db2ea4-42ec-419f-9a5b-75202775b0fc</t>
  </si>
  <si>
    <t>pagne couverture moustiquaire</t>
  </si>
  <si>
    <t>2f240353-1f59-43e1-baa0-6f077d72bd5b</t>
  </si>
  <si>
    <t>bassine</t>
  </si>
  <si>
    <t>7e554e5f-f536-43eb-b732-924ef191be8e</t>
  </si>
  <si>
    <t>secondaire</t>
  </si>
  <si>
    <t>combustible_charbon combustible_bois</t>
  </si>
  <si>
    <t>fae65b58-9528-422b-854a-9ead358ca05b</t>
  </si>
  <si>
    <t>rarete_transport autre</t>
  </si>
  <si>
    <t>Parfois l'indisponibilité u gaz au lieu d'approvisionnement</t>
  </si>
  <si>
    <t>transports autre</t>
  </si>
  <si>
    <t>Souvent nous avons du mal à avoir du gaz depuis Ouaga</t>
  </si>
  <si>
    <t>247d107a-8598-4282-bfb1-45ee9c678974</t>
  </si>
  <si>
    <t>c6962d21-c1a2-4822-8544-8017c338c3f4</t>
  </si>
  <si>
    <t>gobelet_plastique</t>
  </si>
  <si>
    <t>65df988a-6016-4899-aeeb-b452ac543932</t>
  </si>
  <si>
    <t>boussouma</t>
  </si>
  <si>
    <t>boussouma1</t>
  </si>
  <si>
    <t>centre_nord</t>
  </si>
  <si>
    <t>sanmatenga</t>
  </si>
  <si>
    <t>marche_boussouma</t>
  </si>
  <si>
    <t>Marché de Boussouma</t>
  </si>
  <si>
    <t>combustible_bois combustible_charbon combustible_gaz marmite7 marmite5 assiette gobelet_plastique gobelet_acier bassine natte couverture moustiquaire lampe pagne sac_boro</t>
  </si>
  <si>
    <t>1l 0_5l 0_25l</t>
  </si>
  <si>
    <t>mais sorgho_rouge sorgho_blanc mil riz_importe pomme_de_terre viande_beuf viande_mouton poisson lait_en_poudre lait_frais niebe arachide_coque oignon tomate feuille huile beurre sucre sel</t>
  </si>
  <si>
    <t>yorouba</t>
  </si>
  <si>
    <t>kg</t>
  </si>
  <si>
    <t>tas</t>
  </si>
  <si>
    <t>boule</t>
  </si>
  <si>
    <t>poudre morceaux</t>
  </si>
  <si>
    <t>Depuis que les prix ont augmenté , ce resté le même</t>
  </si>
  <si>
    <t>Nous souhaitons que les prix baissent un jour pour permettre à tous les populations de se procurer facilement</t>
  </si>
  <si>
    <t>896b6d7b-f194-4cca-86b3-0536bdb20dc7</t>
  </si>
  <si>
    <t>combustible_bois combustible_charbon combustible_gaz marmite7 assiette marmite5 gobelet_plastique gobelet_acier bassine natte couverture moustiquaire lampe pagne sac_boro</t>
  </si>
  <si>
    <t>mais sorgho_rouge sorgho_blanc mil riz_importe pomme_de_terre viande_beuf viande_mouton poisson lait_en_poudre lait_frais niebe arachide_coque arachide_graine voandzou oignon tomate feuille huile beurre sucre sel</t>
  </si>
  <si>
    <t>argent_mobile credit_informel</t>
  </si>
  <si>
    <t>C'est dit au nombre élevé des déplacés</t>
  </si>
  <si>
    <t>Vraiment les prix des produits sont trop élèvés pour la population</t>
  </si>
  <si>
    <t>Nous vous remercions pour l'entretien accordé. Nous espérons avoir une suite.</t>
  </si>
  <si>
    <t>a59e6b58-4d5a-47b6-8d16-0c5e438a29ee</t>
  </si>
  <si>
    <t>boussouma2</t>
  </si>
  <si>
    <t>mais sorgho_rouge sorgho_blanc mil riz_importe viande_beuf viande_mouton poisson lait_en_poudre lait_frais niebe arachide_coque voandzou oignon tomate feuille huile beurre sucre sel</t>
  </si>
  <si>
    <t>poisson lait_frais voandzou oignon tomate feuille huile beurre</t>
  </si>
  <si>
    <t>article_indisponible_saison</t>
  </si>
  <si>
    <t>Na</t>
  </si>
  <si>
    <t>6051645e-6524-4d30-944c-44d5bb2230f2</t>
  </si>
  <si>
    <t>seau savon400gr</t>
  </si>
  <si>
    <t>morceaux poudre</t>
  </si>
  <si>
    <t>poisson oignon tomate feuille lait_frais voandzou beurre sorgho_rouge lait_en_poudre</t>
  </si>
  <si>
    <t>poisson</t>
  </si>
  <si>
    <t>Remerciements et encouragements!</t>
  </si>
  <si>
    <t>f0e36355-0fcb-450d-98b9-ca5591db4a04</t>
  </si>
  <si>
    <t>gorom_gorom</t>
  </si>
  <si>
    <t>gorom3</t>
  </si>
  <si>
    <t>drc</t>
  </si>
  <si>
    <t>sahel</t>
  </si>
  <si>
    <t>oudalan</t>
  </si>
  <si>
    <t>marche_gorom-gorom</t>
  </si>
  <si>
    <t>Danish Refugee Council Burkina Faso (DRC)</t>
  </si>
  <si>
    <t>Marché de Gorom-Gorom</t>
  </si>
  <si>
    <t>securite rarete_transport</t>
  </si>
  <si>
    <t>hausse_couts baisse_offre_securite</t>
  </si>
  <si>
    <t>nondisponible</t>
  </si>
  <si>
    <t>combustible_bois combustible_charbon combustible_gaz marmite7 marmite5 assiette gobelet_plastique gobelet_acier bassine natte couverture moustiquaire lampe sac_boro pagne</t>
  </si>
  <si>
    <t>transports ganes_bandits</t>
  </si>
  <si>
    <t>transfert argent_mobile cheque</t>
  </si>
  <si>
    <t>manque_transports</t>
  </si>
  <si>
    <t>Sabotage des ponts sur la route</t>
  </si>
  <si>
    <t>Tous les commerçants de la localitiés se sont delocalisés pour s'installer ici</t>
  </si>
  <si>
    <t>IL n'y a pas de marché dans plusieurs localities acause de la situation sécuritaire</t>
  </si>
  <si>
    <t>R.A.S</t>
  </si>
  <si>
    <t>9b696949-dfd7-4d20-8acc-f0fd777ab44e</t>
  </si>
  <si>
    <t>gorom1</t>
  </si>
  <si>
    <t>securite route_etat prix_fournisseurs rarete_transport cout_transport</t>
  </si>
  <si>
    <t>combustible_bois combustible_charbon marmite7 marmite5 assiette gobelet_plastique gobelet_acier bassine natte couverture moustiquaire lampe pagne sac_boro</t>
  </si>
  <si>
    <t>sachet sac</t>
  </si>
  <si>
    <t>achat_prix transports recrutement ganes_bandits</t>
  </si>
  <si>
    <t>argent_mobile transfert cheque bons</t>
  </si>
  <si>
    <t>oui_produits oui_transports oui_carburant</t>
  </si>
  <si>
    <t>vol_cambriolage</t>
  </si>
  <si>
    <t>route_endommagees routes_ganes</t>
  </si>
  <si>
    <t>vehicules enlevement assassinat</t>
  </si>
  <si>
    <t>Route barré par les groupes armées</t>
  </si>
  <si>
    <t>De nouveaux  PDI</t>
  </si>
  <si>
    <t>Situation sécuritaire très instable</t>
  </si>
  <si>
    <t>Le marché à été ravitailler mais la situation reste tendu</t>
  </si>
  <si>
    <t>09f6b8f7-dd02-4ab6-bb25-50838d6e9e4d</t>
  </si>
  <si>
    <t>sebba</t>
  </si>
  <si>
    <t>Si-SEB01</t>
  </si>
  <si>
    <t>si</t>
  </si>
  <si>
    <t>yagha</t>
  </si>
  <si>
    <t>marche_sebba</t>
  </si>
  <si>
    <t>Solidarité Internationale Burkina Faso (SI)</t>
  </si>
  <si>
    <t>Marché de Sebba</t>
  </si>
  <si>
    <t>combustible_bois combustible_charbon combustible_gaz marmite7 marmite5 assiette gobelet_plastique bassine gobelet_acier natte couverture moustiquaire lampe pagne sac_boro</t>
  </si>
  <si>
    <t>securite route_etat rarete_transport</t>
  </si>
  <si>
    <t>cheque credit_informel</t>
  </si>
  <si>
    <t>pas_envie_repondre</t>
  </si>
  <si>
    <t>oui_un_seul</t>
  </si>
  <si>
    <t>routes_ganes</t>
  </si>
  <si>
    <t>Blocus de la localité</t>
  </si>
  <si>
    <t>Blocus</t>
  </si>
  <si>
    <t>Le marché souffre beaucoup du fait du blocus</t>
  </si>
  <si>
    <t>28698723-a033-47c1-ac04-e740f32f2a8b</t>
  </si>
  <si>
    <t>combustible_bois combustible_charbon combustible_gaz marmite7 marmite5 gobelet_plastique gobelet_acier bassine natte couverture moustiquaire pagne sac_boro lampe assiette</t>
  </si>
  <si>
    <t>ganes_bandits</t>
  </si>
  <si>
    <t>credit_informel cheque</t>
  </si>
  <si>
    <t>7c7c33a7-7dd0-4ab9-8712-5c0aa3a493a9</t>
  </si>
  <si>
    <t>securite rarete_transport route_etat</t>
  </si>
  <si>
    <t>ganes_bandits transports</t>
  </si>
  <si>
    <t>cheque</t>
  </si>
  <si>
    <t>Blocus près d'un an</t>
  </si>
  <si>
    <t>Blocus de la localité cela entraine d'énormes difficultés pour nous commerçants</t>
  </si>
  <si>
    <t>47f662bc-c7db-4080-b093-3452d8cd8c55</t>
  </si>
  <si>
    <t>Localité sous blocus près d'un an</t>
  </si>
  <si>
    <t>Oui nous demandons sincèrement de l'aide de la part des ong pour nous appuyer en font de roulement</t>
  </si>
  <si>
    <t>39f9cdac-ba27-4fcd-8642-d9d1a8840ee5</t>
  </si>
  <si>
    <t>transports</t>
  </si>
  <si>
    <t>41f09b98-91e2-4a4c-8efd-f8611c93c03d</t>
  </si>
  <si>
    <t>boule400g</t>
  </si>
  <si>
    <t>combustible_bois combustible_charbon combustible_gaz marmite7 marmite5 assiette gobelet_plastique bassine natte couverture moustiquaire lampe pagne sac_boro</t>
  </si>
  <si>
    <t>combustible_gaz marmite7 marmite5 assiette gobelet_plastique bassine natte couverture moustiquaire lampe pagne</t>
  </si>
  <si>
    <t>transports achat_liquidites ganes_bandits</t>
  </si>
  <si>
    <t>C'est le blocus de la localité</t>
  </si>
  <si>
    <t>Oui le marché là est très souffrant il n'y a absolument rien suite au blocus ! Le ravitaillement c'est pour chaque Quatre mois</t>
  </si>
  <si>
    <t>b3136f82-fba2-41dd-99c5-808cb9c8e34c</t>
  </si>
  <si>
    <t>combustible_bois combustible_charbon combustible_gaz marmite7 marmite5 assiette gobelet_plastique gobelet_acier bassine natte couverture moustiquaire pagne lampe sac_boro</t>
  </si>
  <si>
    <t>Le marché est souffrant depuis le blocus d'une année maintenant</t>
  </si>
  <si>
    <t>65fb376f-e3f3-4461-9002-57fb6344a74e</t>
  </si>
  <si>
    <t>1ec84cd6-1d7d-425f-af82-e196f957d76b</t>
  </si>
  <si>
    <t>gorom2</t>
  </si>
  <si>
    <t>securite rarete_transport cout_transport</t>
  </si>
  <si>
    <t>Hausse_prix_fournisseurs baisse_offre_securite</t>
  </si>
  <si>
    <t>baisse_offre_rupturestocks baisse_offre_securite</t>
  </si>
  <si>
    <t>marmite7 marmite5 assiette gobelet_plastique bassine natte couverture pagne lampe moustiquaire</t>
  </si>
  <si>
    <t>marmite7 marmite5 assiette gobelet_plastique bassine natte couverture moustiquaire lampe pagne</t>
  </si>
  <si>
    <t>marmite7 marmite5 gobelet_plastique bassine natte couverture moustiquaire lampe pagne assiette</t>
  </si>
  <si>
    <t>baisse_offre_securite</t>
  </si>
  <si>
    <t>credit_informel argent_mobile transfert bons</t>
  </si>
  <si>
    <t>manque_transports personnes_insecurite</t>
  </si>
  <si>
    <t>routes_barrees routes_ganes</t>
  </si>
  <si>
    <t>vehicules aggression enlevement assassinat</t>
  </si>
  <si>
    <t>L'insecurité</t>
  </si>
  <si>
    <t>Le ravitaillement se fait par convoi et se fait rare( une fois trimester environ)</t>
  </si>
  <si>
    <t>f37cae96-4e7d-4e85-933b-7816bd105aa2</t>
  </si>
  <si>
    <t>Marche sous blocus</t>
  </si>
  <si>
    <t>Le marché est souffrant à cause du blocus</t>
  </si>
  <si>
    <t>77d5de2d-c171-4241-bff8-af0fa3fa381e</t>
  </si>
  <si>
    <t>Marche souffrant</t>
  </si>
  <si>
    <t>78f2d1f6-1700-46df-bd9b-6bdb338a43b8</t>
  </si>
  <si>
    <t>combustible_bois combustible_charbon marmite7 marmite5 assiette gobelet_plastique gobelet_acier bassine natte couverture moustiquaire pagne lampe sac_boro</t>
  </si>
  <si>
    <t>argent_mobile cheque bons transfert</t>
  </si>
  <si>
    <t>aggression assassinat</t>
  </si>
  <si>
    <t>Les problèmes sécuritaire de la RN3</t>
  </si>
  <si>
    <t>Les nombreux marchés des villages environnants ne sont plus accessibles dont les gens sont obligé de venir à ce marchés, aussi il ya de nouveaux PDI</t>
  </si>
  <si>
    <t>La situation est très volatile et les ravitaillement se font difficilement. J'ai beaucoup  de commandes bloquée à ouaga par manque  de camions.</t>
  </si>
  <si>
    <t>Le commerçant est beaucoup inquiet de la volatilité de la situation sécuritaire</t>
  </si>
  <si>
    <t>8a316ce9-00ec-42db-b993-05b0a0323f92</t>
  </si>
  <si>
    <t>kongoussi</t>
  </si>
  <si>
    <t>SI_KON01</t>
  </si>
  <si>
    <t>bam</t>
  </si>
  <si>
    <t>marche_kongoussi</t>
  </si>
  <si>
    <t>Marché de Kongoussi</t>
  </si>
  <si>
    <t>securite</t>
  </si>
  <si>
    <t>combustible_charbon combustible_gaz marmite7 marmite5 assiette gobelet_plastique bassine natte couverture moustiquaire lampe pagne sac_boro</t>
  </si>
  <si>
    <t>sac</t>
  </si>
  <si>
    <t>transfert cheque bons credit_informel argent_mobile</t>
  </si>
  <si>
    <t>Les gens n'ont plus d'argent dû aux déplacements.</t>
  </si>
  <si>
    <t>Les gens n'ont plus assez d'argent.</t>
  </si>
  <si>
    <t>25ee60ff-f501-41b1-ae31-4708fdfd6412</t>
  </si>
  <si>
    <t>degradation_perte prix_fournisseurs</t>
  </si>
  <si>
    <t>hausse_couts hausse_change Hausse_prix_fournisseurs baisse_offre_securite</t>
  </si>
  <si>
    <t>prix_fournisseurs cout_transport</t>
  </si>
  <si>
    <t>Hausse_prix_fournisseurs hausse_change hausse_couts</t>
  </si>
  <si>
    <t>prix_fournisseurs securite</t>
  </si>
  <si>
    <t>achat_prix transports achat_liquidites ganes_bandits</t>
  </si>
  <si>
    <t>credit_informel argent_mobile transfert carte_credit cheque bons</t>
  </si>
  <si>
    <t>manque_transports restrictions_mouvements horaires_restreints personnes_insecurite</t>
  </si>
  <si>
    <t>Certains commerçants sont tombés en faillite dû aux déplacements.</t>
  </si>
  <si>
    <t>Certains commerçants sont tombés en faillite.</t>
  </si>
  <si>
    <t>e2e11484-d497-4756-a3f5-4577ddbc6d80</t>
  </si>
  <si>
    <t>prix_fournisseurs</t>
  </si>
  <si>
    <t>combustible_charbon marmite7 marmite5 assiette gobelet_plastique gobelet_acier bassine natte couverture moustiquaire lampe pagne sac_boro</t>
  </si>
  <si>
    <t>cheque bons credit_informel argent_mobile</t>
  </si>
  <si>
    <t>assassinat enlevement aggression argent marchandises</t>
  </si>
  <si>
    <t>Manque de moyens  financiers et ya l'insécurité</t>
  </si>
  <si>
    <t>b3d0029d-307d-4dae-95ba-a6557a7e00a8</t>
  </si>
  <si>
    <t>matiacoali</t>
  </si>
  <si>
    <t>matiacoali3</t>
  </si>
  <si>
    <t>acf</t>
  </si>
  <si>
    <t>marche_matiacoali</t>
  </si>
  <si>
    <t>Action Contre la Faim Burkina Faso (ACF)</t>
  </si>
  <si>
    <t>Marché de Matiacoali</t>
  </si>
  <si>
    <t>securite route_etat rarete_transport cout_transport</t>
  </si>
  <si>
    <t>securite route_etat cout_transport prix_fournisseurs</t>
  </si>
  <si>
    <t>marmite7 marmite5 assiette gobelet_plastique bassine natte couverture sac_boro</t>
  </si>
  <si>
    <t>marmite7 marmite5 assiette gobelet_plastique natte bassine couverture sac_boro</t>
  </si>
  <si>
    <t>route_etat securite cout_transport</t>
  </si>
  <si>
    <t>marmite7 marmite5 assiette gobelet_plastique bassine natte couverture</t>
  </si>
  <si>
    <t>routes_ganes route_endommagees</t>
  </si>
  <si>
    <t>marchandises</t>
  </si>
  <si>
    <t>L' insécurité</t>
  </si>
  <si>
    <t>Le marché fonctionne ralenti dû à l'insécurité</t>
  </si>
  <si>
    <t>de884c9e-1104-4e9a-852e-edcbbeb847f4</t>
  </si>
  <si>
    <t>route_etat cout_transport</t>
  </si>
  <si>
    <t>combustible_charbon assiette gobelet_plastique</t>
  </si>
  <si>
    <t>gobelet_plastique combustible_charbon assiette</t>
  </si>
  <si>
    <t>oui_transports oui_carburant</t>
  </si>
  <si>
    <t>enlevement vehicules</t>
  </si>
  <si>
    <t>C'est dû à l'insécurité</t>
  </si>
  <si>
    <t>Toujours l'insécurité</t>
  </si>
  <si>
    <t>Nous voulons que nos marchés soit accessible comme ils étaient avant</t>
  </si>
  <si>
    <t>3468482c-5351-413d-bf8f-ad3c2171017b</t>
  </si>
  <si>
    <t>corde pelle</t>
  </si>
  <si>
    <t>route_etat cout_transport prix_fournisseurs</t>
  </si>
  <si>
    <t>route_etat cout_transport rarete_transport</t>
  </si>
  <si>
    <t>vehicules enlevement</t>
  </si>
  <si>
    <t>C'est à cause de l'insécurité</t>
  </si>
  <si>
    <t>Insécurité</t>
  </si>
  <si>
    <t>Nous prions que la paix reviennent au Faso pour qu'ont retrouver nos marchés habituel</t>
  </si>
  <si>
    <t>5858b83e-0a97-4b6f-a227-fb3bc2f22fd5</t>
  </si>
  <si>
    <t>boule250g</t>
  </si>
  <si>
    <t>hausse_change Hausse_prix_fournisseurs baisse_offre_securite</t>
  </si>
  <si>
    <t>route_etat prix_fournisseurs cout_transport</t>
  </si>
  <si>
    <t>Vraiment c'est l'insécurité qui à amener la chute des marchés</t>
  </si>
  <si>
    <t>Nous prions qu'on'arrange notre voies  pour nous puisons transporter nos matériels et que la paix reviennent au Faso</t>
  </si>
  <si>
    <t>L'enquête était sincère avec moi</t>
  </si>
  <si>
    <t>df09f363-084b-43e1-a71e-b0434a7bd2ff</t>
  </si>
  <si>
    <t>matiacoali4</t>
  </si>
  <si>
    <t>rarete_transport cout_transport</t>
  </si>
  <si>
    <t>bassine gobelet_plastique</t>
  </si>
  <si>
    <t>gobelet_plastique bassine</t>
  </si>
  <si>
    <t>transfert cheque</t>
  </si>
  <si>
    <t>route_endommagees routes_barrees</t>
  </si>
  <si>
    <t>La route menant au marché n’est plus praticable à cause de l’insécurité</t>
  </si>
  <si>
    <t>Manque de moyen financier</t>
  </si>
  <si>
    <t>La fréquentation du marché a beaucoup baisés. Tout le monde souffre commerçant comme acheteur car les prix grimpent à tous les niveaux.</t>
  </si>
  <si>
    <t>299806a9-db6b-459b-85fc-af53fc0f4634</t>
  </si>
  <si>
    <t>route_etat rarete_transport cout_transport</t>
  </si>
  <si>
    <t>manque_transports autre</t>
  </si>
  <si>
    <t>Activités des groupes armés sur la route.</t>
  </si>
  <si>
    <t>D’abord la route principale menant au marché est endommagée les groupes armés mais aussi   la route de contournement n’est accessible que par les tricycles. Aucun véhicule n’accède le marché depuis plus de 45 jours.</t>
  </si>
  <si>
    <t>Nous prions que le gouvernement voit le cas des ponts détruits pour que les transporteurs reprennent service.</t>
  </si>
  <si>
    <t>baebaae4-fdc7-46d1-8876-b87bdd520c27</t>
  </si>
  <si>
    <t>rarete_transport</t>
  </si>
  <si>
    <t>route_endommagees</t>
  </si>
  <si>
    <t>La route est endommagée par les groupes armés. Il plus possible aux transporteurs des quatre roues d’accéder au  marché.</t>
  </si>
  <si>
    <t>Manque de moyen financier des clients</t>
  </si>
  <si>
    <t>Les revenus des commerçants ont fortement baissé avec l’insécurité. Nous prions Dieu pour un retour de paix.</t>
  </si>
  <si>
    <t>31150e86-98ae-4bcb-bba4-e0bf49983804</t>
  </si>
  <si>
    <t>pelle corde bache</t>
  </si>
  <si>
    <t>route_etat rarete_transport</t>
  </si>
  <si>
    <t>Hausse_prix_fournisseurs baisse_offre_saison_circulation baisse_offre_securite</t>
  </si>
  <si>
    <t>Le restrictions d’accès du aux contrôles des groupes armés</t>
  </si>
  <si>
    <t>La routes principale est endommagée par conséquent aucun transporteur n’à accès au marché.</t>
  </si>
  <si>
    <t>Manque des moyens financiers et la restriction d’accès au marché.</t>
  </si>
  <si>
    <t>Le marché ne fonctionne presque plus à cause de l’endommagement de la route. A k’heure c’est les tricycles qui qui nous approvisionnent.</t>
  </si>
  <si>
    <t>Nous demandons l’assistance divine pour un retour de paix afin que nos activités reprennent.</t>
  </si>
  <si>
    <t>4aaf0fe7-08e3-4aa0-b413-902a476f54bd</t>
  </si>
  <si>
    <t>autre prix_fournisseurs</t>
  </si>
  <si>
    <t>Les bidons sont disponibles uniquement que sur commande à l'usine.</t>
  </si>
  <si>
    <t>combustible_charbon marmite7 marmite5 assiette gobelet_plastique bassine natte couverture moustiquaire lampe pagne sac_boro</t>
  </si>
  <si>
    <t>marmite7</t>
  </si>
  <si>
    <t>credit_informel argent_mobile transfert cheque bons</t>
  </si>
  <si>
    <t>oui_carburant</t>
  </si>
  <si>
    <t>marchandises aggression enlevement assassinat</t>
  </si>
  <si>
    <t>df9193b8-6933-4746-8c68-f359229e3829</t>
  </si>
  <si>
    <t>combustible_gaz marmite7 marmite5 assiette gobelet_plastique gobelet_acier bassine</t>
  </si>
  <si>
    <t>argent_mobile transfert cheque bons credit_informel</t>
  </si>
  <si>
    <t>aggression enlevement assassinat</t>
  </si>
  <si>
    <t>A cause des déplacements,  des commerçants ont quitté leurs localités pour venir s'installer ici.</t>
  </si>
  <si>
    <t>C'est dû à l'arrivée des populations déplacées internes .</t>
  </si>
  <si>
    <t>5e477194-ebee-46bb-92ce-3bff3d435ad4</t>
  </si>
  <si>
    <t>combustible_charbon combustible_gaz marmite7 marmite5 assiette gobelet_plastique gobelet_acier bassine natte couverture moustiquaire lampe pagne sac_boro</t>
  </si>
  <si>
    <t>marchandises aggression</t>
  </si>
  <si>
    <t>Les clients  n'ont plus rien pour faire le marché</t>
  </si>
  <si>
    <t>L'insécurité et le manque de moyens financiers</t>
  </si>
  <si>
    <t>Manques de client</t>
  </si>
  <si>
    <t>7cacb7d5-5a9d-4b71-b82c-fe7cf6f193fe</t>
  </si>
  <si>
    <t>Les bidons ne sont disponibles à l'usine que sur commande.  C'est à dire que tu dois lancer la commande afin qu'on fabrique d'abord.  Pour cela ça dure un peu.</t>
  </si>
  <si>
    <t>bache corde pelle tenaille</t>
  </si>
  <si>
    <t>combustible_gaz marmite7 marmite5</t>
  </si>
  <si>
    <t>Ces produits ne sont disponibles aux usines que sur commande.  Cela fait traîner souvent nos commandes.</t>
  </si>
  <si>
    <t>enlevement assassinat aggression</t>
  </si>
  <si>
    <t>Cela est expliqué par le déplacement massif des populations qui viennent s'installer en ville ici.</t>
  </si>
  <si>
    <t>5b53e048-2576-4f15-83f9-de8c5241ea8b</t>
  </si>
  <si>
    <t>gayeri</t>
  </si>
  <si>
    <t>gayeri1</t>
  </si>
  <si>
    <t>pui</t>
  </si>
  <si>
    <t>komondjari</t>
  </si>
  <si>
    <t>marche_gayeri</t>
  </si>
  <si>
    <t>Première Urgence Internationnale Burkina Faso (PUI)</t>
  </si>
  <si>
    <t>Marché de Gayeri</t>
  </si>
  <si>
    <t>l'Argens liquide</t>
  </si>
  <si>
    <t>personnes_insecurite</t>
  </si>
  <si>
    <t>enlevement aggression assassinat</t>
  </si>
  <si>
    <t>Plusieurs commerçants ont quittés la localité à cause du blocus de voie Fada gayeri</t>
  </si>
  <si>
    <t>Tous les villages environnants sont sous blocus</t>
  </si>
  <si>
    <t>73cc96dd-ba79-436f-8f3f-e41e2e662329</t>
  </si>
  <si>
    <t>securite prix_fournisseurs rarete_transport cout_transport</t>
  </si>
  <si>
    <t>manque_transports restrictions_mouvements</t>
  </si>
  <si>
    <t>enlevement assassinat</t>
  </si>
  <si>
    <t>Nous sollicitons votre aide pour rehausser notre chiffre d'affaires.</t>
  </si>
  <si>
    <t>40800f52-0849-4b81-9623-1242f0528c88</t>
  </si>
  <si>
    <t>Le cash</t>
  </si>
  <si>
    <t>aggression vehicules enlevement assassinat</t>
  </si>
  <si>
    <t>d674102b-b667-4bda-ac6c-1dca6fdcfc82</t>
  </si>
  <si>
    <t>route_etat prix_fournisseurs rarete_transport cout_transport</t>
  </si>
  <si>
    <t>Cash</t>
  </si>
  <si>
    <t>À cause du blocus plusieurs commerçants ont quittés la localité</t>
  </si>
  <si>
    <t>5f209f88-c8b4-4a33-a89a-4ed7037b2f46</t>
  </si>
  <si>
    <t>hausse_couts Hausse_prix_fournisseurs baisse_offre_securite</t>
  </si>
  <si>
    <t>sac_boro lampe</t>
  </si>
  <si>
    <t>lampe sac_boro</t>
  </si>
  <si>
    <t>aggression vehicules assassinat enlevement</t>
  </si>
  <si>
    <t>Plusieurs commerçants ont quittés la localité à cause du blocus</t>
  </si>
  <si>
    <t>2238e72e-6c7c-451f-97ec-1d3fdf1aabd7</t>
  </si>
  <si>
    <t>361de3f2-cf67-41b3-895b-e03e9c27a22e</t>
  </si>
  <si>
    <t>manque_transports lieux_insecurite</t>
  </si>
  <si>
    <t>5cfef8f4-f358-4e59-8579-e1c9ba09841a</t>
  </si>
  <si>
    <t>cout_transport rarete_transport</t>
  </si>
  <si>
    <t>hausse_couts baisse_offre_securite Hausse_prix_fournisseurs</t>
  </si>
  <si>
    <t>oui_transports</t>
  </si>
  <si>
    <t>restrictions_mouvements</t>
  </si>
  <si>
    <t>92c4e7e4-fea2-4fdc-af24-64ade9f2b632</t>
  </si>
  <si>
    <t>tougan</t>
  </si>
  <si>
    <t>tougan2</t>
  </si>
  <si>
    <t>crs</t>
  </si>
  <si>
    <t>boucle_mouhoun</t>
  </si>
  <si>
    <t>sourou</t>
  </si>
  <si>
    <t>marché_tougan</t>
  </si>
  <si>
    <t>Catholic Relief Services Burkina Faso (CRS)</t>
  </si>
  <si>
    <t>Marché de Tougan</t>
  </si>
  <si>
    <t>securite cout_transport rarete_transport prix_fournisseurs</t>
  </si>
  <si>
    <t>savon400gr bidon</t>
  </si>
  <si>
    <t>hausse_couts Hausse_prix_fournisseurs baisse_offre_rupturestocks baisse_offre_securite</t>
  </si>
  <si>
    <t>pagne lampe sac_boro combustible_gaz assiette gobelet_plastique gobelet_acier bassine natte couverture combustible_charbon</t>
  </si>
  <si>
    <t>1l 0_5l</t>
  </si>
  <si>
    <t>combustible_charbon combustible_gaz assiette gobelet_plastique gobelet_acier bassine natte couverture lampe pagne sac_boro</t>
  </si>
  <si>
    <t>securite vols degradation_perte prix_fournisseurs rarete_transport cout_transport</t>
  </si>
  <si>
    <t>combustible_charbon combustible_gaz assiette gobelet_plastique gobelet_acier bassine natte couverture lampe pagne</t>
  </si>
  <si>
    <t>achat_prix transports achat_liquidites recrutement ganes_bandits aide_humanitaire</t>
  </si>
  <si>
    <t>oui_carburant oui_produits</t>
  </si>
  <si>
    <t>restrictions_mouvements horaires_restreints lieux_insecurite personnes_insecurite</t>
  </si>
  <si>
    <t>vol_etalage</t>
  </si>
  <si>
    <t>route_endommagees routes_inondees routes_ganes routes_banditisme</t>
  </si>
  <si>
    <t>A cause de l'insécurité</t>
  </si>
  <si>
    <t>Le marché a besoin de rénovation</t>
  </si>
  <si>
    <t>32ac3f8a-925a-439d-9876-ce88eb73a390</t>
  </si>
  <si>
    <t>savon400gr bidon seau</t>
  </si>
  <si>
    <t>securite degradation_perte prix_fournisseurs rarete_transport cout_transport</t>
  </si>
  <si>
    <t>pelle tenaille corde bache</t>
  </si>
  <si>
    <t>securite prix_fournisseurs rarete_transport cout_transport taxes tracasseries</t>
  </si>
  <si>
    <t>baisse_offre_securite baisse_offre_saison_circulation Hausse_prix_fournisseurs hausse_couts</t>
  </si>
  <si>
    <t>combustible_bois combustible_gaz</t>
  </si>
  <si>
    <t>securite degradation_perte prix_fournisseurs rarete_transport cout_transport taxes</t>
  </si>
  <si>
    <t>achat_prix transports achat_liquidites recrutement</t>
  </si>
  <si>
    <t>restrictions_mouvements horaires_restreints personnes_insecurite lieux_insecurite</t>
  </si>
  <si>
    <t>vol_etalage vol_cambriolage</t>
  </si>
  <si>
    <t>argent marchandises</t>
  </si>
  <si>
    <t>L'insécurité qui a poussé les villages environnants a rejoindre Tougan</t>
  </si>
  <si>
    <t>Il y'a plus de commerçant et plusieurs articles divers provenant des villages</t>
  </si>
  <si>
    <t>Avec l'influence de commerçants provenant des villages installés à tougan à cause de l'insécurité le marché se dégrade les toitures s'envolent</t>
  </si>
  <si>
    <t>c864a4f7-16b1-4772-8723-06d270e7423c</t>
  </si>
  <si>
    <t>bache tenaille pelle corde</t>
  </si>
  <si>
    <t>securite vols degradation_perte prix_fournisseurs rarete_transport cout_transport taxes</t>
  </si>
  <si>
    <t>combustible_bois combustible_charbon combustible_gaz marmite7 marmite5 assiette gobelet_plastique gobelet_acier sac_boro pagne lampe moustiquaire couverture natte bassine</t>
  </si>
  <si>
    <t>lieux_insecurite restrictions_mouvements</t>
  </si>
  <si>
    <t>vol_cambriolage vol_etalage</t>
  </si>
  <si>
    <t>route_endommagees routes_ganes autre</t>
  </si>
  <si>
    <t>La distance a parcourir avant d'atteindre le marché est 07 kl</t>
  </si>
  <si>
    <t>Arrivé des déplacés</t>
  </si>
  <si>
    <t>Arrivés des villages déplacé</t>
  </si>
  <si>
    <t>Toiture du marché défectueuse</t>
  </si>
  <si>
    <t>a1993f82-164e-4916-9012-c78746aaa68f</t>
  </si>
  <si>
    <t>bidon savon400gr seau</t>
  </si>
  <si>
    <t>securite degradation_perte rarete_transport cout_transport taxes tracasseries</t>
  </si>
  <si>
    <t>cout_transport rarete_transport prix_fournisseurs</t>
  </si>
  <si>
    <t>combustible_gaz combustible_charbon combustible_bois marmite7 marmite5 assiette gobelet_plastique gobelet_acier bassine</t>
  </si>
  <si>
    <t>combustible_bois combustible_charbon combustible_gaz marmite7 marmite5 assiette gobelet_plastique gobelet_acier bassine</t>
  </si>
  <si>
    <t>securite rarete_transport cout_transport prix_fournisseurs</t>
  </si>
  <si>
    <t>combustible_bois combustible_charbon combustible_gaz marmite7 bassine gobelet_acier gobelet_plastique assiette marmite5</t>
  </si>
  <si>
    <t>hausse_couts hausse_demande_distribution Hausse_prix_fournisseurs baisse_offre_securite</t>
  </si>
  <si>
    <t>Arrivé des villages déplacé</t>
  </si>
  <si>
    <t>Les structures du marché ne sont pas en bonne état</t>
  </si>
  <si>
    <t>bdcb34d4-3f72-478c-85ec-563a8e376633</t>
  </si>
  <si>
    <t>fe628c3c-1f66-43d0-bd3e-f17088a7ccf7</t>
  </si>
  <si>
    <t>lieux_insecurite restrictions_mouvements manque_transports</t>
  </si>
  <si>
    <t>d028276b-6897-4f2d-b5de-084f2b3d4429</t>
  </si>
  <si>
    <t>prix_fournisseurs rarete_transport cout_transport</t>
  </si>
  <si>
    <t>lieux_insecurite</t>
  </si>
  <si>
    <t>4a1b3e10-ad6f-44a5-8fa3-8da3f1b40ede</t>
  </si>
  <si>
    <t>natte couverture moustiquaire</t>
  </si>
  <si>
    <t>oui_transports oui_produits</t>
  </si>
  <si>
    <t>horaires_restreints restrictions_mouvements</t>
  </si>
  <si>
    <t>e63772b9-dd9a-4873-8079-260ede8919f5</t>
  </si>
  <si>
    <t>moustiquaire couverture natte</t>
  </si>
  <si>
    <t>rarete_transport route_etat</t>
  </si>
  <si>
    <t>e77d18ec-0a17-41c8-8562-9b8b741f9c19</t>
  </si>
  <si>
    <t>manque_transports horaires_restreints</t>
  </si>
  <si>
    <t>assassinat aggression enlevement</t>
  </si>
  <si>
    <t>8abb170d-0314-4276-bc67-634a4fc140af</t>
  </si>
  <si>
    <t>dedougou</t>
  </si>
  <si>
    <t>dedougou1</t>
  </si>
  <si>
    <t>mouhoun</t>
  </si>
  <si>
    <t>marche_dedougou</t>
  </si>
  <si>
    <t>Marché de Dedougou</t>
  </si>
  <si>
    <t>sachet</t>
  </si>
  <si>
    <t>achat_prix achat_liquidites</t>
  </si>
  <si>
    <t>assassinat</t>
  </si>
  <si>
    <t>L'unité de mesure du bois est en taxi moto</t>
  </si>
  <si>
    <t>a10971ea-fe87-479e-8698-6bcb9d04a3ab</t>
  </si>
  <si>
    <t>Il a des articles qu'il n'a plus pour le simple faite que c'est lui même il a pas pris</t>
  </si>
  <si>
    <t>bd43f82c-c620-4c9d-9463-f280e2fa5a6b</t>
  </si>
  <si>
    <t>marmite7 marmite5 assiette gobelet_plastique gobelet_acier bassine natte pagne</t>
  </si>
  <si>
    <t>Elle donne pas en crédit le mode de vente quelle adopté souvent est que le client peut réserver l'article qu'il désir et passé payer un peu un peu que il aura soldé il récupère l'article</t>
  </si>
  <si>
    <t>0bb0d0be-5a17-42f1-b3ed-959eaeb02877</t>
  </si>
  <si>
    <t>la quantité du bois est estimé en taxi moto</t>
  </si>
  <si>
    <t>f0c2c1dd-fce4-4106-babb-bc8948807d28</t>
  </si>
  <si>
    <t>aggression</t>
  </si>
  <si>
    <t>8d5c64db-1308-40dc-8318-2cf1c8a69fe9</t>
  </si>
  <si>
    <t>securite prix_fournisseurs</t>
  </si>
  <si>
    <t>3248a09e-7e41-446e-9fe2-06d3cd8167db</t>
  </si>
  <si>
    <t>b32684f9-ec2c-4e6e-9e37-b8a5c1fed731</t>
  </si>
  <si>
    <t>credit_informel autre</t>
  </si>
  <si>
    <t>en espèces</t>
  </si>
  <si>
    <t>bcff0fef-9c3f-476a-ba90-9fdf9415157d</t>
  </si>
  <si>
    <t>pagne moustiquaire couverture</t>
  </si>
  <si>
    <t>etranger</t>
  </si>
  <si>
    <t>togo</t>
  </si>
  <si>
    <t>couverture moustiquaire pagne</t>
  </si>
  <si>
    <t>cout_transport</t>
  </si>
  <si>
    <t>Housse du nombre de clients sur le marché est du à la fête de Tabaski</t>
  </si>
  <si>
    <t>Le ois passé ce commerçant avait le pagne de 2250 pour ce mois ce sont des pagnes de 3000 qu'il a.</t>
  </si>
  <si>
    <t>562cc4c1-a7f5-486f-bf7d-4680ada460ea</t>
  </si>
  <si>
    <t>boule250g boule400g</t>
  </si>
  <si>
    <t>3e5a0260-d6ed-4c1a-8e47-64767376686e</t>
  </si>
  <si>
    <t>combustible_charbon combustible_bois sac_boro lampe</t>
  </si>
  <si>
    <t>4e253655-bb55-4eb3-a98a-7cea7215af08</t>
  </si>
  <si>
    <t>A cause de la fête</t>
  </si>
  <si>
    <t>aa4cabb1-4650-4f18-ab3d-2c6cdb422e51</t>
  </si>
  <si>
    <t>assiette gobelet_plastique gobelet_acier bassine natte couverture moustiquaire pagne</t>
  </si>
  <si>
    <t>5bf20765-b075-4589-9f52-f69b941cf2fa</t>
  </si>
  <si>
    <t>f957841d-d36e-478b-8508-52a2e9bc0ea4</t>
  </si>
  <si>
    <t>caec411d-8fb6-49ef-8f4c-12037609b960</t>
  </si>
  <si>
    <t>pagne</t>
  </si>
  <si>
    <t>a865c00f-8f47-4573-a216-919a43a3be68</t>
  </si>
  <si>
    <t>ghana</t>
  </si>
  <si>
    <t>marmite5 marmite7 assiette gobelet_plastique gobelet_acier bassine natte couverture moustiquaire pagne</t>
  </si>
  <si>
    <t>0_5l 1l 0_25l</t>
  </si>
  <si>
    <t>prix_baisse prix_hausse</t>
  </si>
  <si>
    <t>8716c19e-7026-40e0-9b25-b40481e38180</t>
  </si>
  <si>
    <t>marmite7 marmite5 assiette gobelet_plastique gobelet_acier bassine natte</t>
  </si>
  <si>
    <t>b720c653-c205-40d4-8860-a5e706b203e4</t>
  </si>
  <si>
    <t>709b690f-97b6-4744-99f5-e0827e53acd4</t>
  </si>
  <si>
    <t>6kg 12kg 3kg</t>
  </si>
  <si>
    <t>57b59a7d-92c4-402d-9bd6-2b266d7d51b3</t>
  </si>
  <si>
    <t>diapangou</t>
  </si>
  <si>
    <t>diapangou1</t>
  </si>
  <si>
    <t>marche_diapangou</t>
  </si>
  <si>
    <t>Marché de Diapangou</t>
  </si>
  <si>
    <t>securite prix_fournisseurs cout_transport</t>
  </si>
  <si>
    <t>Hausse_prix_fournisseurs hausse_couts</t>
  </si>
  <si>
    <t>rci</t>
  </si>
  <si>
    <t>prix_fournisseurs taxes</t>
  </si>
  <si>
    <t>La teureur du déplacement et l'augmentation des prix</t>
  </si>
  <si>
    <t>Les prix d'augmentation des articles</t>
  </si>
  <si>
    <t>407670e9-98c1-4df2-9bdf-41acd3386379</t>
  </si>
  <si>
    <t>combustible_bois</t>
  </si>
  <si>
    <t>la quantité du bois est un taxi moto</t>
  </si>
  <si>
    <t>b64d5d21-06d3-4e23-a4c0-c7254f84c19c</t>
  </si>
  <si>
    <t>barsalogho</t>
  </si>
  <si>
    <t>barsalogho1</t>
  </si>
  <si>
    <t>crbf</t>
  </si>
  <si>
    <t>marche_barsalogho</t>
  </si>
  <si>
    <t>Croix Rouge Burkinabè (CRBF)</t>
  </si>
  <si>
    <t>Marché de Barsalogho</t>
  </si>
  <si>
    <t>securite route_etat cout_transport</t>
  </si>
  <si>
    <t>hausse_demande_distribution Hausse_prix_fournisseurs</t>
  </si>
  <si>
    <t>securite route_etat</t>
  </si>
  <si>
    <t>routes_banditisme</t>
  </si>
  <si>
    <t>3b071fc2-3e46-4712-b124-01941edbf723</t>
  </si>
  <si>
    <t>hausse_couts hausse_demande_distribution</t>
  </si>
  <si>
    <t>lampe assiette</t>
  </si>
  <si>
    <t>assiette lampe</t>
  </si>
  <si>
    <t>hausse_demande_distribution</t>
  </si>
  <si>
    <t>ganes_bandits aide_humanitaire</t>
  </si>
  <si>
    <t>non_collectif</t>
  </si>
  <si>
    <t>marchandises aggression enlevement</t>
  </si>
  <si>
    <t>e6da8d95-a941-4dc6-bbf9-85eee668b072</t>
  </si>
  <si>
    <t>savon400gr seau</t>
  </si>
  <si>
    <t>route_etat cout_transport securite</t>
  </si>
  <si>
    <t>achat_liquidites transports</t>
  </si>
  <si>
    <t>aggression enlevement</t>
  </si>
  <si>
    <t>993be046-a86a-4122-b4fd-89f86e9cefec</t>
  </si>
  <si>
    <t>securite vols cout_transport</t>
  </si>
  <si>
    <t>enlevement aggression</t>
  </si>
  <si>
    <t>fccfdfde-baf3-4b7b-8c58-508ca8f2aaa7</t>
  </si>
  <si>
    <t>barsalogho2</t>
  </si>
  <si>
    <t>bache tenaille</t>
  </si>
  <si>
    <t>achat_prix transports achat_liquidites ganes_bandits aide_humanitaire</t>
  </si>
  <si>
    <t>argent_mobile transfert cheque</t>
  </si>
  <si>
    <t>oui_carburant oui_transports</t>
  </si>
  <si>
    <t>routes_ganes routes_banditisme</t>
  </si>
  <si>
    <t>Nous voulons que nous aidez pour que la sécurité revienne pour que nos activités prospère</t>
  </si>
  <si>
    <t>787ee137-3c11-4a81-9790-9932bc130350</t>
  </si>
  <si>
    <t>tenaille pelle bache corde</t>
  </si>
  <si>
    <t>baisse_offre_securite Hausse_prix_fournisseurs hausse_couts</t>
  </si>
  <si>
    <t>argent_mobile transfert cheque troc</t>
  </si>
  <si>
    <t>Ils y a quelques commerçants qui ont fait leur retour dans la localité</t>
  </si>
  <si>
    <t>Toute la population est devenue vulnérable à cause de l'insécurité</t>
  </si>
  <si>
    <t>fd39a3c1-3813-4ab7-bbe9-9dcaee0ff1b7</t>
  </si>
  <si>
    <t>argent_mobile transfert troc</t>
  </si>
  <si>
    <t>Mon seul soucis c'est le ravitaillement de la localité</t>
  </si>
  <si>
    <t>cf7cfd42-9fea-4224-b3f4-ff41a2d4224a</t>
  </si>
  <si>
    <t>rarete_transport cout_transport securite route_etat</t>
  </si>
  <si>
    <t>baisse_offre_securite hausse_couts</t>
  </si>
  <si>
    <t>transports ganes_bandits achat_prix</t>
  </si>
  <si>
    <t>Parce que la population est en train de revenir</t>
  </si>
  <si>
    <t>c9f63510-2b3a-490d-a9b0-512c9619b456</t>
  </si>
  <si>
    <t>couverture natte moustiquaire</t>
  </si>
  <si>
    <t>cfeda220-5f4f-4c2d-af4d-0b1eb5a4a544</t>
  </si>
  <si>
    <t>be3d6ca7-bed7-41b2-8c7c-9467562a30a0</t>
  </si>
  <si>
    <t>bb3e5db1-24ed-4b04-bfb5-28564e9a25c8</t>
  </si>
  <si>
    <t>Plusieurs commerçants ont quittés la localité à cause du blocus de la voie gayeri Fada</t>
  </si>
  <si>
    <t>e6dae5e3-9b0b-4b78-92d5-9225d47e4e58</t>
  </si>
  <si>
    <t>Plusieurs commerçants ont quittés la localité à cause du blocus de la voie Fada gayeri</t>
  </si>
  <si>
    <t>68dd9c11-81e8-491e-9758-e386af4d9000</t>
  </si>
  <si>
    <t>7c24f78c-2dd8-489c-9f6f-dd37f4be742b</t>
  </si>
  <si>
    <t>assiette</t>
  </si>
  <si>
    <t>restrictions_mouvements manque_transports</t>
  </si>
  <si>
    <t>b8971aaf-e994-4f8e-b4c7-f82cedfaf22b</t>
  </si>
  <si>
    <t>restrictions_mouvements lieux_insecurite</t>
  </si>
  <si>
    <t>c858d94d-1d63-48a3-89eb-0a06eea0e1a4</t>
  </si>
  <si>
    <t>cb31572f-b62c-4d37-a8fe-b94d767aaf87</t>
  </si>
  <si>
    <t>rarete_transport securite</t>
  </si>
  <si>
    <t>natte bassine gobelet_acier gobelet_plastique</t>
  </si>
  <si>
    <t>Parceque les déplacer on surpeuplé le village</t>
  </si>
  <si>
    <t>9c0d9775-b18a-40b0-a784-a00c22282265</t>
  </si>
  <si>
    <t>cheque argent_mobile</t>
  </si>
  <si>
    <t>Cause d'insécurité</t>
  </si>
  <si>
    <t>fc0eda00-d837-4524-be7c-6ef7edb61668</t>
  </si>
  <si>
    <t>achat_prix transports ganes_bandits aide_humanitaire</t>
  </si>
  <si>
    <t>4f0186d4-f24b-4d38-8f2d-765d6ad4c68d</t>
  </si>
  <si>
    <t>ae8de545-2df6-436b-831a-0c66183273e1</t>
  </si>
  <si>
    <t>securite cout_transport</t>
  </si>
  <si>
    <t>securite taxes</t>
  </si>
  <si>
    <t>b0456869-7cf3-459c-b391-5c847c3db686</t>
  </si>
  <si>
    <t>transfert argent_mobile</t>
  </si>
  <si>
    <t>727ef0f6-57c5-4b37-a2dd-1c6093e89c41</t>
  </si>
  <si>
    <t>ecdbb354-428b-4e52-b635-4bc1264bdfbb</t>
  </si>
  <si>
    <t>tibga</t>
  </si>
  <si>
    <t>tibga1</t>
  </si>
  <si>
    <t>marche_tibga</t>
  </si>
  <si>
    <t>Marché de Tibga</t>
  </si>
  <si>
    <t>combustible_charbon combustible_gaz natte couverture sac_boro</t>
  </si>
  <si>
    <t>Les vacances scolaires</t>
  </si>
  <si>
    <t>Le marché fonctionne normalement car il y'a la quiétude</t>
  </si>
  <si>
    <t>Votre entretien est trop long</t>
  </si>
  <si>
    <t>b506f173-881a-4a59-ac8e-af8074b8baa7</t>
  </si>
  <si>
    <t>natte couverture lampe sac_boro</t>
  </si>
  <si>
    <t>Le pouvoir d'achat des clients a baissé</t>
  </si>
  <si>
    <t>Y'a des commerçants qui ont fuit les zones d'insécurité pour venir s'installer dans la commune</t>
  </si>
  <si>
    <t>La population a haussé à cause du nombre grandissant des PDI. Les PDI sont de potentiels clients</t>
  </si>
  <si>
    <t>Le marché fonctionne bien actuellement</t>
  </si>
  <si>
    <t>2c7fd8dd-9453-439d-8324-9c526043c78e</t>
  </si>
  <si>
    <t>L'insécurité routière sur l'axe Fada-Tibga</t>
  </si>
  <si>
    <t>achat_liquidites</t>
  </si>
  <si>
    <t>La présence de commerçants déplacé des localités en insécurités</t>
  </si>
  <si>
    <t>La présence de plusieurs PDI</t>
  </si>
  <si>
    <t>1d7d556a-ff8f-434a-8cb3-e3dcf1a4e74c</t>
  </si>
  <si>
    <t>natte lampe sac_boro</t>
  </si>
  <si>
    <t>81f2d299-c7ba-4692-9c8e-4705f1012e36</t>
  </si>
  <si>
    <t>L'augmentation de la population du au déplacement des personnes dans les zones en insécurités</t>
  </si>
  <si>
    <t>19c927e9-9569-4270-b1a9-9d7c3b3d9d26</t>
  </si>
  <si>
    <t>argent_mobile liquide_devise_etrangere</t>
  </si>
  <si>
    <t>bb8c7e30-f93b-4898-9b31-54e8b2a981a9</t>
  </si>
  <si>
    <t>02f41f99-3491-4318-b83e-bf4ab171fd36</t>
  </si>
  <si>
    <t>bogande</t>
  </si>
  <si>
    <t>bogande1</t>
  </si>
  <si>
    <t>gnagna</t>
  </si>
  <si>
    <t>marche_bogande</t>
  </si>
  <si>
    <t>Marché de Bogande</t>
  </si>
  <si>
    <t>securite vols degradation_perte route_etat</t>
  </si>
  <si>
    <t>hausse_couts hausse_demande_clients Hausse_prix_fournisseurs</t>
  </si>
  <si>
    <t>securite vols route_etat prix_fournisseurs cout_transport</t>
  </si>
  <si>
    <t>vols degradation_perte route_etat</t>
  </si>
  <si>
    <t>hausse_couts hausse_demande_clients Hausse_prix_fournisseurs baisse_offre_securite</t>
  </si>
  <si>
    <t>transports ganes_bandits aide_humanitaire</t>
  </si>
  <si>
    <t>manque_transports restrictions_mouvements horaires_restreints</t>
  </si>
  <si>
    <t>route_endommagees routes_inondees routes_barrees</t>
  </si>
  <si>
    <t>Problème d'insécurité</t>
  </si>
  <si>
    <t>Le nombre de déplacer on augmenter</t>
  </si>
  <si>
    <t>Nous demandons à Dieu de venir en aide afin que la situation sécuritaire diminuée</t>
  </si>
  <si>
    <t>9f2cbc00-1057-478c-b430-466927e88b1c</t>
  </si>
  <si>
    <t>securite cout_transport taxes</t>
  </si>
  <si>
    <t>hausse_couts Hausse_prix_fournisseurs baisse_offre_securite baisse_offre_saison_circulation</t>
  </si>
  <si>
    <t>securite vols route_etat prix_fournisseurs</t>
  </si>
  <si>
    <t>bache corde pelle</t>
  </si>
  <si>
    <t>marmite7 bassine natte couverture moustiquaire lampe sac_boro combustible_charbon combustible_gaz marmite5 assiette gobelet_plastique gobelet_acier pagne</t>
  </si>
  <si>
    <t>lampe combustible_charbon combustible_gaz marmite7 marmite5 assiette gobelet_plastique gobelet_acier bassine natte couverture moustiquaire pagne sac_boro</t>
  </si>
  <si>
    <t>vols route_etat</t>
  </si>
  <si>
    <t>bassine natte moustiquaire lampe sac_boro combustible_charbon combustible_gaz marmite7 marmite5 assiette gobelet_plastique gobelet_acier couverture pagne</t>
  </si>
  <si>
    <t>route_endommagees routes_ganes routes_inondees</t>
  </si>
  <si>
    <t>L'insécurité causant l'inaccessibilité</t>
  </si>
  <si>
    <t>Le nombre massif de PDI</t>
  </si>
  <si>
    <t>Nous demandons de l'aide au autorités afin de venir à bout de la situation sécuritaire</t>
  </si>
  <si>
    <t>23669abd-d640-4a1d-be1e-3592f8f40e4d</t>
  </si>
  <si>
    <t>marmite7 marmite5 assiette gobelet_plastique gobelet_acier bassine sac_boro couverture natte</t>
  </si>
  <si>
    <t>A cause de la campagne pluvieuse</t>
  </si>
  <si>
    <t>Il ni ya pas une bonne entente entre commerçants pour une harmonisation des prix</t>
  </si>
  <si>
    <t>3fb1ae9d-9d1e-4e5b-ad40-096346d499cb</t>
  </si>
  <si>
    <t>pagne couverture</t>
  </si>
  <si>
    <t>L'arrivée massive des PDI</t>
  </si>
  <si>
    <t>Oui, il y'a un manque d'organisation entre commerçants</t>
  </si>
  <si>
    <t>4225f555-66c8-4caa-bec1-c6ca68344a76</t>
  </si>
  <si>
    <t>gobelet_plastique bassine assiette</t>
  </si>
  <si>
    <t>322fdb8b-1c29-4214-be01-2baee6321cda</t>
  </si>
  <si>
    <t>marmite7 marmite5 assiette gobelet_plastique gobelet_acier bassine sac_boro</t>
  </si>
  <si>
    <t>0_5l 0_25l</t>
  </si>
  <si>
    <t>Le nombre de clients à considérablement diminué c'est temps ci</t>
  </si>
  <si>
    <t>01ec4670-1d59-4b00-b523-a4e071f47ebf</t>
  </si>
  <si>
    <t>d8e39715-a836-49c3-b869-4763807426fe</t>
  </si>
  <si>
    <t>1fdcc837-d037-45c0-b0ce-491fff50eaec</t>
  </si>
  <si>
    <t>062a66a7-1c00-4816-9b33-8973c97385f0</t>
  </si>
  <si>
    <t>seau savon400gr bidon</t>
  </si>
  <si>
    <t>savon400gr seau bidon</t>
  </si>
  <si>
    <t>securite vols degradation_perte route_etat cout_transport</t>
  </si>
  <si>
    <t>hausse_couts Hausse_prix_fournisseurs hausse_demande_arrivees baisse_offre_securite</t>
  </si>
  <si>
    <t>securite vols route_etat cout_transport</t>
  </si>
  <si>
    <t>marmite7 natte couverture lampe sac_boro combustible_charbon combustible_gaz marmite5 assiette gobelet_plastique gobelet_acier bassine moustiquaire</t>
  </si>
  <si>
    <t>6kg</t>
  </si>
  <si>
    <t>0_5l 1l</t>
  </si>
  <si>
    <t>marmite7 lampe sac_boro marmite5 assiette gobelet_plastique combustible_charbon combustible_gaz</t>
  </si>
  <si>
    <t>vols degradation_perte route_etat prix_fournisseurs cout_transport securite</t>
  </si>
  <si>
    <t>couverture lampe sac_boro natte combustible_gaz combustible_charbon bassine moustiquaire</t>
  </si>
  <si>
    <t>hausse_couts hausse_demande_clients hausse_demande_arrivees baisse_offre_securite Hausse_prix_fournisseurs baisse_offre_saison_circulation</t>
  </si>
  <si>
    <t>achat_prix transports achat_liquidites</t>
  </si>
  <si>
    <t>cheque transfert argent_mobile</t>
  </si>
  <si>
    <t>vol_cambriolage agression_commercant</t>
  </si>
  <si>
    <t>L'insécurité</t>
  </si>
  <si>
    <t>Nous rencontrons beaucoup de difficulté dans le transport des marchandises. Les routes sont totalement dégradé. Nous demandons de l'aide a l'Etat pour réparer les dégâts</t>
  </si>
  <si>
    <t>d95b4073-aee8-4288-bfc1-582c35f1c1e4</t>
  </si>
  <si>
    <t>marmite7 marmite5 assiette gobelet_plastique gobelet_acier</t>
  </si>
  <si>
    <t>25fdbd64-e11a-4f37-ad09-f2893d768316</t>
  </si>
  <si>
    <t>282a8dfd-01fd-41c6-991a-4722c139578f</t>
  </si>
  <si>
    <t>hausse_couts Hausse_prix_fournisseurs baisse_offre_saison_circulation baisse_offre_securite</t>
  </si>
  <si>
    <t>combustible_gaz combustible_charbon assiette gobelet_plastique gobelet_acier bassine natte couverture moustiquaire lampe sac_boro</t>
  </si>
  <si>
    <t>combustible_gaz sac_boro natte lampe</t>
  </si>
  <si>
    <t>securite degradation_perte route_etat cout_transport</t>
  </si>
  <si>
    <t>combustible_gaz lampe natte couverture moustiquaire</t>
  </si>
  <si>
    <t>hausse_couts hausse_change baisse_offre_securite Hausse_prix_fournisseurs</t>
  </si>
  <si>
    <t>horaires_restreints</t>
  </si>
  <si>
    <t>Cause de l'insécurité</t>
  </si>
  <si>
    <t>L'arrivée des PDI</t>
  </si>
  <si>
    <t>combustible_charbon_prix1</t>
  </si>
  <si>
    <t>combustible_charbon_prix2</t>
  </si>
  <si>
    <t>combustible_gaz_prix1_1</t>
  </si>
  <si>
    <t>combustible_gaz_prix1</t>
  </si>
  <si>
    <t>combustible_gaz_prix2</t>
  </si>
  <si>
    <t>a_2_pagne_prix_unite</t>
  </si>
  <si>
    <t>combustible_bois_oui</t>
  </si>
  <si>
    <t xml:space="preserve">NB1: la mention ''MC'' montre un manque de donnée sur le prix du bien concerné, </t>
  </si>
  <si>
    <t xml:space="preserve">NB2: Pour le calcul du du coût du panier suivi par marché, les prix des biens à cotations manquantes ou insuffisante ont été remplacé par les prix médians (colorés en rouge) de l'ensemble des marchés enquetés. Dans certains cas le prix n'a pas pu être remplacé par la médiane nationale, parce qu'aucun marché n'a pu collecter, la mention "MC" est utlisée pour marquer ces situations. </t>
  </si>
  <si>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</si>
  <si>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</si>
  <si>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</si>
  <si>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</si>
  <si>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</si>
  <si>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</si>
  <si>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</si>
  <si>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</si>
  <si>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</si>
  <si>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</si>
  <si>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</si>
  <si>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</si>
  <si>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</si>
  <si>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</si>
  <si>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</si>
  <si>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</si>
  <si>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</si>
  <si>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</si>
  <si>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</si>
  <si>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</si>
  <si>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</si>
  <si>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</si>
  <si>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</si>
  <si>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</si>
  <si>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</si>
  <si>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</si>
  <si>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</si>
  <si>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</si>
  <si>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</si>
  <si>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</si>
  <si>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</si>
  <si>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</si>
  <si>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MC</t>
  </si>
  <si>
    <t>Minimum</t>
  </si>
  <si>
    <t>Maximum</t>
  </si>
  <si>
    <t>Cotations</t>
  </si>
  <si>
    <t>Ouahigouya</t>
  </si>
  <si>
    <t>Fada</t>
  </si>
  <si>
    <t>Boussouma</t>
  </si>
  <si>
    <t>Tougan</t>
  </si>
  <si>
    <t>Sebba</t>
  </si>
  <si>
    <t>Matiacoali</t>
  </si>
  <si>
    <t>Gayeri</t>
  </si>
  <si>
    <t>Gorom-Gorom</t>
  </si>
  <si>
    <t>Barsalogho</t>
  </si>
  <si>
    <t>Bogandé</t>
  </si>
  <si>
    <t>Tibga</t>
  </si>
  <si>
    <t>Kongoussi</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</si>
  <si>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</si>
  <si>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</si>
  <si>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</si>
  <si>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</si>
  <si>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</si>
  <si>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</si>
  <si>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</si>
  <si>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</si>
  <si>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</si>
  <si>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</si>
  <si>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</si>
  <si>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</si>
  <si>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</si>
  <si>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</si>
  <si>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</si>
  <si>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</si>
  <si>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</si>
  <si>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</si>
  <si>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</si>
  <si>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</si>
  <si>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</si>
  <si>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</si>
  <si>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</si>
  <si>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</si>
  <si>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</si>
  <si>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</si>
  <si>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</si>
  <si>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</si>
  <si>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</si>
  <si>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</si>
  <si>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</si>
  <si>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</si>
  <si>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</si>
  <si>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</si>
  <si>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</si>
  <si>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</si>
  <si>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</si>
  <si>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</si>
  <si>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</si>
  <si>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</si>
  <si>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</si>
  <si>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</si>
  <si>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</si>
  <si>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</si>
  <si>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</si>
  <si>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</si>
  <si>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</si>
  <si>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</si>
  <si>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</si>
  <si>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</si>
  <si>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</si>
  <si>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</si>
  <si>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</si>
  <si>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</si>
  <si>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</si>
  <si>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</si>
  <si>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</si>
  <si>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</si>
  <si>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</si>
  <si>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</si>
  <si>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 xml:space="preserve">En tas </t>
  </si>
  <si>
    <t xml:space="preserve">                     NB1: la mention ''MC'' montre un manque de donnée sur le prix du bien concerné 
                     NB2: la mention "N/A" montre une valeur manquante pour calculer la variation ou la proportion</t>
  </si>
  <si>
    <t>Médiane_Décembre 2022</t>
  </si>
  <si>
    <t>Médiane_Janvier 2023</t>
  </si>
  <si>
    <t>Médiane_Février 2023</t>
  </si>
  <si>
    <t>Médiane_Mars 2023</t>
  </si>
  <si>
    <t>Médiane_Avril 2023</t>
  </si>
  <si>
    <t>Médiane_Mai 2023</t>
  </si>
  <si>
    <t>Médiane_juin 2023</t>
  </si>
  <si>
    <t xml:space="preserve">Variation entre mai et juin  </t>
  </si>
  <si>
    <t>N/A</t>
  </si>
  <si>
    <t xml:space="preserve">Variation entre janvier et juin </t>
  </si>
  <si>
    <t>Médiane_Juin 2023</t>
  </si>
  <si>
    <t>Médiane_mars 2023</t>
  </si>
  <si>
    <t xml:space="preserve">Tougan </t>
  </si>
  <si>
    <t xml:space="preserve">Matiacoali </t>
  </si>
  <si>
    <t xml:space="preserve">Sebba </t>
  </si>
  <si>
    <r>
      <t xml:space="preserve">Etape 1
</t>
    </r>
    <r>
      <rPr>
        <i/>
        <sz val="11"/>
        <color rgb="FF000000"/>
        <rFont val="Segoe UI"/>
        <family val="2"/>
      </rPr>
      <t>Appliquer les résultats de la collecte aux indicateurs définis</t>
    </r>
  </si>
  <si>
    <r>
      <t xml:space="preserve">Etape 2
</t>
    </r>
    <r>
      <rPr>
        <i/>
        <sz val="12"/>
        <color theme="1"/>
        <rFont val="Segoe UI"/>
        <family val="2"/>
      </rPr>
      <t>calcul de la contribution des indicateurs aux differentes dimensions</t>
    </r>
    <r>
      <rPr>
        <b/>
        <sz val="14"/>
        <color theme="1"/>
        <rFont val="Segoe UI"/>
        <family val="2"/>
      </rPr>
      <t xml:space="preserve"> </t>
    </r>
  </si>
  <si>
    <r>
      <t xml:space="preserve">Etape 3
</t>
    </r>
    <r>
      <rPr>
        <i/>
        <sz val="12"/>
        <color theme="1"/>
        <rFont val="Segoe UI"/>
        <family val="2"/>
      </rPr>
      <t>Calul du niveau de chaque dimension dans les marchés</t>
    </r>
    <r>
      <rPr>
        <b/>
        <sz val="14"/>
        <color theme="1"/>
        <rFont val="Segoe UI"/>
        <family val="2"/>
      </rPr>
      <t xml:space="preserve"> </t>
    </r>
  </si>
  <si>
    <r>
      <t xml:space="preserve">Etape 4
</t>
    </r>
    <r>
      <rPr>
        <i/>
        <sz val="12"/>
        <color theme="1"/>
        <rFont val="Segoe UI"/>
        <family val="2"/>
      </rPr>
      <t>Calcul du niveau de fonctionalité des marchés</t>
    </r>
    <r>
      <rPr>
        <b/>
        <sz val="14"/>
        <color theme="1"/>
        <rFont val="Segoe UI"/>
        <family val="2"/>
      </rPr>
      <t xml:space="preserve"> </t>
    </r>
  </si>
  <si>
    <t>Liste des indicateurs du SFM</t>
  </si>
  <si>
    <t>Calcul des niveaux des différents 
indicateurs du SFM</t>
  </si>
  <si>
    <t>Poids des dimensions</t>
  </si>
  <si>
    <t>Dimensions 
du MFS</t>
  </si>
  <si>
    <t>Calcul des différentes dimensions du SFM</t>
  </si>
  <si>
    <t>Poids des indictateurs</t>
  </si>
  <si>
    <t>Calcul du SFM</t>
  </si>
  <si>
    <t>Codes</t>
  </si>
  <si>
    <t>Mode de calcul des niveaux des indicateurs du SFM</t>
  </si>
  <si>
    <t>Nombre de produit disponible dans chaque marché</t>
  </si>
  <si>
    <t>Availabilité 
(Disponibilité des produits)</t>
  </si>
  <si>
    <t>Nombre de produits considérés comme "totalement indisponibles" sur le marché*</t>
  </si>
  <si>
    <t>x = 1 - 1/22*(nombre de produits)</t>
  </si>
  <si>
    <t>AV1</t>
  </si>
  <si>
    <t>Nombre de produits considérés comme "disponibles en quantités limitées" sur le marché**</t>
  </si>
  <si>
    <t>x = 1 - 0.5/22*(nombre de produits)</t>
  </si>
  <si>
    <t>AV2</t>
  </si>
  <si>
    <t>Affordability 
(Accessibilité vis-à-vis des prix produits)</t>
  </si>
  <si>
    <t>Nombre de produits dont le prix médian sur le marché est supérieur au prix médian national de plus de 10%</t>
  </si>
  <si>
    <t>x = 1 - 0.25/(Nombre de produit disponible dans chaque marché)*(nombre de produits)</t>
  </si>
  <si>
    <t>AF1</t>
  </si>
  <si>
    <t>Nombre de produits dont le prix médian sur le marché est supérieur au prix médian national de plus de 25%</t>
  </si>
  <si>
    <t>x = 1 - 0.5/(Nombre de produit disponible dans chaque marché)*(nombre de produits)</t>
  </si>
  <si>
    <t>AF2</t>
  </si>
  <si>
    <t>Nombre de produits dont le prix médian sur le marché est supérieur au prix médian national de plus de 50%</t>
  </si>
  <si>
    <t>x = 1 - 0.75/(Nombre de produit disponible dans chaque marché)*(nombre de produits)</t>
  </si>
  <si>
    <t>AF3</t>
  </si>
  <si>
    <t>Nombre de produits dont le prix médian sur le marché est supérieur au prix médian national de plus de 75%</t>
  </si>
  <si>
    <t>x = 1 - 1/(Nombre de produit disponible dans chaque marché)*(nombre de produits)</t>
  </si>
  <si>
    <t>AF4</t>
  </si>
  <si>
    <t>% de commerçants rapportant que leurs clients rencontrent des difficultés financières pour se rendre sur le marché ou pour payer les produits dont ils ont besoin</t>
  </si>
  <si>
    <t>1 si &lt; 10% ; 2/3 si 10-25% ; 1/3 si 25-50% ; 0 si &gt; 50%</t>
  </si>
  <si>
    <t>AF5</t>
  </si>
  <si>
    <t>% de commercants rapportant que parmi leurs clients ayant acheté des biens à crédit, certains d'entre eux ont-ils été incapables de vous rembourser leurs dettes comme prévu ces 2 derniers mois</t>
  </si>
  <si>
    <t>AF6</t>
  </si>
  <si>
    <t>Accessibility 1
(accessibilité au sein des marchés)</t>
  </si>
  <si>
    <t>% de commerçants relevant que certains groupes de population ont des difficultés pour accéder au marché ou évitent le marché</t>
  </si>
  <si>
    <t>1 si =0 ; 0.85 si &lt;5% ; 0.7 si &lt;10% ; 0.5 si &lt;20 ; 0.25 si &lt;50% sinon 0</t>
  </si>
  <si>
    <t>AC1.1</t>
  </si>
  <si>
    <t>Accessibility 2
(accessibilité jusqu'aux marchés)</t>
  </si>
  <si>
    <t>% de commerçants ayant observé des incidents de protection sur les routes désservant le marché (sur les personnes)</t>
  </si>
  <si>
    <t>1 si =0 ; 0.75 si &lt;5% ; 0.5 si&lt;10% ; 0.25 si &lt;20 sinon 0</t>
  </si>
  <si>
    <t>AC2.1</t>
  </si>
  <si>
    <t>% de commerçants ayant observé des incidents de protection sur les routes désservant le marché (sur les biens)</t>
  </si>
  <si>
    <t>AC2.2</t>
  </si>
  <si>
    <t>% de commerçants qui considèrent les routes désservant le marché comme dangereuses</t>
  </si>
  <si>
    <t>AC2.3</t>
  </si>
  <si>
    <t>% de commerçants qui considèrent les routes désservant le marché comme difficilement praticables</t>
  </si>
  <si>
    <t>AC2.4</t>
  </si>
  <si>
    <t>Resilience</t>
  </si>
  <si>
    <t>Nombre de produits dont la différence entre la durée des stocks médiane sur le marché et le temps de renouvellement médian des stocks est négative</t>
  </si>
  <si>
    <t>RE1</t>
  </si>
  <si>
    <t>Nombre de produits dont la différence entre la durée des stocks médiane sur le marché et le temps de renouvellement médian des stocks est égale ou inférieure à 7 jours</t>
  </si>
  <si>
    <t>RE2</t>
  </si>
  <si>
    <t>% de commerçants déclarant rencontrer des difficultés pour maintenir leur commerce ouvert et suffisament stocké</t>
  </si>
  <si>
    <t>RE3</t>
  </si>
  <si>
    <t>Niveau des infrastructures du marché</t>
  </si>
  <si>
    <t>% de commerçants accepant d'autres modalités de paiement que l'argent liquide, le crédit informel ou le troc</t>
  </si>
  <si>
    <t>1 si &gt;75% 0.75 si &gt;50% 0.5 si &gt;25% 0.25 si &gt;10% sinon 0</t>
  </si>
  <si>
    <t>IN1</t>
  </si>
  <si>
    <t xml:space="preserve">% de commerçants disposant d'une installation de stockage vérrouillée au niveau du marché </t>
  </si>
  <si>
    <t>IN2</t>
  </si>
  <si>
    <t>SFM</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</si>
  <si>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</si>
  <si>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</si>
  <si>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</si>
  <si>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Dimensions 
du SFM</t>
  </si>
  <si>
    <t>x = 1 - 0.25/22*(nombre de produits)</t>
  </si>
  <si>
    <t>x = 1 - 0.75/22*(nombre de produits)</t>
  </si>
  <si>
    <t>% de commerçants ayant observé ou entendu parler d'incidents de protection sur le marché (sur les personnes)</t>
  </si>
  <si>
    <t>% de commerçants ayant observé des incidents de protection sur le marché (sur les biens)</t>
  </si>
  <si>
    <t xml:space="preserve">Durée de Renouvellement des stocks de biens enquetés dans chaque marché (en nombre de jour) au moment de la collecte </t>
  </si>
  <si>
    <t>Barsalogo</t>
  </si>
  <si>
    <t>variable</t>
  </si>
  <si>
    <t>assiette_metalique</t>
  </si>
  <si>
    <t xml:space="preserve">Nombre de Cotation </t>
  </si>
  <si>
    <t>min</t>
  </si>
  <si>
    <t>max</t>
  </si>
  <si>
    <t>Durréé_mediane</t>
  </si>
  <si>
    <t>marmite_n7</t>
  </si>
  <si>
    <t>marmite_n5</t>
  </si>
  <si>
    <t>couverture</t>
  </si>
  <si>
    <t>moustiquaire</t>
  </si>
  <si>
    <t>Dedougou</t>
  </si>
  <si>
    <t xml:space="preserve">Kongoussi </t>
  </si>
  <si>
    <t xml:space="preserve">Ouahigouya </t>
  </si>
  <si>
    <t xml:space="preserve">Tibga </t>
  </si>
  <si>
    <t>mais</t>
  </si>
  <si>
    <t>sorgho_blanc</t>
  </si>
  <si>
    <t>sorgho_rouge</t>
  </si>
  <si>
    <t>mil_local</t>
  </si>
  <si>
    <t>riz_importe</t>
  </si>
  <si>
    <t>pomme_de_terre</t>
  </si>
  <si>
    <t>viande_beuf</t>
  </si>
  <si>
    <t>viande_mouton</t>
  </si>
  <si>
    <t>haricot</t>
  </si>
  <si>
    <t>arachide_coque</t>
  </si>
  <si>
    <t>arachide_graine</t>
  </si>
  <si>
    <t>voandzou</t>
  </si>
  <si>
    <t>oignon</t>
  </si>
  <si>
    <t>tomate</t>
  </si>
  <si>
    <t>feuille</t>
  </si>
  <si>
    <t>beurre</t>
  </si>
  <si>
    <t>sucre</t>
  </si>
  <si>
    <t>Difficultés de réapprovisionnement pour les biens vendus par les commerçants au moment de la collecte (nombre d'IC). Les IC avaient la possibilité de choisir plusieur difficultés</t>
  </si>
  <si>
    <t xml:space="preserve">NB. Aucune difficulté n'a été rapporté dans les marchés de Boussouma et de Fada N'Gourma </t>
  </si>
  <si>
    <t>Des difficultés vis-à-vis du prix d'achat des marchandises vendues par les fournisseurs</t>
  </si>
  <si>
    <t>Des difficultés vis-à-vis du transport des marchandises jusqu'à la localité</t>
  </si>
  <si>
    <t>Des difficultés pour avoir accès à de l'argent liquide pour payer les fournisseurs</t>
  </si>
  <si>
    <t>Des difficultés liées à l'activité des groupes armés ou des bandits</t>
  </si>
  <si>
    <t>Des difficultés liées aux distributions d'aide humanitaire qui font baisser la demande</t>
  </si>
  <si>
    <t>Bogande</t>
  </si>
  <si>
    <t>Gorom-gorom</t>
  </si>
  <si>
    <t>Des difficultés pour trouver suffisament de personnes qualifiées pour faire fonctionner le commerce</t>
  </si>
  <si>
    <t xml:space="preserve">Biens Non Disponibles dans les marchés au moment de la collecte des données </t>
  </si>
  <si>
    <t>bidon, sac_boro, combustible_bois, combustible_charbon, combustible_gaz, marmite_n7, marmite_n5, gobelet_plastique; gobelet_acier, , bassine, natte, couverture, moustiquaire, pagne</t>
  </si>
  <si>
    <t>bidon,  corde</t>
  </si>
  <si>
    <t>bidon, pagne, gobelet_acier, combustible_gaz, gobelet_plastique, combustible_bois</t>
  </si>
  <si>
    <t xml:space="preserve">bidon, gobelet_acier, moustiquaire, combustible_bois, pagne, marmite_n5, bassine, couverture, assiette_metalique, natte, lampe, </t>
  </si>
  <si>
    <t>bache, pagne, corde, tenaille, combustible_gaz, marmite_n7, marmite_n5, assiette_metalique, gobelet_plastique, moustiquaire, couverture, natte, bassine, gobelet_acier, pelle</t>
  </si>
  <si>
    <t xml:space="preserve">bidon, combustible_bois, moustiquaire,  </t>
  </si>
  <si>
    <t xml:space="preserve">Biens à disponibilité Limitée au moment de la collecte des données </t>
  </si>
  <si>
    <t>bache, assiette_metalique</t>
  </si>
  <si>
    <t>marmite_n7, pagne, marmite_n5</t>
  </si>
  <si>
    <t>seau, moustiquaire, savon, bache, corde, tenaille, pelle, combustible_charbon, assiette_metalique, marmite_n7, marmite_n5, bassine, natte, couverture, lampe, sac_boro</t>
  </si>
  <si>
    <t>corde, sac_boro, moustiquaire, bassine, assiette_metalique, marmite_n5, marmite_n7</t>
  </si>
  <si>
    <t xml:space="preserve">savon, sac_boro, bache, corde, tenaille, pelle, combustible_gaz, marmite_n7, </t>
  </si>
  <si>
    <t>savon, sac_boro, bidon, seau</t>
  </si>
  <si>
    <t>bache, lampe, pelle, corde, combustible_gaz</t>
  </si>
  <si>
    <t>seau, bidon, savon, bache, corde, tenaille,  pelle, combustible_bois, combustible_charbon, combustible_gaz, marmite_n7, marmite_n5, assiette_metalique, gobelet_plastique, gobelet_acier, bassine, natte, couverture, lampe, sac_boro, pagne</t>
  </si>
  <si>
    <t>Durées médianes des stocks  (nombre de jours) au moment de la collecte des données</t>
  </si>
  <si>
    <t>savon</t>
  </si>
  <si>
    <t>Durée_mediane</t>
  </si>
  <si>
    <t>Fada N'Gourma</t>
  </si>
  <si>
    <t xml:space="preserve">Biens Alimentaires </t>
  </si>
  <si>
    <t>Les marchés où le nombre de produits pour lesquels la différence entre la durée des stocks médiane et le temps de renouvellement médian des stocks est négative</t>
  </si>
  <si>
    <t xml:space="preserve">Marchés </t>
  </si>
  <si>
    <t>Duree_negative</t>
  </si>
  <si>
    <t>Nombre de produits concernés</t>
  </si>
  <si>
    <t>gorom-gorom</t>
  </si>
  <si>
    <t>Disponibilité des biens non alimentaires vendus par les commerçants au moment de la collecte de données (nombre d'IC)</t>
  </si>
  <si>
    <t xml:space="preserve">Disponibilité des biens alimentaires vendus par les commerçants sur le marché de Boussouma au moment de la collecte (nombre d'IC) </t>
  </si>
  <si>
    <t>Durées moyennes des stocks et localisation des fournisseurs   (nombre d'IC)</t>
  </si>
  <si>
    <t>Produits  eau, hygiène et assainissement</t>
  </si>
  <si>
    <t>Le nombre de clients habituels par jour dans les magasins des IC enquetés  (nombre d'IC)</t>
  </si>
  <si>
    <t>Nombre de i_taille_magasin</t>
  </si>
  <si>
    <t>Étiquettes de colonnes</t>
  </si>
  <si>
    <t>Étiquettes de lignes</t>
  </si>
  <si>
    <t>Total général</t>
  </si>
  <si>
    <t>Modes de paiement acceptés aujourd'hui au marché  (nombre d'IC)</t>
  </si>
  <si>
    <t>Mode de paiement au marché</t>
  </si>
  <si>
    <t>Somme de infrastructure_modalites_paiement_credit_informel</t>
  </si>
  <si>
    <t>Somme de infrastructure_modalites_paiement_liquide_devise_etrangere</t>
  </si>
  <si>
    <t>Somme de infrastructure_modalites_paiement_argent_mobile</t>
  </si>
  <si>
    <t>Somme de infrastructure_modalites_paiement_transfert</t>
  </si>
  <si>
    <t>Somme de infrastructure_modalites_paiement_carte_credit</t>
  </si>
  <si>
    <t>Somme de infrastructure_modalites_paiement_cheque</t>
  </si>
  <si>
    <t>Somme de infrastructure_modalites_paiement_bons</t>
  </si>
  <si>
    <t>Somme de infrastructure_modalites_paiement_troc</t>
  </si>
  <si>
    <t>Incidents rapportés sur les marchés   (nombre d'IC)</t>
  </si>
  <si>
    <t>Discrimination groupe de Population</t>
  </si>
  <si>
    <t>Incidents sur les biens au marché</t>
  </si>
  <si>
    <t>Incidents sur les gens au marché</t>
  </si>
  <si>
    <t>Incidents sur les gens sur les routes du marché</t>
  </si>
  <si>
    <t>Incidents sur les biens sur les routes du marché</t>
  </si>
  <si>
    <t xml:space="preserve">Route dangereuse </t>
  </si>
  <si>
    <t xml:space="preserve">Route difficile à pratiquer </t>
  </si>
  <si>
    <t xml:space="preserve">Nombre d'IC sur 14 IC </t>
  </si>
  <si>
    <t>11</t>
  </si>
  <si>
    <t>Nombre d'IC sur 4 IC</t>
  </si>
  <si>
    <t>Nombre d'IC 21 IC</t>
  </si>
  <si>
    <t xml:space="preserve">Fada N'Gourma </t>
  </si>
  <si>
    <t>Nombre d'IC sur 23 IC</t>
  </si>
  <si>
    <t xml:space="preserve">Nombre d'IC sur 7 IC </t>
  </si>
  <si>
    <t>Nombre d'IC sur 8 IC</t>
  </si>
  <si>
    <t>Nombre d'IC sur 37 IC</t>
  </si>
  <si>
    <t xml:space="preserve">Nombre d'IC sur 10 IC </t>
  </si>
  <si>
    <t xml:space="preserve">Nombre d'IC sur 15 IC </t>
  </si>
  <si>
    <t xml:space="preserve">Nombre d'IC sur 4 IC </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</si>
  <si>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</si>
  <si>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</si>
  <si>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</si>
  <si>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</si>
  <si>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</si>
  <si>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</si>
  <si>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</si>
  <si>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</si>
  <si>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</si>
  <si>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</si>
  <si>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</si>
  <si>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</si>
  <si>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</si>
  <si>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</si>
  <si>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</si>
  <si>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</si>
  <si>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</si>
  <si>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</si>
  <si>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</si>
  <si>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</si>
  <si>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</si>
  <si>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</si>
  <si>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Marchés_Formulaire enquête commerçant&lt;/b&gt;&lt;/span&gt;##</t>
  </si>
  <si>
    <t>false</t>
  </si>
  <si>
    <t>begin_group</t>
  </si>
  <si>
    <t>information_enquete</t>
  </si>
  <si>
    <t>0. Informations générales de l'enquête</t>
  </si>
  <si>
    <t>##&lt;span style="color:blue"&gt;&lt;b&gt; 0. Informations générales de l'enquête &lt;/b&gt;&lt;/span&gt;##</t>
  </si>
  <si>
    <t>text</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</si>
  <si>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</si>
  <si>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</si>
  <si>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</si>
  <si>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</si>
  <si>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</si>
  <si>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</si>
  <si>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</si>
  <si>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</si>
  <si>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</si>
  <si>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</si>
  <si>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</si>
  <si>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</si>
  <si>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</si>
  <si>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</si>
  <si>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</si>
  <si>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</si>
  <si>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</si>
  <si>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</si>
  <si>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</si>
  <si>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</si>
  <si>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</si>
  <si>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</si>
  <si>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</si>
  <si>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</si>
  <si>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</si>
  <si>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</si>
  <si>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</si>
  <si>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</si>
  <si>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</si>
  <si>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</si>
  <si>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</si>
  <si>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</si>
  <si>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</si>
  <si>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</si>
  <si>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</si>
  <si>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</si>
  <si>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</si>
  <si>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</si>
  <si>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</si>
  <si>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</si>
  <si>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</si>
  <si>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</si>
  <si>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</si>
  <si>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</si>
  <si>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</si>
  <si>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</si>
  <si>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</si>
  <si>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</si>
  <si>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</si>
  <si>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</si>
  <si>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</si>
  <si>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</si>
  <si>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grp_bna</t>
  </si>
  <si>
    <t>A. BIENS NON ALIMENTAIRES</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</si>
  <si>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</si>
  <si>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</si>
  <si>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</si>
  <si>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</si>
  <si>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</si>
  <si>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</si>
  <si>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not(selected(.,"aucun") and count-selected(.)&gt;1)</t>
  </si>
  <si>
    <t>Vous ne pouvez pas sélectionner "Aucun" avec une autre réponse.</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</si>
  <si>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</si>
  <si>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</si>
  <si>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</si>
  <si>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</si>
  <si>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</si>
  <si>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</si>
  <si>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</si>
  <si>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</si>
  <si>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</si>
  <si>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</si>
  <si>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</si>
  <si>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</si>
  <si>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</si>
  <si>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</si>
  <si>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</si>
  <si>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</si>
  <si>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</si>
  <si>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</si>
  <si>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</si>
  <si>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</si>
  <si>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</si>
  <si>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</si>
  <si>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</si>
  <si>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</si>
  <si>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</si>
  <si>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</si>
  <si>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</si>
  <si>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</si>
  <si>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</si>
  <si>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</si>
  <si>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</si>
  <si>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</si>
  <si>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Q21.Quelle quantité(en unité) de seau de 15L sans couvercle pouvez-vous stocker ?</t>
  </si>
  <si>
    <t>Q22.Quelle quantité de seau de 15L sans couvercle pouvez-vous obtenir en 72 heures si vous lancez une commande ?</t>
  </si>
  <si>
    <t>h_bidon</t>
  </si>
  <si>
    <t>Bidon de 20 L ou 25 L de couleur blanche</t>
  </si>
  <si>
    <t>selected(${h_vendus},'bidon')</t>
  </si>
  <si>
    <t>##BIDON DE 20L OU 25L DE COULEUR BLANCHE##</t>
  </si>
  <si>
    <t>Q23.Aujourd'hui, quelle est la disponiblité des bidons de 20 L ou 25 L de &lt;span style="color:red"&gt;&lt;b&gt;couleur blanche&lt;/b&gt;&lt;/span&gt; dans le ${i_marche1}?</t>
  </si>
  <si>
    <t>bidon_prix</t>
  </si>
  <si>
    <t>${bidon_disponibilite} != 'nondisponible'</t>
  </si>
  <si>
    <t>select_multiple l_unite_bidon</t>
  </si>
  <si>
    <t>Q24.En quelle unité vendez-vous le bidon ?</t>
  </si>
  <si>
    <t>Q25.Quel est le prix d'une unité de bidon de &lt;span style="color:red"&gt;&lt;b&gt;20 L de couleur blanche&lt;/b&gt;&lt;/span&gt; ?</t>
  </si>
  <si>
    <t>selected(${bidon_unite},'20l')</t>
  </si>
  <si>
    <t>Q26.Quel est le prix d'une unité de bidon de &lt;span style="color:red"&gt;&lt;b&gt;25 L de couleur blanche&lt;/b&gt;&lt;/span&gt; ?</t>
  </si>
  <si>
    <t>selected(${bidon_unite},'25l')</t>
  </si>
  <si>
    <t>bidon_stocks_approvisionnement</t>
  </si>
  <si>
    <t>Q27.Où se trouve votre fournisseur principal pour cet article?</t>
  </si>
  <si>
    <t>Q28.Si "à l'étranger", le fournisseur se trouve dans quel pays?</t>
  </si>
  <si>
    <t>${bidon_localisation_fournisseur} = 'etranger'</t>
  </si>
  <si>
    <t>Q29.Si autre fournisseur étranger, veuillez préciser:</t>
  </si>
  <si>
    <t>selected(${bidon_pays_fournisseur},'autre')</t>
  </si>
  <si>
    <t>Q30.Dans les conditions actuelles, quelle est la durée estimée de votre stock pour cet article?</t>
  </si>
  <si>
    <t>Q31.Si vous deviez placer une commande aujourd'hui, combien de temps mettriez-vous à renouveller votre stock pour cet article?</t>
  </si>
  <si>
    <t>if((${bidon_stock} - ${bidon_reapprovissionnement}) &lt;= 0, '1', '0')</t>
  </si>
  <si>
    <t>Q32.Quelle quantité(en unité) de bidon de 20 L ou 25 L de couleur blanche pouvez-vous stocker ?</t>
  </si>
  <si>
    <t>Q33.Quelle quantité de bidon de 20 L ou 25 L de couleur blanche pouvez-vous obtenir en 72 heures si vous lancez une commande ?</t>
  </si>
  <si>
    <t>h_savon400gr</t>
  </si>
  <si>
    <t>Boules de savon de 400 g ou equivalent boules de savon de 250 g</t>
  </si>
  <si>
    <t>selected(${h_vendus},'savon400gr')</t>
  </si>
  <si>
    <t>##BOULE DE SAVON##</t>
  </si>
  <si>
    <t>Q34.Aujourd'hui, quelle est la disponiblité des boules de savon dans le ${i_marche1}?</t>
  </si>
  <si>
    <t>savon400gr_prix</t>
  </si>
  <si>
    <t>${savon400gr_disponibilite} != 'nondisponible'</t>
  </si>
  <si>
    <t>select_multiple l_unite_savon</t>
  </si>
  <si>
    <t>Q35.En quelle unité vendez-vous la boule de savon ?</t>
  </si>
  <si>
    <t>Q36.Quel est le prix d'une unité de boule de savon de &lt;span style="color:red"&gt;&lt;b&gt;400 grammes&lt;/b&gt;&lt;/span&gt; ?</t>
  </si>
  <si>
    <t>selected(${savon400gr_unite},'boule400g')</t>
  </si>
  <si>
    <t>Q37.Quel est le prix d'une unité de boule de savon de &lt;span style="color:red"&gt;&lt;b&gt;250 grammes&lt;/b&gt;&lt;/span&gt; ?</t>
  </si>
  <si>
    <t>selected(${savon400gr_unite},'boule250g')</t>
  </si>
  <si>
    <t>savon400gr_stocks_approvisionnement</t>
  </si>
  <si>
    <t>Q38.Où se trouve votre fournisseur principal pour cet article?</t>
  </si>
  <si>
    <t>Q39.Si "à l'étranger", le fournisseur se trouve dans quel pays?</t>
  </si>
  <si>
    <t>${savon400gr_localisation_fournisseur} = 'etranger'</t>
  </si>
  <si>
    <t>Q40.Si autre fournisseur étranger, veuillez préciser:</t>
  </si>
  <si>
    <t>selected(${savon400gr_pays_fournisseur},'autre')</t>
  </si>
  <si>
    <t>Q41.Dans les conditions actuelles, quelle est la durée estimée de votre stock pour cet article?</t>
  </si>
  <si>
    <t>Q42.Si vous deviez placer une commande aujourd'hui, combien de temps mettriez-vous à renouveller votre stock pour cet article?</t>
  </si>
  <si>
    <t>if((${savon400gr_stock} - ${savon400gr_reapprovissionnement}) &lt;= 0, '1', '0')</t>
  </si>
  <si>
    <t>Q43.Quelle quantité(en unité) de boules de savon de 400 g ou equivalent boules de savon de 250 g pouvez-vous stocker ?</t>
  </si>
  <si>
    <t>Q44.Quelle quantité de boules de savon de 400 g ou equivalent boules de savon de 250 g pouvez-vous obtenir en 72 heures si vous lancez une commande ?</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</si>
  <si>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</si>
  <si>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</si>
  <si>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</si>
  <si>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</si>
  <si>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</si>
  <si>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</si>
  <si>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</si>
  <si>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Q45.Rencontrez-vous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</si>
  <si>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</si>
  <si>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</si>
  <si>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Q46.Pour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</si>
  <si>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</si>
  <si>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</si>
  <si>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</si>
  <si>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</si>
  <si>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l_difficultes_approvisionnement_bna</t>
  </si>
  <si>
    <t>Q47.Quelles difficultés pour vous réapprovisionner rencontrez-vous pour ces articles ?</t>
  </si>
  <si>
    <t>not(selected(.,"nsp") and count-selected(.)&gt;1)</t>
  </si>
  <si>
    <t>Vous ne pouvez pas sélectionner "Ne sait pas/préfère ne pas répondre" avec une autre réponse.</t>
  </si>
  <si>
    <t>Ne lisez pas les modalités de réponse!</t>
  </si>
  <si>
    <t>Q48.Si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</si>
  <si>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</si>
  <si>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</si>
  <si>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</si>
  <si>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</si>
  <si>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</si>
  <si>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Q49.Les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</si>
  <si>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</si>
  <si>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</si>
  <si>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Q50.Pour quels articles les prix ont-ils augmenté ?</t>
  </si>
  <si>
    <t>selected(${h_variations_prix}, 'prix_hausse')</t>
  </si>
  <si>
    <t>select_multiple l_hausse_prix_raisons</t>
  </si>
  <si>
    <t>Q51.Pourquoi les prix ont-ils augmenté?</t>
  </si>
  <si>
    <t>Q52.Si autre (s) raison (s) de l'augmentation des prix, veuillez préciser:</t>
  </si>
  <si>
    <t>selected(${h_variations_hausse_raisons},'autre')</t>
  </si>
  <si>
    <t>Q53.Pour quels articles les prix ont-ils baissé ?</t>
  </si>
  <si>
    <t>selected(${h_variations_prix},'prix_baisse')</t>
  </si>
  <si>
    <t>(selected(${h_vendus},name)) and not(selected(${h_variations_hausse_articles},name))</t>
  </si>
  <si>
    <t>select_multiple l_baisse_prix_raisons</t>
  </si>
  <si>
    <t>Q54.Pourquoi les prix ont-ils baissé?</t>
  </si>
  <si>
    <t>Q55.Si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</si>
  <si>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</si>
  <si>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</si>
  <si>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</si>
  <si>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</si>
  <si>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</si>
  <si>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Q56.Parmi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</si>
  <si>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</si>
  <si>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</si>
  <si>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</si>
  <si>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</si>
  <si>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</si>
  <si>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</si>
  <si>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Q57.Aujourd'hui, quelle est la disponiblité des bâches plastiques pour abris (dimensions minimales : 5 x 4 m) dans le ${i_marche1}?</t>
  </si>
  <si>
    <t>bache_prix</t>
  </si>
  <si>
    <t>${bache_disponibilite} != 'nondisponible'</t>
  </si>
  <si>
    <t>Q58.Quel est le prix d'une unité de la &lt;span style="color:red"&gt;&lt;b&gt;bâche plastique pour abris&lt;/b&gt;&lt;/span&gt; (dimensions minimales : 5 x 4 m) ?</t>
  </si>
  <si>
    <t>bache_stocks_approvisionnement</t>
  </si>
  <si>
    <t>Q59.Où se trouve votre fournisseur principal pour cet article?</t>
  </si>
  <si>
    <t>Q60.Si "à l'étranger", le fournisseur se trouve dans quel pays?</t>
  </si>
  <si>
    <t>${bache_localisation_fournisseur} = 'etranger'</t>
  </si>
  <si>
    <t>Q61.Si autre fournisseur étranger, veuillez préciser:</t>
  </si>
  <si>
    <t>selected(${bache_pays_fournisseur},'autre')</t>
  </si>
  <si>
    <t>Q62.Dans les conditions actuelles, quelle est la durée estimée de votre stock pour cet article?</t>
  </si>
  <si>
    <t>Q63.Si vous deviez placer une commande aujourd'hui, combien de temps mettriez-vous à renouveller votre stock pour cet article?</t>
  </si>
  <si>
    <t>if((${bache_stock} - ${bache_reapprovissionnement}) &lt;= 0, '1', '0')</t>
  </si>
  <si>
    <t>Q64.Quelle quantité(en unité) de ce bien pouvez-vous stocker ?</t>
  </si>
  <si>
    <t>Q65.Quelle quantité de ce bien pouvez-vous obtenir en 72 heures si vous lancez une commande ?</t>
  </si>
  <si>
    <t>a_1_corde</t>
  </si>
  <si>
    <t>Corde (rouleau de 30 m, polyester diamètre entre 7 et 12 mm)</t>
  </si>
  <si>
    <t>selected(${a_1_vendus},'corde')</t>
  </si>
  <si>
    <t>##CORDE (ROULEAU DE 30 M, POLYESTER DIAMETRE ENTRE 7 ET 12 MM)##</t>
  </si>
  <si>
    <t>Q66.Aujourd'hui, quelle est la disponiblité des cordes &lt;span style="color:red"&gt;&lt;b&gt;(rouleau de 30 m, polyester diamètre entre 7 et 12 mm)&lt;/b&gt;&lt;/span&gt; dans le ${i_marche1}?</t>
  </si>
  <si>
    <t>corde_prix</t>
  </si>
  <si>
    <t>${corde_disponibilite} != 'nondisponible'</t>
  </si>
  <si>
    <t>Q67.Quel est le prix d'une unité de corde &lt;span style="color:red"&gt;&lt;b&gt;(rouleau de 30 m, polyester diamètre entre 7 et 12 mm)&lt;/b&gt;&lt;/span&gt; ?</t>
  </si>
  <si>
    <t>corde_stocks_approvisionnement</t>
  </si>
  <si>
    <t>Q68.Où se trouve votre fournisseur principal pour cet article?</t>
  </si>
  <si>
    <t>Q69.Si "à l'étranger", le fournisseur se trouve dans quel pays?</t>
  </si>
  <si>
    <t>${corde_localisation_fournisseur} = 'etranger'</t>
  </si>
  <si>
    <t>Q70.Si autre fournisseur étranger, veuillez préciser:</t>
  </si>
  <si>
    <t>selected(${corde_pays_fournisseur},'autre')</t>
  </si>
  <si>
    <t>Q71.Dans les conditions actuelles, quelle est la durée estimée de votre stock pour cet article?</t>
  </si>
  <si>
    <t>Q72.Si vous deviez placer une commande aujourd'hui, combien de temps mettriez-vous à renouveller votre stock pour cet article?</t>
  </si>
  <si>
    <t>if((${corde_stock} - ${corde_reapprovissionnement}) &lt;= 0, '1', '0')</t>
  </si>
  <si>
    <t>Q73.Quelle quantité(en unité) de corde (rouleau de 30 m, polyester diamètre entre 7 et 12 mm) pouvez-vous stocker ?</t>
  </si>
  <si>
    <t>Q74.Quelle quantité de corde (rouleau de 30 m, polyester diamètre entre 7 et 12 mm) pouvez-vous obtenir en 72 heures si vous lancez une commande ?</t>
  </si>
  <si>
    <t>a_1_tenaille</t>
  </si>
  <si>
    <t>Tenaille en fer</t>
  </si>
  <si>
    <t>selected(${a_1_vendus},'tenaille')</t>
  </si>
  <si>
    <t>##TENAILLE EN FER##</t>
  </si>
  <si>
    <t>Q75.Aujourd'hui, quelle est la disponiblité des tenailles en fer dans le ${i_marche1}?</t>
  </si>
  <si>
    <t>tenaille_prix</t>
  </si>
  <si>
    <t>${tenaille_disponibilite} != 'nondisponible'</t>
  </si>
  <si>
    <t>Q76.Quel est le prix d'une unité de tenaille en fer?</t>
  </si>
  <si>
    <t>tenaille_stocks_approvisionnement</t>
  </si>
  <si>
    <t>Q77.Où se trouve votre fournisseur principal pour cet article?</t>
  </si>
  <si>
    <t>Q78.Si "à l'étranger", le fournisseur se trouve dans quel pays?</t>
  </si>
  <si>
    <t>${tenaille_localisation_fournisseur} = 'etranger'</t>
  </si>
  <si>
    <t>Q79.Si autre fournisseur étranger, veuillez préciser:</t>
  </si>
  <si>
    <t>selected(${tenaille_pays_fournisseur},'autre')</t>
  </si>
  <si>
    <t>Q80.Dans les conditions actuelles, quelle est la durée estimée de votre stock pour cet article?</t>
  </si>
  <si>
    <t>Q81.Si vous deviez placer une commande aujourd'hui, combien de temps mettriez-vous à renouveller votre stock pour cet article?</t>
  </si>
  <si>
    <t>if((${tenaille_stock} - ${tenaille_reapprovissionnement}) &lt;= 0, '1', '0')</t>
  </si>
  <si>
    <t>Q82.Quelle quantité(en unité) de tenaille en fer pouvez-vous stocker ?</t>
  </si>
  <si>
    <t>Q83.Quelle quantité de  tenaille en fer pouvez-vous obtenir en 72 heures si vous lancez une commande ?</t>
  </si>
  <si>
    <t>a_1_pelle</t>
  </si>
  <si>
    <t>Pelle en fer (manche y compris)</t>
  </si>
  <si>
    <t>selected(${a_1_vendus},'pelle')</t>
  </si>
  <si>
    <t>##PELLE EN FER (MANCHE Y COMPRIS)##</t>
  </si>
  <si>
    <t>Q84.Aujourd'hui, quelle est la disponiblité des pelles en fer pour construction d'abris &lt;span style="color:red"&gt;&lt;b&gt;(manche y compris)&lt;/b&gt;&lt;/span&gt; dans le ${i_marche1}?</t>
  </si>
  <si>
    <t>pelle_prix</t>
  </si>
  <si>
    <t>${pelle_disponibilite} != 'nondisponible'</t>
  </si>
  <si>
    <t>Q85.Quel est le prix d'une unité de pelle en fer pour construction d'abris &lt;span style="color:red"&gt;&lt;b&gt;(manche y compris)&lt;/b&gt;&lt;/span&gt; ?</t>
  </si>
  <si>
    <t>pelle_stocks_approvisionnement</t>
  </si>
  <si>
    <t>Q86.Où se trouve votre fournisseur principal pour cet article?</t>
  </si>
  <si>
    <t>Q87.Si "à l'étranger", le fournisseur se trouve dans quel pays?</t>
  </si>
  <si>
    <t>${pelle_localisation_fournisseur} = 'etranger'</t>
  </si>
  <si>
    <t>Q88.Si autre fournisseur étranger, veuillez préciser:</t>
  </si>
  <si>
    <t>selected(${pelle_pays_fournisseur},'autre')</t>
  </si>
  <si>
    <t>Q89.Dans les conditions actuelles, quelle est la durée estimée de votre stock pour cet article?</t>
  </si>
  <si>
    <t>Q90.Si vous deviez placer une commande aujourd'hui, combien de temps mettriez-vous à renouveller votre stock pour cet article?</t>
  </si>
  <si>
    <t>if((${pelle_stock} - ${pelle_reapprovissionnement}) &lt;= 0, '1', '0')</t>
  </si>
  <si>
    <t>Q91.Quelle quantité(en unité) pelle en fer (manche y compris) pouvez-vous stocker ?</t>
  </si>
  <si>
    <t>Q92.Quelle quantité de pelle en fer (manche y compris) pouvez-vous obtenir en 72 heures si vous lancez une commande ?</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</si>
  <si>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</si>
  <si>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</si>
  <si>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</si>
  <si>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</si>
  <si>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</si>
  <si>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</si>
  <si>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Q93.Rencontrez-vous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</si>
  <si>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</si>
  <si>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</si>
  <si>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Q94.Pour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</si>
  <si>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</si>
  <si>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</si>
  <si>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</si>
  <si>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Q95.Quelles difficultés pour vous réapprovisionner rencontrez-vous pour ces articles ?</t>
  </si>
  <si>
    <t>Q96.Si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</si>
  <si>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</si>
  <si>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</si>
  <si>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</si>
  <si>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</si>
  <si>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Q97.Les prix  des articles abris/ kit abris urgence ont-ils changé par rapport au mois dernier?</t>
  </si>
  <si>
    <t>Q98.Pour quels articles les prix ont-ils augmenté ?</t>
  </si>
  <si>
    <t>selected(${a_1_variations_prix},'prix_hausse')</t>
  </si>
  <si>
    <t>Q99.Pourquoi les prix ont-ils augmenté?</t>
  </si>
  <si>
    <t>Q100.Si autre (s) raison (s) de l'augmentation des prix, veuillez préciser:</t>
  </si>
  <si>
    <t>selected(${a_1_variations_hausse_raisons},'autre')</t>
  </si>
  <si>
    <t>Q101.Pour quels articles les prix ont-ils baissé ?</t>
  </si>
  <si>
    <t>selected(${a_1_variations_prix},'prix_baisse')</t>
  </si>
  <si>
    <t>(selected(${a_1_vendus},name)) and not(selected(${a_1_variations_hausse_articles},name))</t>
  </si>
  <si>
    <t>Q102.Pourquoi les prix ont-ils baissé?</t>
  </si>
  <si>
    <t>Q103.Si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</si>
  <si>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</si>
  <si>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</si>
  <si>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</si>
  <si>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</si>
  <si>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</si>
  <si>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Q104.Parmi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</si>
  <si>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</si>
  <si>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</si>
  <si>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</si>
  <si>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</si>
  <si>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</si>
  <si>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</si>
  <si>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</si>
  <si>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</si>
  <si>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</si>
  <si>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Q105.Aujourd'hui, quelle est la disponiblité du bois de chauffe dans le ${i_marche1}?</t>
  </si>
  <si>
    <t>combustible_bois_prix</t>
  </si>
  <si>
    <t>${combustible_bois_disponibilite} != 'nondisponible'</t>
  </si>
  <si>
    <t xml:space="preserve">Q106.Quel est le prix d'un tas de bois: </t>
  </si>
  <si>
    <t>combustible_bois_stocks_approvisionnement</t>
  </si>
  <si>
    <t>Q107.Où se trouve votre fournisseur principal pour cet article?</t>
  </si>
  <si>
    <t>Q108.Si "à l'étranger", le fournisseur se trouve dans quel pays?</t>
  </si>
  <si>
    <t>${combustible_bois_localisation_fournisseur} = 'etranger'</t>
  </si>
  <si>
    <t>Q109.Si autre pays étranger, veuillez préciser:</t>
  </si>
  <si>
    <t>selected(${combustible_bois_pays_fournisseur},'autre')</t>
  </si>
  <si>
    <t>Q110.Dans les conditions actuelles, quelle est la durée estimée de votre stock pour cet article?</t>
  </si>
  <si>
    <t>Q111.Si vous deviez placer une commande aujourd'hui, combien de temps mettriez-vous à renouveller votre stock pour cet article?</t>
  </si>
  <si>
    <t>if((${combustible_bois_stock} - ${combustible_bois_reapprovisionnement}) &lt;= 0, '1', '0')</t>
  </si>
  <si>
    <t>Q112.Quelle quantité(en unité) de combustibles (bois de chauffe) pouvez-vous stocker ?</t>
  </si>
  <si>
    <t>Q113.Quelle quantité de combustibles (bois de chauffe) pouvez-vous obtenir en 72 heures si vous lancez une commande ?</t>
  </si>
  <si>
    <t>h_combustible_charbon</t>
  </si>
  <si>
    <t>Combustibles (charbon de bois)</t>
  </si>
  <si>
    <t>selected(${a_2_vendus},'combustible_charbon')</t>
  </si>
  <si>
    <t>##COMBUSTIBLES (CHARBON DE BOIS)##</t>
  </si>
  <si>
    <t>Q114.Aujourd'hui, quelle est la disponiblité du charbon de bois dans le ${i_marche1}?</t>
  </si>
  <si>
    <t>combustible_charbon_prix</t>
  </si>
  <si>
    <t>${combustible_charbon_disponibilite} != 'nondisponible'</t>
  </si>
  <si>
    <t>select_multiple l_unite_charbon</t>
  </si>
  <si>
    <t>Q115.En quelle unité est-ce que le charbon est vendu?</t>
  </si>
  <si>
    <t>Q116.Quel est le prix d'un sac de 100Kg de charbon de bois?</t>
  </si>
  <si>
    <t>selected(${combustible_charbon_unite},'sac')</t>
  </si>
  <si>
    <t>Q117.Quel est le prix d'un sachet de charbon de bois?</t>
  </si>
  <si>
    <t>selected(${combustible_charbon_unite},'sachet')</t>
  </si>
  <si>
    <t>combustible_charbon_stocks_approvisionnement</t>
  </si>
  <si>
    <t>Q118.Où se trouve votre fournisseur principal pour cet article?</t>
  </si>
  <si>
    <t>Q119.Si "à l'étranger", le fournisseur se trouve dans quel pays?</t>
  </si>
  <si>
    <t>${combustible_charbon_localisation_fournisseur} = 'etranger'</t>
  </si>
  <si>
    <t>Q120.Si autre pays étranger, veuillez préciser:</t>
  </si>
  <si>
    <t>selected(${combustible_charbon_pays_fournisseur},'autre')</t>
  </si>
  <si>
    <t>Q121.Dans les conditions actuelles, quelle est la durée estimée de votre stock pour cet article?</t>
  </si>
  <si>
    <t>Q122.Si vous deviez placer une commande aujourd'hui, combien de temps mettriez-vous à renouveller votre stock pour cet article?</t>
  </si>
  <si>
    <t>if((${combustible_charbon_stock} - ${combustible_charbon_reapprovisionnement}) &lt;= 0, '1', '0')</t>
  </si>
  <si>
    <t>Q123.Quelle quantité(en unité) de combustibles (charbon de bois) pouvez-vous stocker ?</t>
  </si>
  <si>
    <t>Q124.Quelle quantité de combustibles (charbon de bois) pouvez-vous obtenir en 72 heures si vous lancez une commande ?</t>
  </si>
  <si>
    <t>h_combustible_gaz</t>
  </si>
  <si>
    <t>Combustibles (gaz)</t>
  </si>
  <si>
    <t>selected(${a_2_vendus},'combustible_gaz')</t>
  </si>
  <si>
    <t>##COMBUSTIBLES (GAZ)##</t>
  </si>
  <si>
    <t>Q125.Aujourd'hui, quelle est la disponiblité des bouteilles de gaz dans le ${i_marche1}?</t>
  </si>
  <si>
    <t>combustible_gaz_prix</t>
  </si>
  <si>
    <t>${combustible_gaz_disponibilite} != 'nondisponible'</t>
  </si>
  <si>
    <t>select_multiple l_unite_gaz</t>
  </si>
  <si>
    <t>Q126.En quelle unité est-ce que le gaz est vendu?</t>
  </si>
  <si>
    <t>Q127.Quel est le prix d'une &lt;span style="color:red"&gt;&lt;b&gt;bouteille chargée&lt;/b&gt;&lt;/span&gt; de 3Kg de gaz?</t>
  </si>
  <si>
    <t>selected(${combustible_gaz_unite},'3kg')</t>
  </si>
  <si>
    <t>Q128.Quel est le prix d'une &lt;span style="color:red"&gt;&lt;b&gt;bouteille chargée&lt;/b&gt;&lt;/span&gt; de 6Kg de gaz?</t>
  </si>
  <si>
    <t>selected(${combustible_gaz_unite},'6kg')</t>
  </si>
  <si>
    <t>Q129.Quel est le prix d'une &lt;span style="color:red"&gt;&lt;b&gt;bouteille chargée&lt;/b&gt;&lt;/span&gt; de 12Kg de gaz?</t>
  </si>
  <si>
    <t>selected(${combustible_gaz_unite},'12kg')</t>
  </si>
  <si>
    <t>combustible_gaz_stocks_approvisionnement</t>
  </si>
  <si>
    <t>Q130.Où se trouve votre fournisseur principal pour cet article?</t>
  </si>
  <si>
    <t>Q131.Si "à l'étranger", le fournisseur se trouve dans quel pays?</t>
  </si>
  <si>
    <t>${combustible_gaz_localisation_fournisseur} = 'etranger'</t>
  </si>
  <si>
    <t>Q132.Si autre pays étranger, veuillez préciser:</t>
  </si>
  <si>
    <t>selected(${combustible_gaz_pays_fournisseur},'autre')</t>
  </si>
  <si>
    <t>Q133.Dans les conditions actuelles, quelle est la durée estimée de votre stock pour cet article?</t>
  </si>
  <si>
    <t>Q134.Si vous deviez placer une commande aujourd'hui, combien de temps mettriez-vous à renouveller votre stock pour cet article?</t>
  </si>
  <si>
    <t>if((${combustible_gaz_stock} - ${combustible_gaz_reapprovisionnement}) &lt;= 0, '1', '0')</t>
  </si>
  <si>
    <t>Q135.Quelle quantité(en unité) de combustibles (gaz) pouvez-vous stocker ?</t>
  </si>
  <si>
    <t>Q136.Quelle quantité de combustibles (gaz) pouvez-vous obtenir en 72 heures si vous lancez une commande ?</t>
  </si>
  <si>
    <t>a_2_marmite_n7</t>
  </si>
  <si>
    <t>Marmite traditionnelle (pas casserole) de 7 litres (taille No. 7) en aluminium avec couvercle</t>
  </si>
  <si>
    <t>selected(${a_2_vendus},'marmite7')</t>
  </si>
  <si>
    <t>##MARMITE TRADITIONNELLE (PAS CASSEROLE) DE 7 LITRES (TAILLE NO. 7) EN ALUMINIUM AVEC COUVERCLE##</t>
  </si>
  <si>
    <t>Q137.Aujourd'hui, quelle est la disponiblité des marmites traditionnelles (pas casserole) de 7 litres (taille No 7) en aluminium avec couvercle dans le ${i_marche1}?</t>
  </si>
  <si>
    <t>marmite_n7_prix</t>
  </si>
  <si>
    <t>${marmite_n7_disponibilite} != 'nondisponible'</t>
  </si>
  <si>
    <t>Q138.Quel est le prix d'une marmite traditionnelle (pas casserole) de 7 litres (taille No 7) en aluminium avec couvercle ?</t>
  </si>
  <si>
    <t>marmite_n7_stocks_approvisionnement</t>
  </si>
  <si>
    <t>Q139.Où se trouve votre fournisseur principal pour cet article?</t>
  </si>
  <si>
    <t>Q140.Si "à l'étranger", le fournisseur se trouve dans quel pays?</t>
  </si>
  <si>
    <t>${marmite_n7_localisation_fournisseur} = 'etranger'</t>
  </si>
  <si>
    <t>Q141.Si autre fournisseur étranger, veuillez préciser:</t>
  </si>
  <si>
    <t>selected(${marmite_n7_pays_fournisseur},'autre')</t>
  </si>
  <si>
    <t>Q142.Dans les conditions actuelles, quelle est la durée estimée de votre stock pour cet article?</t>
  </si>
  <si>
    <t>Q143.Si vous deviez placer une commande aujourd'hui, combien de temps mettriez-vous à renouveller votre stock pour cet article?</t>
  </si>
  <si>
    <t>if((${marmite_n7_stock} - ${marmite_n7_reapprovissionnement}) &lt;= 0, '1', '0')</t>
  </si>
  <si>
    <t>Q144.Quelle quantité(en unité) de marmite traditionnelle (pas casserole) de 7 litres (taille No. 7) en aluminium avec couvercle pouvez-vous stocker ?</t>
  </si>
  <si>
    <t>Q145.Quelle quantité de marmite traditionnelle (pas casserole) de 7 litres (taille No. 7) en aluminium avec couvercle pouvez-vous obtenir en 72 heures si vous lancez une commande ?</t>
  </si>
  <si>
    <t>a_2_marmite_n5</t>
  </si>
  <si>
    <t>Marmite traditionnelle (pas casserole) de 5 litres (taille No. 5) en aluminium avec couvercle</t>
  </si>
  <si>
    <t>selected(${a_2_vendus},'marmite5')</t>
  </si>
  <si>
    <t>##MARMITE TRADITIONNELLE (PAS CASSEROLE) DE 5 LITRES (TAILLE NO. 5) EN ALUMINIUM AVEC COUVERCLE##</t>
  </si>
  <si>
    <t>Q146.Aujourd'hui, quelle est la disponiblité des marmites traditionnelles (pas casserole) de 5 litres (taille No 5) en aluminium avec couvercle dans le ${i_marche1}?</t>
  </si>
  <si>
    <t>marmite_n5_prix</t>
  </si>
  <si>
    <t>${marmite_n5_disponibilite} != 'nondisponible'</t>
  </si>
  <si>
    <t>Q147.Quel est le prix d'une marmite traditionnelle (pas casserole) de 5 litres (taille No 5) en aluminium avec couvercle ?</t>
  </si>
  <si>
    <t>marmite_n5_stocks_approvisionnement</t>
  </si>
  <si>
    <t>Q148.Où se trouve votre fournisseur principal pour cet article?</t>
  </si>
  <si>
    <t>Q149.Si "à l'étranger", le fournisseur se trouve dans quel pays?</t>
  </si>
  <si>
    <t>${marmite_n5_localisation_fournisseur} = 'etranger'</t>
  </si>
  <si>
    <t>Q150.Si autre fournisseur étranger, veuillez préciser:</t>
  </si>
  <si>
    <t>selected(${marmite_n5_localisation_fournisseur},'autre')</t>
  </si>
  <si>
    <t>Q151.Dans les conditions actuelles, quelle est la durée estimée de votre stock pour cet article?</t>
  </si>
  <si>
    <t>Q152.Si vous deviez placer une commande aujourd'hui, combien de temps mettriez-vous à renouveller votre stock pour cet article?</t>
  </si>
  <si>
    <t>if((${marmite_n5_stock} - ${marmite_n5_reapprovissionnement}) &lt;= 0, '1', '0')</t>
  </si>
  <si>
    <t>Q153.Quelle quantité(en unité) de marmite traditionnelle (pas casserole) de 5 litres (taille No. 5) en aluminium avec couvercle pouvez-vous stocker ?</t>
  </si>
  <si>
    <t>Q154.Quelle quantité de marmite traditionnelle (pas casserole) de 5 litres (taille No. 5) en aluminium avec couvercle pouvez-vous obtenir en 72 heures si vous lancez une commande ?</t>
  </si>
  <si>
    <t>a_2_assiette_metalique</t>
  </si>
  <si>
    <t>Assiette (diamètre environ 30 à 40 cm, en acier inoxydable)</t>
  </si>
  <si>
    <t>selected(${a_2_vendus},'assiette')</t>
  </si>
  <si>
    <t>##ASSIETTE (DIAMETRE ENVIRON 30 A 40 CM, EN ACIER INOXYDABLE)##</t>
  </si>
  <si>
    <t>Q155.Aujourd'hui, quelle est la disponiblité des assiettes (diamètre environ 30 à 40 cm, en acier inoxydable) dans le ${i_marche1}?</t>
  </si>
  <si>
    <t>assiette_metalique_prix</t>
  </si>
  <si>
    <t>${assiette_metalique_disponibilite} != 'nondisponible'</t>
  </si>
  <si>
    <t>Q156.Quel est le prix d'une assiette (diamètre environ 30 à 40 cm, en acier inoxydable) ?</t>
  </si>
  <si>
    <t>assiette_metalique_stocks_approvisionnement</t>
  </si>
  <si>
    <t>Q157.Où se trouve votre fournisseur principal pour cet article?</t>
  </si>
  <si>
    <t>Q158.Si "à l'étranger", le fournisseur se trouve dans quel pays?</t>
  </si>
  <si>
    <t>${assiette_metalique_localisation_fournisseur} = 'etranger'</t>
  </si>
  <si>
    <t>Q159.Si autre fournisseur étranger, veuillez préciser:</t>
  </si>
  <si>
    <t>selected(${assiette_metalique_localisation_fournisseur},'autre')</t>
  </si>
  <si>
    <t>Q160.Dans les conditions actuelles, quelle est la durée estimée de votre stock pour cet article?</t>
  </si>
  <si>
    <t>Q161.Si vous deviez placer une commande aujourd'hui, combien de temps mettriez-vous à renouveller votre stock pour cet article?</t>
  </si>
  <si>
    <t>if((${assiette_metalique_stock} - ${assiette_metalique_reapprovissionnement}) &lt;= 0, '1', '0')</t>
  </si>
  <si>
    <t>Q162.Quelle quantité(en unité) d'assiette (diamètre environ 30 à 40 cm, en acier inoxydable) pouvez-vous stocker ?</t>
  </si>
  <si>
    <t>Q163.Quelle quantité d'assiette (diamètre environ 30 à 40 cm, en acier inoxydable) pouvez-vous obtenir en 72 heures si vous lancez une commande ?</t>
  </si>
  <si>
    <t>a_2_gobelet_plastique</t>
  </si>
  <si>
    <t>Gobelet plastique (0,5 L avec manche)</t>
  </si>
  <si>
    <t>selected(${a_2_vendus},'gobelet_plastique')</t>
  </si>
  <si>
    <t>##GOBELET PLASTIQUE (0,5 L AVEC MANCHE)##</t>
  </si>
  <si>
    <t>Q164.Aujourd'hui, quelle est la disponiblité des gobelets plastiques (0,5 L avec manche) dans le ${i_marche1}?</t>
  </si>
  <si>
    <t>gobelet_plastique_prix</t>
  </si>
  <si>
    <t>${gobelet_plastique_disponibilite} != 'nondisponible'</t>
  </si>
  <si>
    <t>Q165.Quel est le prix d'un gobelet plastique (0,5 litre avec manche)?</t>
  </si>
  <si>
    <t>gobelet_plastique_stocks_approvisionnement</t>
  </si>
  <si>
    <t>Q166.Où se trouve votre fournisseur principal pour cet article?</t>
  </si>
  <si>
    <t>Q167.Si "à l'étranger", le fournisseur se trouve dans quel pays?</t>
  </si>
  <si>
    <t>${gobelet_plastique_localisation_fournisseur} = 'etranger'</t>
  </si>
  <si>
    <t>Q168.Si autre fournisseur étranger, veuillez préciser:</t>
  </si>
  <si>
    <t>selected(${gobelet_plastique_pays_fournisseur},'autre')</t>
  </si>
  <si>
    <t>Q169.Dans les conditions actuelles, quelle est la durée estimée de votre stock pour cet article?</t>
  </si>
  <si>
    <t>Q170.Si vous deviez placer une commande aujourd'hui, combien de temps mettriez-vous à renouveller votre stock pour cet article?</t>
  </si>
  <si>
    <t>if((${gobelet_plastique_stock} - ${gobelet_plastique_reapprovissionnement}) &lt;= 0, '1', '0')</t>
  </si>
  <si>
    <t>Q171.Quelle quantité(en unité) de gobelet plastique (0,5 L avec manche) pouvez-vous stocker ?</t>
  </si>
  <si>
    <t>Q172.Quelle quantité de gobelet plastique (0,5 L avec manche) pouvez-vous obtenir en 72 heures si vous lancez une commande ?</t>
  </si>
  <si>
    <t>a_2_gobelet_acier</t>
  </si>
  <si>
    <t xml:space="preserve">Gobelet acier inoxydable </t>
  </si>
  <si>
    <t>selected(${a_2_vendus},'gobelet_acier')</t>
  </si>
  <si>
    <t>##GOBELET EN ACIER INOXYDABLE##</t>
  </si>
  <si>
    <t>Q173.Aujourd'hui, quelle est la disponiblité des gobelets en acier inoxydable dans le ${i_marche1}?</t>
  </si>
  <si>
    <t>gobelet_acier_prix</t>
  </si>
  <si>
    <t>${gobelet_acier_disponibilite} != 'nondisponible'</t>
  </si>
  <si>
    <t>select_multiple l_volume_gobelet_acier</t>
  </si>
  <si>
    <t>Q174.Quel est le volume des gobelets en acier inoxydable vendus?</t>
  </si>
  <si>
    <t>Q175.Quel est le prix d'un gobelet en acier inoxydable de 0,25L?</t>
  </si>
  <si>
    <t>selected(${gobelet_acier_volume},'0_25l')</t>
  </si>
  <si>
    <t>Q176.Quel est le prix d'un gobelet en acier inoxydable de 0,5L?</t>
  </si>
  <si>
    <t>selected(${gobelet_acier_volume},'0_5l')</t>
  </si>
  <si>
    <t>Q177.Quel est le prix d'un gobelet en acier inoxydable 1L?</t>
  </si>
  <si>
    <t>selected(${gobelet_acier_volume},'1l')</t>
  </si>
  <si>
    <t>gobelet_acier_stocks_approvisionnement</t>
  </si>
  <si>
    <t>Q178.Où se trouve votre fournisseur principal pour cet article?</t>
  </si>
  <si>
    <t>Q179.Si "à l'étranger", le fournisseur se trouve dans quel pays?</t>
  </si>
  <si>
    <t>${gobelet_acier_localisation_fournisseur} = 'etranger'</t>
  </si>
  <si>
    <t>Q180.Si autre fournisseur étranger, veuillez préciser:</t>
  </si>
  <si>
    <t>selected(${gobelet_acier_pays_fournisseur},'autre')</t>
  </si>
  <si>
    <t>Q181.Dans les conditions actuelles, quelle est la durée estimée de votre stock pour cet article?</t>
  </si>
  <si>
    <t>Q182.Si vous deviez placer une commande aujourd'hui, combien de temps mettriez-vous à renouveller votre stock pour cet article?</t>
  </si>
  <si>
    <t>if((${gobelet_acier_stock} - ${gobelet_acier_reapprovissionnement}) &lt;= 0, '1', '0')</t>
  </si>
  <si>
    <t>Q183.Quelle quantité(en unité) de gobelet acier inoxydable pouvez-vous stocker ?</t>
  </si>
  <si>
    <t>Q184.Quelle quantité de gobelet acier inoxydable pouvez-vous obtenir en 72 heures si vous lancez une commande ?</t>
  </si>
  <si>
    <t>a_2_bassine</t>
  </si>
  <si>
    <t>Bassine de lavage plastique de 20 litres</t>
  </si>
  <si>
    <t>selected(${a_2_vendus},'bassine')</t>
  </si>
  <si>
    <t>##BASSINE DE LAVAGE PLASTIQUE DE 20 LITRES##</t>
  </si>
  <si>
    <t>Q185.Aujourd'hui, quelle est la disponiblité des bassines de lavage plastiques de 20L dans le ${i_marche1}?</t>
  </si>
  <si>
    <t>bassine_prix</t>
  </si>
  <si>
    <t>${bassine_disponibilite} != 'nondisponible'</t>
  </si>
  <si>
    <t>Q186.Quel est le prix d'une bassine de lavage plastique de 20 litres ?</t>
  </si>
  <si>
    <t>bassine_stocks_approvisionnement</t>
  </si>
  <si>
    <t>Q187.Où se trouve votre fournisseur principal pour cet article?</t>
  </si>
  <si>
    <t>Q188.Si "à l'étranger", le fournisseur se trouve dans quel pays?</t>
  </si>
  <si>
    <t>${bassine_localisation_fournisseur} = 'etranger'</t>
  </si>
  <si>
    <t>Q189.Si autre fournisseur étranger, veuillez préciser:</t>
  </si>
  <si>
    <t>selected(${bassine_localisation_fournisseur},'autre')</t>
  </si>
  <si>
    <t>Q190.Dans les conditions actuelles, quelle est la durée estimée de votre stock pour cet article?</t>
  </si>
  <si>
    <t>Q191.Si vous deviez placer une commande aujourd'hui, combien de temps mettriez-vous à renouveller votre stock pour cet article?</t>
  </si>
  <si>
    <t>if((${bassine_stock} - ${bassine_reapprovissionnement}) &lt;= 0, '1', '0')</t>
  </si>
  <si>
    <t>Q192.Quelle quantité(en unité) de bassine de lavage plastique de 20 litres pouvez-vous stocker ?</t>
  </si>
  <si>
    <t>Q193.Quelle quantité de bassine de lavage plastique de 20 litres pouvez-vous obtenir en 72 heures si vous lancez une commande ?</t>
  </si>
  <si>
    <t>a_2_natte</t>
  </si>
  <si>
    <t>Natte de 2 places (dimensions : 1.8 x 0.9 m)</t>
  </si>
  <si>
    <t>selected(${a_2_vendus},'natte')</t>
  </si>
  <si>
    <t>##NATTE DE 2 PLACES (DIMENSIONS : 1.8 X 0.9 M)##</t>
  </si>
  <si>
    <t>Q194.Aujourd'hui, quelle est la disponiblité des nattes de 2 places (dimensions : 18 x 09 m) dans le ${i_marche1}?</t>
  </si>
  <si>
    <t>natte_prix</t>
  </si>
  <si>
    <t>${natte_disponibilite} != 'nondisponible'</t>
  </si>
  <si>
    <t>Q195.Quel est le prix d'une natte de 2 places?</t>
  </si>
  <si>
    <t>natte_stocks_approvisionnement</t>
  </si>
  <si>
    <t>Q196.Où se trouve votre fournisseur principal pour cet article?</t>
  </si>
  <si>
    <t>Q197.Si "à l'étranger", le fournisseur se trouve dans quel pays?</t>
  </si>
  <si>
    <t>${natte_localisation_fournisseur} = 'etranger'</t>
  </si>
  <si>
    <t>Q198.Si autre fournisseur étranger, veuillez préciser:</t>
  </si>
  <si>
    <t>selected(${natte_pays_fournisseur},'autre')</t>
  </si>
  <si>
    <t>Q199.Dans les conditions actuelles, quelle est la durée estimée de votre stock pour cet article?</t>
  </si>
  <si>
    <t>Q200.Si vous deviez placer une commande aujourd'hui, combien de temps mettriez-vous à renouveller votre stock pour cet article?</t>
  </si>
  <si>
    <t>if((${natte_stock} - ${natte_reapprovissionnement}) &lt;= 0, '1', '0')</t>
  </si>
  <si>
    <t>Q201.Quelle quantité(en unité) de natte de 2 places (dimensions : 1.8 x 0.9 m) pouvez-vous stocker ?</t>
  </si>
  <si>
    <t>Q202.Quelle quantité de natte de 2 places (dimensions : 1.8 x 0.9 m) pouvez-vous obtenir en 72 heures si vous lancez une commande ?</t>
  </si>
  <si>
    <t>a_2_couverture</t>
  </si>
  <si>
    <t>Couverture de 2 places (dimensions : 1.5 x 2 m)</t>
  </si>
  <si>
    <t>selected(${a_2_vendus},'couverture')</t>
  </si>
  <si>
    <t>##COUVERTURE DE 2 PLACES (DIMENSIONS : 1.5 X 2 M)##</t>
  </si>
  <si>
    <t>Q203.Aujourd'hui, quelle est la disponiblité des couvertures de 2 places (dimensions : 15 x 2 m) dans le ${i_marche1}?</t>
  </si>
  <si>
    <t>couverture_prix</t>
  </si>
  <si>
    <t>${couverture_disponibilite} != 'nondisponible'</t>
  </si>
  <si>
    <t>Q204.Quel est le prix d'une couverture de 2 places (dimensions : 15 x 2 m)?</t>
  </si>
  <si>
    <t>couverture_stocks_approvisionnement</t>
  </si>
  <si>
    <t>Q205.Où se trouve votre fournisseur principal pour cet article?</t>
  </si>
  <si>
    <t>Q206.Si "à l'étranger", le fournisseur se trouve dans quel pays?</t>
  </si>
  <si>
    <t>${couverture_localisation_fournisseur} = 'etranger'</t>
  </si>
  <si>
    <t>Q207.Si autre fournisseur étranger, veuillez préciser:</t>
  </si>
  <si>
    <t>selected(${couverture_pays_fournisseur},'autre')</t>
  </si>
  <si>
    <t>Q208.Dans les conditions actuelles, quelle est la durée estimée de votre stock pour cet article?</t>
  </si>
  <si>
    <t>Q209.Si vous deviez placer une commande aujourd'hui, combien de temps mettriez-vous à renouveller votre stock pour cet article?</t>
  </si>
  <si>
    <t>if((${couverture_stock} - ${couverture_reapprovissionnement}) &lt;= 0, '1', '0')</t>
  </si>
  <si>
    <t>Q210.Quelle quantité(en unité) de couverture de 2 places (dimensions : 1.5 x 2 m) pouvez-vous stocker ?</t>
  </si>
  <si>
    <t>Q211.Quelle quantité de couverture de 2 places (dimensions : 1.5 x 2 m) pouvez-vous obtenir en 72 heures si vous lancez une commande ?</t>
  </si>
  <si>
    <t>a_2_moustiquaire</t>
  </si>
  <si>
    <t>Moustiquaire pour 2 places imprégnées d'insecticide</t>
  </si>
  <si>
    <t>selected(${a_2_vendus},'moustiquaire')</t>
  </si>
  <si>
    <t>##MOUSTIQUAIRE POUR 2 PLACES IMPREGNEES D'INSECTICIDE##</t>
  </si>
  <si>
    <t>Q212.Aujourd'hui, quelle est la disponiblité des moustiquaires pour 2 places imprégnées d'insecticide dans le ${i_marche1}?</t>
  </si>
  <si>
    <t>moustiquaire_prix</t>
  </si>
  <si>
    <t>${moustiquaire_disponibilite} != 'nondisponible'</t>
  </si>
  <si>
    <t>Q213.Quel est le prix d'une moustiquaire pour 2 places imprégnées d'insecticide ?</t>
  </si>
  <si>
    <t>moustiquaire_stocks_approvisionnement</t>
  </si>
  <si>
    <t>Q214.Où se trouve votre fournisseur principal pour cet article?</t>
  </si>
  <si>
    <t>Q215.Si "à l'étranger", le fournisseur se trouve dans quel pays?</t>
  </si>
  <si>
    <t>${moustiquaire_localisation_fournisseur} = 'etranger'</t>
  </si>
  <si>
    <t>Q216.Si autre fournisseur étranger, veuillez préciser:</t>
  </si>
  <si>
    <t>selected(${moustiquaire_pays_fournisseur},'autre')</t>
  </si>
  <si>
    <t>Q217.Dans les conditions actuelles, quelle est la durée estimée de votre stock pour cet article?</t>
  </si>
  <si>
    <t>Q218.Si vous deviez placer une commande aujourd'hui, combien de temps mettriez-vous à renouveller votre stock pour cet article?</t>
  </si>
  <si>
    <t>if((${moustiquaire_stock} - ${moustiquaire_reapprovissionnement}) &lt;= 0, '1', '0')</t>
  </si>
  <si>
    <t>Q219.Quelle quantité(en unité) de moustiquaire pour 2 places imprégnées d'insecticide pouvez-vous stocker ?</t>
  </si>
  <si>
    <t>Q220.Quelle quantité de moustiquaire pour 2 places imprégnées d'insecticide pouvez-vous obtenir en 72 heures si vous lancez une commande ?</t>
  </si>
  <si>
    <t>a_2_lampe</t>
  </si>
  <si>
    <t>Torche/lampe solaire</t>
  </si>
  <si>
    <t>selected(${a_2_vendus},'lampe')</t>
  </si>
  <si>
    <t>##TORCHE/LAMPE SOLAIRE##</t>
  </si>
  <si>
    <t>Q221.Aujourd'hui, quelle est la disponiblité des torches/lampes solaires dans le ${i_marche1}?</t>
  </si>
  <si>
    <t>lampe_prix</t>
  </si>
  <si>
    <t>${lampe_disponibilite} != 'nondisponible'</t>
  </si>
  <si>
    <t>Q222.Quel est le prix d'une torche/lampe solaire?</t>
  </si>
  <si>
    <t>lampe_stocks_approvisionnement</t>
  </si>
  <si>
    <t>Q223.Où se trouve votre fournisseur principal pour cet article?</t>
  </si>
  <si>
    <t>Q224.Si "à l'étranger", le fournisseur se trouve dans quel pays?</t>
  </si>
  <si>
    <t>${lampe_localisation_fournisseur} = 'etranger'</t>
  </si>
  <si>
    <t>Q225.Si autre fournisseur étranger, veuillez préciser:</t>
  </si>
  <si>
    <t>selected(${lampe_localisation_fournisseur},'autre')</t>
  </si>
  <si>
    <t>Q226.Dans les conditions actuelles, quelle est la durée estimée de votre stock pour cet article?</t>
  </si>
  <si>
    <t>Q227.Si vous deviez placer une commande aujourd'hui, combien de temps mettriez-vous à renouveller votre stock pour cet article?</t>
  </si>
  <si>
    <t>if((${lampe_stock} - ${lampe_reapprovissionnement}) &lt;= 0, '1', '0')</t>
  </si>
  <si>
    <t>Q228.Quelle quantité(en unité) de torche/lampe solaire pouvez-vous stocker ?</t>
  </si>
  <si>
    <t>Q229.Quelle quantité detorche/lampe solaire pouvez-vous obtenir en 72 heures si vous lancez une commande ?</t>
  </si>
  <si>
    <t>a_2_pagne</t>
  </si>
  <si>
    <t>selected(${a_2_vendus},'pagne')</t>
  </si>
  <si>
    <t>##PAGNE##</t>
  </si>
  <si>
    <t>Q230.Aujourd'hui, quelle est la disponiblité du pagne dans le ${i_marche1}?</t>
  </si>
  <si>
    <t>a_2_pagne_prix</t>
  </si>
  <si>
    <t>${a_2_pagne_disponibilite} != 'nondisponible'</t>
  </si>
  <si>
    <t>Q231.Vendez-vous le &lt;span style="color:red"&gt;&lt;b&gt;pagne de 6 yards (trois parties)&lt;/b&gt;&lt;/span&gt; ?</t>
  </si>
  <si>
    <t>Q232.Quel est le prix du &lt;span style="color:red"&gt;&lt;b&gt;pagne de 6 yards (trois parties)&lt;/b&gt;&lt;/span&gt;?</t>
  </si>
  <si>
    <t>selected(${a_2_pagne_unite_oui_non},'oui')</t>
  </si>
  <si>
    <t>Q233.Si "non" à la question précédente, combien de parties contient une pièce de pagne ?</t>
  </si>
  <si>
    <t>selected(${a_2_pagne_unite_oui_non},'non')</t>
  </si>
  <si>
    <t>Le nombre de pièces du pagne vendu doit être supérieur à zéro (o)</t>
  </si>
  <si>
    <t>Q234.Quel est le prix du pagne de &lt;span style="color:red"&gt;&lt;b&gt;${a_2_pagne_unite_nombre_morceaux}&lt;/b&gt;&lt;/span&gt; partie (s) vendu?</t>
  </si>
  <si>
    <t>a_2_pagne_stocks_approvisionnement</t>
  </si>
  <si>
    <t>Q235.Où se trouve votre fournisseur principal pour cet article?</t>
  </si>
  <si>
    <t>Q236.Si "à l'étranger", le fournisseur se trouve dans quel pays?</t>
  </si>
  <si>
    <t>${a_2_pagne_localisation_fournisseur} = 'etranger'</t>
  </si>
  <si>
    <t>Q237.Si autre fournisseur étranger, veuillez préciser:</t>
  </si>
  <si>
    <t>selected(${a_2_pagne_localisation_fournisseur},'autre')</t>
  </si>
  <si>
    <t>Q238.Dans les conditions actuelles, quelle est la durée estimée de votre stock pour cet article?</t>
  </si>
  <si>
    <t>Q239.Si vous deviez placer une commande aujourd'hui, combien de temps mettriez-vous à renouveller votre stock pour cet article?</t>
  </si>
  <si>
    <t>if((${a_2_pagne_stock} - ${a_2_pagne_reapprovissionnement}) &lt;= 0, '1', '0')</t>
  </si>
  <si>
    <t>Q240.Quelle quantité(en unité) de pagne pouvez-vous stocker ?</t>
  </si>
  <si>
    <t>Q241.Quelle quantité de pagne pouvez-vous obtenir en 72 heures si vous lancez une commande ?</t>
  </si>
  <si>
    <t>a_2_sac_boro</t>
  </si>
  <si>
    <t>Sac type Boro de 100 kg</t>
  </si>
  <si>
    <t>selected(${a_2_vendus},'sac_boro')</t>
  </si>
  <si>
    <t>##SAC TYPE BORO DE 100 KG##</t>
  </si>
  <si>
    <t>Q242.Aujourd'hui, quelle est la disponiblité des sacs type Boro de 100 kg dans le ${i_marche1}?</t>
  </si>
  <si>
    <t>sac_boro_prix</t>
  </si>
  <si>
    <t>${sac_boro_disponibilite} != 'nondisponible'</t>
  </si>
  <si>
    <t>Q243.Quel est le prix d'une unité du sac type Boro de 100 kg ?</t>
  </si>
  <si>
    <t>sac_boro_stocks_approvisionnement</t>
  </si>
  <si>
    <t>Q244.Où se trouve votre fournisseur principal pour cet article?</t>
  </si>
  <si>
    <t>Q245.Si "à l'étranger", le fournisseur se trouve dans quel pays?</t>
  </si>
  <si>
    <t>${sac_boro_localisation_fournisseur} = 'etranger'</t>
  </si>
  <si>
    <t>Q246.Si autre fournisseur étranger, veuillez préciser:</t>
  </si>
  <si>
    <t>selected(${sac_boro_pays_fournisseur},'autre')</t>
  </si>
  <si>
    <t>Q247.Dans les conditions actuelles, quelle est la durée estimée de votre stock pour cet article?</t>
  </si>
  <si>
    <t>Q248.Si vous deviez placer une commande aujourd'hui, combien de temps mettriez-vous à renouveller votre stock pour cet article?</t>
  </si>
  <si>
    <t>if((${sac_boro_stock} - ${sac_boro_reapprovissionnement}) &lt;= 0, '1', '0')</t>
  </si>
  <si>
    <t>Q249.Quelle quantité(en unité) de sac type Boro de 100 kg pouvez-vous stocker ?</t>
  </si>
  <si>
    <t>Q250.Quelle quantité de sac type Boro de 100 kg pouvez-vous obtenir en 72 heures si vous lancez une commande ?</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</si>
  <si>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</si>
  <si>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</si>
  <si>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</si>
  <si>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</si>
  <si>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</si>
  <si>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</si>
  <si>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Q251.Rencontrez-vous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</si>
  <si>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</si>
  <si>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Q252.Pour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</si>
  <si>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</si>
  <si>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</si>
  <si>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</si>
  <si>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Q253.Quelles difficultés pour vous réapprovisionner rencontrez-vous pour ces articles ?</t>
  </si>
  <si>
    <t>Q254.Si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</si>
  <si>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</si>
  <si>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</si>
  <si>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</si>
  <si>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</si>
  <si>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Q255.Les prix des articles ménagers essentiels (AME)/ kit AME ont-ils changé par rapport au mois dernier?</t>
  </si>
  <si>
    <t>Q256.Pour quels articles les prix ont-ils augmenté ?</t>
  </si>
  <si>
    <t>selected(${a_2_variations_prix},'prix_hausse')</t>
  </si>
  <si>
    <t>Q257.Pourquoi les prix ont-ils augmenté?</t>
  </si>
  <si>
    <t>Q258.Si autre (s) raison (s) de l'augmentation des prix, veuillez préciser:</t>
  </si>
  <si>
    <t>selected(${a_2_variations_hausse_raisons},'autre')</t>
  </si>
  <si>
    <t>Q259.Pour quels articles les prix ont-ils baissé ?</t>
  </si>
  <si>
    <t>selected(${a_2_variations_prix},'prix_baisse')</t>
  </si>
  <si>
    <t>(selected(${a_2_vendus},name)) and not(selected(${a_2_variations_hausse_articles},name))</t>
  </si>
  <si>
    <t>Q260.Pourquoi les prix ont-ils baissé?</t>
  </si>
  <si>
    <t>Q261.Si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</si>
  <si>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</si>
  <si>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</si>
  <si>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</si>
  <si>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</si>
  <si>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</si>
  <si>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</si>
  <si>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</si>
  <si>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</si>
  <si>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Q262.Parmi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</si>
  <si>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</si>
  <si>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</si>
  <si>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</si>
  <si>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</si>
  <si>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</si>
  <si>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</si>
  <si>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Q263.Aujourd'hui, quelle est la disponiblité de maïs blanc dans le ${i_marche1}?</t>
  </si>
  <si>
    <t>mais_prix</t>
  </si>
  <si>
    <t>${mais_disponibilite} != 'nondisponible'</t>
  </si>
  <si>
    <t>select_multiple l_unite_mais</t>
  </si>
  <si>
    <t>Q264.Comment mesurez-vous le maïs blanc ?</t>
  </si>
  <si>
    <t>Q265.Quel est le prix du Kg de maïs blanc?</t>
  </si>
  <si>
    <t>selected(${mais_unite},'kg')</t>
  </si>
  <si>
    <t>Q266.Quel est le prix du Yorouba de maïs blanc?</t>
  </si>
  <si>
    <t>selected(${mais_unite},'yorouba')</t>
  </si>
  <si>
    <t>Q267.Quel est le prix du Tine de maïs blanc?</t>
  </si>
  <si>
    <t>selected(${mais_unite},'tine')</t>
  </si>
  <si>
    <t>mais_stocks_approvisionnement</t>
  </si>
  <si>
    <t>Q268.Où se trouve votre fournisseur principal pour cet article?</t>
  </si>
  <si>
    <t>Q269.Si "à l'étranger", le fournisseur se trouve dans quel pays?</t>
  </si>
  <si>
    <t>${mais_localisation_fournisseur} = 'etranger'</t>
  </si>
  <si>
    <t>Q270.Si autre fournisseur étranger, veuillez préciser:</t>
  </si>
  <si>
    <t>selected(${mais_pays_fournisseur},'autre')</t>
  </si>
  <si>
    <t>Q271.Dans les conditions actuelles, quelle est la durée estimée de votre stock pour cet article?</t>
  </si>
  <si>
    <t>Q272.Si vous deviez placer une commande aujourd'hui, combien de temps mettriez-vous à renouveller votre stock pour cet article?</t>
  </si>
  <si>
    <t>if((${mais_stock} - ${mais_reapprovissionnement}) &lt;= 0, '1', '0')</t>
  </si>
  <si>
    <t>Q273.Quelle quantité(en kg) de maïs blanc pouvez-vous stocker ?</t>
  </si>
  <si>
    <t>Q274.Quelle quantité de maïs blanc pouvez-vous obtenir en 72 heures si vous lancez une commande ?</t>
  </si>
  <si>
    <t>alimentaire_sorgho_blanc</t>
  </si>
  <si>
    <t>Sorgho blanc</t>
  </si>
  <si>
    <t>selected(${alimentaire_vendus},'sorgho_blanc')</t>
  </si>
  <si>
    <t>##SORGHO BLANC##</t>
  </si>
  <si>
    <t>Q275.Aujourd'hui, quelle est la disponiblité du sorgho blanc dans le ${i_marche1}?</t>
  </si>
  <si>
    <t>sorgho_blanc_prix</t>
  </si>
  <si>
    <t>${sorgho_blanc_disponibilite} != 'nondisponible'</t>
  </si>
  <si>
    <t>select_multiple l_unite_sorgho</t>
  </si>
  <si>
    <t>Q276.Comment mesurez-vous le sorgho blanc ?</t>
  </si>
  <si>
    <t>Q277.Quel est le prix du Kg de sorgho blanc?</t>
  </si>
  <si>
    <t>selected(${sorgho_blanc_unite},'kg')</t>
  </si>
  <si>
    <t>Q278.Quel est le prix du Yorouba de sorgho blanc?</t>
  </si>
  <si>
    <t>selected(${sorgho_blanc_unite},'yorouba')</t>
  </si>
  <si>
    <t>Q279.Quel est le prix du Tine de sorgho blanc?</t>
  </si>
  <si>
    <t>selected(${sorgho_blanc_unite},'tine')</t>
  </si>
  <si>
    <t>sorgho_blanc_stocks_approvisionnement</t>
  </si>
  <si>
    <t>Q280.Où se trouve votre fournisseur principal pour le sorgho blanc?</t>
  </si>
  <si>
    <t>Q281.Si "à l'étranger", le fournisseur se trouve dans quel pays?</t>
  </si>
  <si>
    <t>${sorgho_blanc_localisation_fournisseur} = 'etranger'</t>
  </si>
  <si>
    <t>Q282.Si autre fournisseur étranger, veuillez préciser:</t>
  </si>
  <si>
    <t>selected(${sorgho_blanc_pays_fournisseur},'autre')</t>
  </si>
  <si>
    <t>Q283.Dans les conditions actuelles, quelle est la durée estimée de votre stock pour le sorgho blanc?</t>
  </si>
  <si>
    <t>Q284.Si vous deviez placer une commande aujourd'hui, combien de temps mettriez-vous à renouveller votre stock pour le sorgho blanc?</t>
  </si>
  <si>
    <t>if((${sorgho_blanc_stock} - ${sorgho_blanc_reapprovissionnement}) &lt;= 0, '1', '0')</t>
  </si>
  <si>
    <t>Q285.Quelle quantité(en kg) de sorgho blanc pouvez-vous stocker ?</t>
  </si>
  <si>
    <t>Q286.Quelle quantité de sorgho blanc pouvez-vous obtenir en 72 heures si vous lancez une commande ?</t>
  </si>
  <si>
    <t>alimentaire_sorgho_rouge</t>
  </si>
  <si>
    <t>Sorgho rouge</t>
  </si>
  <si>
    <t>selected(${alimentaire_vendus},'sorgho_rouge')</t>
  </si>
  <si>
    <t>##SORGHO ROUGE##</t>
  </si>
  <si>
    <t>Q287.Aujourd'hui, quelle est la disponiblité du sorgho rouge dans le ${i_marche1}?</t>
  </si>
  <si>
    <t>sorgho_rouge_prix</t>
  </si>
  <si>
    <t>${sorgho_rouge_disponibilite} != 'nondisponible'</t>
  </si>
  <si>
    <t>Q288.Comment mesurez-vous le sorgho rouge ?</t>
  </si>
  <si>
    <t>Q289.Quel est le prix du Kg de sorgho rouge?</t>
  </si>
  <si>
    <t>selected(${sorgho_rouge_unite},'kg')</t>
  </si>
  <si>
    <t>Q290.Quel est le prix du Yorouba de sorgho rouge?</t>
  </si>
  <si>
    <t>selected(${sorgho_rouge_unite},'yorouba')</t>
  </si>
  <si>
    <t>Q291.Quel est le prix du Tine de sorgho rouge?</t>
  </si>
  <si>
    <t>selected(${sorgho_rouge_unite},'tine')</t>
  </si>
  <si>
    <t>sorgho_rouge_stocks_approvisionnement</t>
  </si>
  <si>
    <t>Q292.Où se trouve votre fournisseur principal pour le sorgho rouge?</t>
  </si>
  <si>
    <t>Q293.Si "à l'étranger", le fournisseur se trouve dans quel pays?</t>
  </si>
  <si>
    <t>${sorgho_rouge_localisation_fournisseur} = 'etranger'</t>
  </si>
  <si>
    <t>Q294.Si autre fournisseur étranger, veuillez préciser:</t>
  </si>
  <si>
    <t>selected(${sorgho_rouge_pays_fournisseur},'autre')</t>
  </si>
  <si>
    <t>Q295.Dans les conditions actuelles, quelle est la durée estimée de votre stock pour le sorgho rouge?</t>
  </si>
  <si>
    <t>Q296.Si vous deviez placer une commande aujourd'hui, combien de temps mettriez-vous à renouveller votre stock pour le sorgho rouge?</t>
  </si>
  <si>
    <t>if((${sorgho_rouge_stock} - ${sorgho_rouge_reapprovissionnement}) &lt;= 0, '1', '0')</t>
  </si>
  <si>
    <t>Q297.Quelle quantité(en kg) de sorgho rouge pouvez-vous stocker ?</t>
  </si>
  <si>
    <t>Q298.Quelle quantité de sorgho rouge pouvez-vous obtenir en 72 heures si vous lancez une commande ?</t>
  </si>
  <si>
    <t>alimentaire_mil_local</t>
  </si>
  <si>
    <t>Mil local</t>
  </si>
  <si>
    <t>selected(${alimentaire_vendus},'mil')</t>
  </si>
  <si>
    <t>##MIL LOCAL##</t>
  </si>
  <si>
    <t>Q299.Aujourd'hui, quelle est la disponiblité du mil local dans le ${i_marche1}?</t>
  </si>
  <si>
    <t>mil_local_prix</t>
  </si>
  <si>
    <t>${mil_disponibilite} != 'nondisponible'</t>
  </si>
  <si>
    <t>select_multiple l_unite_mil</t>
  </si>
  <si>
    <t>Q300.Comment mesurez-vous le mil local ?</t>
  </si>
  <si>
    <t>Q301.Quel est le prix du Kg de mil local?</t>
  </si>
  <si>
    <t>selected(${mil_local_unite},'kg')</t>
  </si>
  <si>
    <t>Q302.Quel est le prix du Yorouba de mil local?</t>
  </si>
  <si>
    <t>selected(${mil_local_unite},'yorouba')</t>
  </si>
  <si>
    <t>Q303.Quel est le prix du Tine de mil local?</t>
  </si>
  <si>
    <t>selected(${mil_local_unite},'tine')</t>
  </si>
  <si>
    <t>mil_local_stocks_approvisionnement</t>
  </si>
  <si>
    <t>Q304.Où se trouve votre fournisseur principal pour le mil local?</t>
  </si>
  <si>
    <t>Q305.Si "à l'étranger", le fournisseur se trouve dans quel pays?</t>
  </si>
  <si>
    <t>${mil_local_localisation_fournisseur} = 'etranger'</t>
  </si>
  <si>
    <t>Q306.Si autre fournisseur étranger, veuillez préciser::</t>
  </si>
  <si>
    <t>selected(${mil_local_pays_fournisseur},'autre')</t>
  </si>
  <si>
    <t>Q307.Dans les conditions actuelles, quelle est la durée estimée de votre stock pour le mil local?</t>
  </si>
  <si>
    <t>Q308.Si vous deviez placer une commande aujourd'hui, combien de temps mettriez-vous à renouveller votre stock pour le mil local?</t>
  </si>
  <si>
    <t>if((${mil_local_stock} - ${mil_local_reapprovissionnement}) &lt;= 0, '1', '0')</t>
  </si>
  <si>
    <t>Q309.Quelle quantité(en kg) de mil local pouvez-vous stocker ?</t>
  </si>
  <si>
    <t>Q310.Quelle quantité de mil local pouvez-vous obtenir en 72 heures si vous lancez une commande ?</t>
  </si>
  <si>
    <t>alimentaire_riz_local</t>
  </si>
  <si>
    <t>Riz local décortiqué</t>
  </si>
  <si>
    <t>selected(${alimentaire_vendus},'riz_local')</t>
  </si>
  <si>
    <t>##RIZ LOCAL DECORTIQUE##</t>
  </si>
  <si>
    <t>Q311.Aujourd'hui, quelle est la disponiblité du riz local décortiqué dans le ${i_marche1}?</t>
  </si>
  <si>
    <t>riz_local_prix</t>
  </si>
  <si>
    <t>${riz_local_disponibilite} != 'nondisponible'</t>
  </si>
  <si>
    <t>select_multiple l_unite_riz</t>
  </si>
  <si>
    <t>Q312.Comment mesurez-vous le riz local décortiqué?</t>
  </si>
  <si>
    <t>Q313.Quel est le prix du Kg de riz local décortiqué?</t>
  </si>
  <si>
    <t>selected(${riz_local_unite},'kg')</t>
  </si>
  <si>
    <t>Q314.Quel est le prix du Yorouba de riz local décortiqué?</t>
  </si>
  <si>
    <t>selected(${riz_local_unite},'yorouba')</t>
  </si>
  <si>
    <t>Q315.Quel est le prix du Tine de riz local décortiqué?</t>
  </si>
  <si>
    <t>selected(${riz_local_unite},'tine')</t>
  </si>
  <si>
    <t>riz_local_stocks_approvisionnement</t>
  </si>
  <si>
    <t>Q316.Où se trouve votre fournisseur principal pour le riz local?</t>
  </si>
  <si>
    <t>Q317.Si "à l'étranger", le fournisseur se trouve dans quel pays?</t>
  </si>
  <si>
    <t>${riz_local_localisation_fournisseur} = 'etranger'</t>
  </si>
  <si>
    <t>Q318.Si autre fournisseur étranger, veuillez préciser::</t>
  </si>
  <si>
    <t>selected(${riz_local_pays_fournisseur},'autre')</t>
  </si>
  <si>
    <t>Q319.Dans les conditions actuelles, quelle est la durée estimée de votre stock pour le riz local décortiqué?</t>
  </si>
  <si>
    <t>Q320.Si vous deviez placer une commande aujourd'hui, combien de temps mettriez-vous à renouveller votre stock pour le riz local décortiqué?</t>
  </si>
  <si>
    <t>if((${riz_local_stock} - ${riz_local_reapprovissionnement}) &lt;= 0, '1', '0')</t>
  </si>
  <si>
    <t>Q321.Quelle quantité(en kg) de riz local décortiqué pouvez-vous stocker ?</t>
  </si>
  <si>
    <t>Q322.Quelle quantité de riz local décortiqué pouvez-vous obtenir en 72 heures si vous lancez une commande ?</t>
  </si>
  <si>
    <t>alimentaire_riz_importe</t>
  </si>
  <si>
    <t>Riz importé</t>
  </si>
  <si>
    <t>selected(${alimentaire_vendus},'riz_importe')</t>
  </si>
  <si>
    <t>##RIZ IMPORTE##</t>
  </si>
  <si>
    <t>Q323.Aujourd'hui, quelle est la disponiblité du riz importé dans le ${i_marche1}?</t>
  </si>
  <si>
    <t>riz_importe_prix</t>
  </si>
  <si>
    <t>${riz_importe_disponibilite} != 'nondisponible'</t>
  </si>
  <si>
    <t>Q324.Comment mesurez-vous le riz importé ?</t>
  </si>
  <si>
    <t>Q325.Quel est le prix du Kg de riz importé?</t>
  </si>
  <si>
    <t>selected(${riz_importe_unite},'kg')</t>
  </si>
  <si>
    <t>Q326.Quel est le prix du Yorouba de riz importé?</t>
  </si>
  <si>
    <t>selected(${riz_importe_unite},'yorouba')</t>
  </si>
  <si>
    <t>Q327.Quel est le prix du Tine de riz importé?</t>
  </si>
  <si>
    <t>selected(${riz_importe_unite},'tine')</t>
  </si>
  <si>
    <t>riz_importe_stocks_approvisionnement</t>
  </si>
  <si>
    <t>Q328.Où se trouve votre fournisseur principal pour le riz importé?</t>
  </si>
  <si>
    <t>Q329.Si "à l'étranger", le fournisseur se trouve dans quel pays?</t>
  </si>
  <si>
    <t>${riz_importe_localisation_fournisseur} = 'etranger'</t>
  </si>
  <si>
    <t>Q330.Si autre fournisseur étranger, veuillez préciser::</t>
  </si>
  <si>
    <t>selected(${riz_importe_pays_fournisseur},'autre')</t>
  </si>
  <si>
    <t>Q331.Dans les conditions actuelles, quelle est la durée estimée de votre stock pour le riz importé?</t>
  </si>
  <si>
    <t>Q332.Si vous deviez placer une commande aujourd'hui, combien de temps mettriez-vous à renouveller votre stock pour le riz importé?</t>
  </si>
  <si>
    <t>if((${riz_importe_stock} - ${riz_importe_reapprovissionnement}) &lt;= 0, '1', '0')</t>
  </si>
  <si>
    <t>Q333.Quelle quantité(en kg) de riz importé pouvez-vous stocker ?</t>
  </si>
  <si>
    <t>Q334.Quelle quantité de riz importé pouvez-vous obtenir en 72 heures si vous lancez une commande ?</t>
  </si>
  <si>
    <t>alimentaire_fonio</t>
  </si>
  <si>
    <t>Fonio</t>
  </si>
  <si>
    <t>selected(${alimentaire_vendus},'fonio')</t>
  </si>
  <si>
    <t>##FONIO##</t>
  </si>
  <si>
    <t>Q335.Aujourd'hui, quelle est la disponiblité du fonio dans le ${i_marche1}?</t>
  </si>
  <si>
    <t>fonio_prix</t>
  </si>
  <si>
    <t>${fonio_disponibilite} != 'nondisponible'</t>
  </si>
  <si>
    <t>select_multiple l_unite_fonio</t>
  </si>
  <si>
    <t>Q336.Comment mesurez-vous le fonio ?</t>
  </si>
  <si>
    <t>Q337.Quel est le prix du Kg de fonios?</t>
  </si>
  <si>
    <t>selected(${fonio_unite},'kg')</t>
  </si>
  <si>
    <t>Q338.Quel est le prix d'1 Yorouba de fonios?</t>
  </si>
  <si>
    <t>selected(${fonio_unite},'yorouba')</t>
  </si>
  <si>
    <t>Q339.Quel est le prix d'1 Tine de fonios?</t>
  </si>
  <si>
    <t>selected(${fonio_unite},'tine')</t>
  </si>
  <si>
    <t>fonio_stocks_approvisionnement</t>
  </si>
  <si>
    <t>Q340.Où se trouve votre fournisseur principal pour cet article?</t>
  </si>
  <si>
    <t>Q341.Si "à l'étranger", le fournisseur se trouve dans quel pays?</t>
  </si>
  <si>
    <t>${fonios_localisation_fournisseur} = 'etranger'</t>
  </si>
  <si>
    <t>Q342.Si autre fournisseur étranger, veuillez préciser::</t>
  </si>
  <si>
    <t>selected(${fonios_pays_fournisseur},'autre')</t>
  </si>
  <si>
    <t>Q343.Dans les conditions actuelles, quelle est la durée estimée de votre stock pour cet article?</t>
  </si>
  <si>
    <t>Q344.Si vous deviez placer une commande aujourd'hui, combien de temps mettriez-vous à renouveller votre stock pour cet article?</t>
  </si>
  <si>
    <t>if((${fonio_stock} - ${fonio_reapprovissionnement}) &lt;= 0, '1', '0')</t>
  </si>
  <si>
    <t>Q345.Quelle quantité(en kg) de fonio pouvez-vous stocker ?</t>
  </si>
  <si>
    <t>Q346.Quelle quantité de fonio pouvez-vous obtenir en 72 heures si vous lancez une commande ?</t>
  </si>
  <si>
    <t>alimentaire_manioc</t>
  </si>
  <si>
    <t>Manioc (tubercules)</t>
  </si>
  <si>
    <t>selected(${alimentaire_vendus},'manioc')</t>
  </si>
  <si>
    <t>##MANIOC (TUBERCULES)##</t>
  </si>
  <si>
    <t>Q3447.Aujourd'hui, quelle est la disponiblité du manioc (tubercules) dans le ${i_marche1} ?</t>
  </si>
  <si>
    <t>manioc_prix</t>
  </si>
  <si>
    <t>${manioc_disponibilite} != 'nondisponible'</t>
  </si>
  <si>
    <t>Q348.Quel est le prix du Kg de manioc (tubercules)?</t>
  </si>
  <si>
    <t>manioc_stocks_approvisionnement</t>
  </si>
  <si>
    <t>Q349.Où se trouve votre fournisseur principal pour cet article?</t>
  </si>
  <si>
    <t>Q350.Si "à l'étranger", le fournisseur se trouve dans quel pays?</t>
  </si>
  <si>
    <t>${manioc_localisation_fournisseur} = 'etranger'</t>
  </si>
  <si>
    <t>Q351.Si autre fournisseur étranger, veuillez préciser::</t>
  </si>
  <si>
    <t>selected(${manioc_pays_fournisseur},'autre')</t>
  </si>
  <si>
    <t>Q352.Dans les conditions actuelles, quelle est la durée estimée de votre stock pour cet article?</t>
  </si>
  <si>
    <t>Q353.Si vous deviez placer une commande aujourd'hui, combien de temps mettriez-vous à renouveller votre stock pour cet article?</t>
  </si>
  <si>
    <t>if((${manioc_stock} - ${manioc_reapprovissionnement}) &lt;= 0, '1', '0')</t>
  </si>
  <si>
    <t>Q354.Quelle quantité(en kg) de manioc (tubercules) pouvez-vous stocker ?</t>
  </si>
  <si>
    <t>Q355.Quelle quantité de manioc (tubercules) pouvez-vous obtenir en 72 heures si vous lancez une commande ?</t>
  </si>
  <si>
    <t>alimentaire_igname</t>
  </si>
  <si>
    <t>selected(${alimentaire_vendus},'igname')</t>
  </si>
  <si>
    <t>##IGNAME##</t>
  </si>
  <si>
    <t>Q356.Aujourd'hui, quelle est la disponiblité de l'igname dans le ${i_marche1} ?</t>
  </si>
  <si>
    <t>igname_prix</t>
  </si>
  <si>
    <t>${igname_disponibilite} != 'nondisponible'</t>
  </si>
  <si>
    <t>Q357.Quel est le prix du Kg d'igname?</t>
  </si>
  <si>
    <t>igname_stocks_approvisionnement</t>
  </si>
  <si>
    <t>Q358.Où se trouve votre fournisseur principal pour cet article?</t>
  </si>
  <si>
    <t>Q359.Si "à l'étranger", le fournisseur se trouve dans quel pays?</t>
  </si>
  <si>
    <t>${igname_localisation_fournisseur} = 'etranger'</t>
  </si>
  <si>
    <t>Q360.Si autre fournisseur étranger, veuillez préciser::</t>
  </si>
  <si>
    <t>selected(${igname_pays_fournisseur},'autre')</t>
  </si>
  <si>
    <t>Q361.Dans les conditions actuelles, quelle est la durée estimée de votre stock pour cet article?</t>
  </si>
  <si>
    <t>Q362.Si vous deviez placer une commande aujourd'hui, combien de temps mettriez-vous à renouveller votre stock pour cet article?</t>
  </si>
  <si>
    <t>if((${igname_stock} - ${igname_reapprovissionnement}) &lt;= 0, '1', '0')</t>
  </si>
  <si>
    <t>Q363.Quelle quantité(en kg) d'igname pouvez-vous stocker ?</t>
  </si>
  <si>
    <t>Q364.Quelle quantité d'igname pouvez-vous obtenir en 72 heures si vous lancez une commande ?</t>
  </si>
  <si>
    <t>alimentaire_patate</t>
  </si>
  <si>
    <t>Patate douce</t>
  </si>
  <si>
    <t>selected(${alimentaire_vendus},'patate')</t>
  </si>
  <si>
    <t>##PATATE DOUCE##</t>
  </si>
  <si>
    <t>Q365.Aujourd'hui, quelle est la disponiblité de la patate douce dans le ${i_marche1} ?</t>
  </si>
  <si>
    <t>patate_prix</t>
  </si>
  <si>
    <t>${patate_disponibilite} != 'nondisponible'</t>
  </si>
  <si>
    <t>Q366.Quel est le prix du Kg de patate douce?</t>
  </si>
  <si>
    <t>patate_stocks_approvisionnement</t>
  </si>
  <si>
    <t>Q367.Où se trouve votre fournisseur principal pour cet article?</t>
  </si>
  <si>
    <t>Q368.Si "à l'étranger", le fournisseur se trouve dans quel pays?</t>
  </si>
  <si>
    <t>${patate_localisation_fournisseur} = 'etranger'</t>
  </si>
  <si>
    <t>Q369.Si autre fournisseur étranger, veuillez préciser::</t>
  </si>
  <si>
    <t>selected(${patate_pays_fournisseur},'autre')</t>
  </si>
  <si>
    <t>Q370.Dans les conditions actuelles, quelle est la durée estimée de votre stock pour cet article?</t>
  </si>
  <si>
    <t>Q371.Si vous deviez placer une commande aujourd'hui, combien de temps mettriez-vous à renouveller votre stock pour cet article?</t>
  </si>
  <si>
    <t>if((${patate_stock} - ${patate_reapprovissionnement}) &lt;= 0, '1', '0')</t>
  </si>
  <si>
    <t>Q372.Quelle quantité(en kg) de patate douce pouvez-vous stocker ?</t>
  </si>
  <si>
    <t>Q373.Quelle quantité de patate douce pouvez-vous obtenir en 72 heures si vous lancez une commande ?</t>
  </si>
  <si>
    <t>alimentaire_pomme_de_terre</t>
  </si>
  <si>
    <t>selected(${alimentaire_vendus},'pomme_de_terre')</t>
  </si>
  <si>
    <t>##POMME DE TERRE##</t>
  </si>
  <si>
    <t>Q374.Aujourd'hui, quelle est la disponiblité de la pomme de terre dans le ${i_marche1} ?</t>
  </si>
  <si>
    <t>pomme_de_terre_prix</t>
  </si>
  <si>
    <t>${pomme_de_terre_disponibilite} != 'nondisponible'</t>
  </si>
  <si>
    <t>Q375.Quel est le prix du Kg de pomme de terre?</t>
  </si>
  <si>
    <t>pomme_de_terre_stocks_approvisionnement</t>
  </si>
  <si>
    <t>Q376.Où se trouve votre fournisseur principal pour cet article?</t>
  </si>
  <si>
    <t>Q377.Si "à l'étranger", le fournisseur se trouve dans quel pays?</t>
  </si>
  <si>
    <t>${pomme_de_terre_localisation_fournisseur} = 'etranger'</t>
  </si>
  <si>
    <t>Q378.Si autre fournisseur étranger, veuillez préciser::</t>
  </si>
  <si>
    <t>selected(${pomme_de_terre_pays_fournisseur},'autre')</t>
  </si>
  <si>
    <t>Q379.Dans les conditions actuelles, quelle est la durée estimée de votre stock pour cet article?</t>
  </si>
  <si>
    <t>Q380.Si vous deviez placer une commande aujourd'hui, combien de temps mettriez-vous à renouveller votre stock pour cet article?</t>
  </si>
  <si>
    <t>if((${pomme_de_terre_stock} - ${pomme_de_terre_reapprovissionnement}) &lt;= 0, '1', '0')</t>
  </si>
  <si>
    <t>Q381.Quelle quantité(en kg) de pomme de terre pouvez-vous stocker ?</t>
  </si>
  <si>
    <t>Q382.Quelle quantité de pomme de terre pouvez-vous obtenir en 72 heures si vous lancez une commande ?</t>
  </si>
  <si>
    <t>alimentaire_viande_beuf</t>
  </si>
  <si>
    <t>Viande de bœuf</t>
  </si>
  <si>
    <t>selected(${alimentaire_vendus},'viande_beuf')</t>
  </si>
  <si>
    <t>##VIANDE DE BŒUF##</t>
  </si>
  <si>
    <t>Q383.Aujourd'hui, quelle est la disponiblité de la viande de bœuf dans le ${i_marche1}?</t>
  </si>
  <si>
    <t>viande_beuf_prix</t>
  </si>
  <si>
    <t>${viande_beuf_disponibilite} != 'nondisponible'</t>
  </si>
  <si>
    <t>Q384.Quel est le prix du Kg de viande de boeuf?</t>
  </si>
  <si>
    <t>&lt;span style="color:#fa8072"&gt;&lt;b&gt;Saisissez le prix le moins cher &lt;/b&gt;&lt;/span&gt;</t>
  </si>
  <si>
    <t>viande_beuf_stocks_approvisionnement</t>
  </si>
  <si>
    <t>Q385.Où se trouve votre fournisseur principal pour cet article?</t>
  </si>
  <si>
    <t>Q386.Si "à l'étranger", le fournisseur se trouve dans quel pays?</t>
  </si>
  <si>
    <t>${viandes_beuf_localisation_fournisseur} = 'etranger'</t>
  </si>
  <si>
    <t>Q387.Si autre fournisseur étranger, veuillez préciser::</t>
  </si>
  <si>
    <t>selected(${viandes_beuf_pays_fournisseur},'autre')</t>
  </si>
  <si>
    <t>Q388.Dans les conditions actuelles, quelle est la durée estimée de votre stock pour cet article?</t>
  </si>
  <si>
    <t>Q389.Si vous deviez placer une commande aujourd'hui, combien de temps mettriez-vous à renouveller votre stock pour cet article?</t>
  </si>
  <si>
    <t>if((${viande_beuf_stock} - ${viande_beuf_reapprovissionnement}) &lt;= 0, '1', '0')</t>
  </si>
  <si>
    <t>Q390.Quelle quantité(en kg) de viande de bœuf pouvez-vous stocker ?</t>
  </si>
  <si>
    <t>Q391.Quelle quantité de viande de bœuf pouvez-vous obtenir en 72 heures si vous lancez une commande ?</t>
  </si>
  <si>
    <t>alimentaire_viande_mouton</t>
  </si>
  <si>
    <t>Viande de mouton / chèvre</t>
  </si>
  <si>
    <t>selected(${alimentaire_vendus},'viande_mouton')</t>
  </si>
  <si>
    <t>##VIANDE DE MOUTON##</t>
  </si>
  <si>
    <t>Q392.Aujourd'hui, quelle est la disponiblité de viande de mouton / chèvre dans le ${i_marche1}?</t>
  </si>
  <si>
    <t>viande_mouton_prix</t>
  </si>
  <si>
    <t>${viande_mouton_disponibilite} != 'nondisponible'</t>
  </si>
  <si>
    <t>Q393.Quel est le prix du Kg de viande de mouton / chèvre?</t>
  </si>
  <si>
    <t>viande_mouton_stocks_approvisionnement</t>
  </si>
  <si>
    <t>Q394.Où se trouve votre fournisseur principal pour cet article?</t>
  </si>
  <si>
    <t>Q395.Si "à l'étranger", le fournisseur se trouve dans quel pays?</t>
  </si>
  <si>
    <t>${viandes_mouton_localisation_fournisseur} = 'etranger'</t>
  </si>
  <si>
    <t>Q396.Si autre fournisseur étranger, veuillez préciser::</t>
  </si>
  <si>
    <t>selected(${viandes_mouton_pays_fournisseur},'autre')</t>
  </si>
  <si>
    <t>Q397.Dans les conditions actuelles, quelle est la durée estimée de votre stock pour cet article?</t>
  </si>
  <si>
    <t>Q398.Si vous deviez placer une commande aujourd'hui, combien de temps mettriez-vous à renouveller votre stock pour cet article?</t>
  </si>
  <si>
    <t>if((${viande_mouton_stock} - ${viande_mouton_reapprovissionnement}) &lt;= 0, '1', '0')</t>
  </si>
  <si>
    <t>Q399.Quelle quantité(en kg) de viande de mouton / chèvre pouvez-vous stocker ?</t>
  </si>
  <si>
    <t>Q400.Quelle quantité de viande de mouton / chèvre pouvez-vous obtenir en 72 heures si vous lancez une commande ?</t>
  </si>
  <si>
    <t>alimentaire_poisson</t>
  </si>
  <si>
    <t>Poisson frais</t>
  </si>
  <si>
    <t>selected(${alimentaire_vendus},'poisson')</t>
  </si>
  <si>
    <t>##POISSON FRAIS##</t>
  </si>
  <si>
    <t>Q401.Aujourd'hui, quelle est la disponiblité du poisson frais dans le ${i_marche1}?</t>
  </si>
  <si>
    <t>poisson_prix</t>
  </si>
  <si>
    <t>${poisson_disponibilite} != 'nondisponible'</t>
  </si>
  <si>
    <t>Q402.Quel est le prix du Kg de poisson frais?</t>
  </si>
  <si>
    <t>poisson_stocks_approvisionnement</t>
  </si>
  <si>
    <t>Q403.Où se trouve votre fournisseur principal pour cet article?</t>
  </si>
  <si>
    <t>Q404.Si "à l'étranger", le fournisseur se trouve dans quel pays?</t>
  </si>
  <si>
    <t>${poissons_localisation_fournisseur} = 'etranger'</t>
  </si>
  <si>
    <t>Q405.Si autre fournisseur étranger, veuillez préciser::</t>
  </si>
  <si>
    <t>selected(${poissons_pays_fournisseur},'autre')</t>
  </si>
  <si>
    <t>Q406.Dans les conditions actuelles, quelle est la durée estimée de votre stock pour cet article?</t>
  </si>
  <si>
    <t>Q407.Si vous deviez placer une commande aujourd'hui, combien de temps mettriez-vous à renouveller votre stock pour cet article?</t>
  </si>
  <si>
    <t>if((${poisson_stock} - ${poisson_reapprovissionnement}) &lt;= 0, '1', '0')</t>
  </si>
  <si>
    <t>Q408.Quelle quantité(en kg) de poisson frais pouvez-vous stocker ?</t>
  </si>
  <si>
    <t>Q409.Quelle quantité de poisson frais pouvez-vous obtenir en 72 heures si vous lancez une commande ?</t>
  </si>
  <si>
    <t>alimentaire_lait_en_poudre</t>
  </si>
  <si>
    <t>Lait en poudre</t>
  </si>
  <si>
    <t>selected(${alimentaire_vendus},'lait_en_poudre')</t>
  </si>
  <si>
    <t>##LAIT EN POUDRE##</t>
  </si>
  <si>
    <t>Q410.Aujourd'hui, quelle est la disponiblité du lait en poudre dans le ${i_marche1}?</t>
  </si>
  <si>
    <t>lait_en_poudre_prix</t>
  </si>
  <si>
    <t>${lait_en_poudre_disponibilite} != 'nondisponible'</t>
  </si>
  <si>
    <t>Q411.Quel est le prix du Kg de lait en poudre?</t>
  </si>
  <si>
    <t>lait_en_poudre_stocks_approvisionnement</t>
  </si>
  <si>
    <t>Q412.Où se trouve votre fournisseur principal pour cet article?</t>
  </si>
  <si>
    <t>Q413.Si "à l'étranger", le fournisseur se trouve dans quel pays?</t>
  </si>
  <si>
    <t>${lait_en_poudres_localisation_fournisseur} = 'etranger'</t>
  </si>
  <si>
    <t>Q414.Si autre fournisseur étranger, veuillez préciser::</t>
  </si>
  <si>
    <t>selected(${lait_en_poudres_pays_fournisseur},'autre')</t>
  </si>
  <si>
    <t>Q415.Dans les conditions actuelles, quelle est la durée estimée de votre stock pour cet article?</t>
  </si>
  <si>
    <t>Q416.Si vous deviez placer une commande aujourd'hui, combien de temps mettriez-vous à renouveller votre stock pour cet article?</t>
  </si>
  <si>
    <t>if((${lait_en_poudre_stock} - ${lait_en_poudre_reapprovissionnement}) &lt;= 0, '1', '0')</t>
  </si>
  <si>
    <t>Q417.Quelle quantité(en kg) de lait en poudre pouvez-vous stocker ?</t>
  </si>
  <si>
    <t>Q418.Quelle quantité de lait en poudre pouvez-vous obtenir en 72 heures si vous lancez une commande ?</t>
  </si>
  <si>
    <t>alimentaire_lait_frais</t>
  </si>
  <si>
    <t>Lait frais</t>
  </si>
  <si>
    <t>selected(${alimentaire_vendus},'lait_frais')</t>
  </si>
  <si>
    <t>##LAIT FRAIS##</t>
  </si>
  <si>
    <t>Q420.Aujourd'hui, quelle est la disponiblité du lait frais dans le ${i_marche1}?</t>
  </si>
  <si>
    <t>lait_frais_prix</t>
  </si>
  <si>
    <t>${lait_frais_disponibilite} != 'nondisponible'</t>
  </si>
  <si>
    <t>Q421.Quel est le prix du litre de lait frais?</t>
  </si>
  <si>
    <t>lait_frais_stocks_approvisionnement</t>
  </si>
  <si>
    <t>Q422.Où se trouve votre fournisseur principal pour cet article?</t>
  </si>
  <si>
    <t>Q423.Si "à l'étranger", le fournisseur se trouve dans quel pays?</t>
  </si>
  <si>
    <t>${lait_fraiss_localisation_fournisseur} = 'etranger'</t>
  </si>
  <si>
    <t>Q424.Si autre fournisseur étranger, veuillez préciser::</t>
  </si>
  <si>
    <t>selected(${lait_fraiss_pays_fournisseur},'autre')</t>
  </si>
  <si>
    <t>Q425.Dans les conditions actuelles, quelle est la durée estimée de votre stock pour cet article?</t>
  </si>
  <si>
    <t>Q426.Si vous deviez placer une commande aujourd'hui, combien de temps mettriez-vous à renouveller votre stock pour cet article?</t>
  </si>
  <si>
    <t>if((${lait_frais_stock} - ${lait_frais_reapprovissionnement}) &lt;= 0, '1', '0')</t>
  </si>
  <si>
    <t>Q427.Quelle quantité(en kg) de lait frais pouvez-vous stocker ?</t>
  </si>
  <si>
    <t>Q428.Quelle quantité de lait frais pouvez-vous obtenir en 72 heures si vous lancez une commande ?</t>
  </si>
  <si>
    <t>alimentaire_haricot</t>
  </si>
  <si>
    <t>Niebé / haricot local blanc</t>
  </si>
  <si>
    <t>selected(${alimentaire_vendus},'niebe')</t>
  </si>
  <si>
    <t>##NIEBE / HARICOT LOCAL BLANC##</t>
  </si>
  <si>
    <t>Q429.Aujourd'hui, quelle est la disponiblité du Niebé / haricot local blanc dans le ${i_marche1}?</t>
  </si>
  <si>
    <t>haricot_prix</t>
  </si>
  <si>
    <t>${haricot_disponibilite} != 'nondisponible'</t>
  </si>
  <si>
    <t>select_multiple l_unite_haricot</t>
  </si>
  <si>
    <t>Q430.Comment mesurez-vous le Niebé / haricot local blanc ?</t>
  </si>
  <si>
    <t>Q431.Quel est le prix d'1Kg de Niebé / haricot local blanc?</t>
  </si>
  <si>
    <t>selected(${haricot_unite},'kg')</t>
  </si>
  <si>
    <t>Q432.Quel est le prix d'1 Yorouba de Niebé / haricot local blanc?</t>
  </si>
  <si>
    <t>selected(${haricot_unite},'yorouba')</t>
  </si>
  <si>
    <t>Q433.Quel est le prix d'1 Tine de Niebé / haricot local blanc?</t>
  </si>
  <si>
    <t>selected(${haricot_unite},'tine')</t>
  </si>
  <si>
    <t>haricot_stocks_approvisionnement</t>
  </si>
  <si>
    <t>Q434.Où se trouve votre fournisseur principal pour cet article?</t>
  </si>
  <si>
    <t>Q435.Si "à l'étranger", le fournisseur se trouve dans quel pays?</t>
  </si>
  <si>
    <t>${haricots_localisation_fournisseur} = 'etranger'</t>
  </si>
  <si>
    <t>Q436.Si autre fournisseur étranger, veuillez préciser::</t>
  </si>
  <si>
    <t>selected(${haricots_pays_fournisseur},'autre')</t>
  </si>
  <si>
    <t>Q437.Dans les conditions actuelles, quelle est la durée estimée de votre stock pour cet article?</t>
  </si>
  <si>
    <t>Q438.Si vous deviez placer une commande aujourd'hui, combien de temps mettriez-vous à renouveller votre stock pour cet article?</t>
  </si>
  <si>
    <t>if((${haricot_stock} - ${haricot_reapprovissionnement}) &lt;= 0, '1', '0')</t>
  </si>
  <si>
    <t>Q439.Quelle quantité(en kg) de niebé / haricot local blanc pouvez-vous stocker ?</t>
  </si>
  <si>
    <t>Q440.Quelle quantité de niebé / haricot local blanc pouvez-vous obtenir en 72 heures si vous lancez une commande ?</t>
  </si>
  <si>
    <t>alimentaire_arachide_coque</t>
  </si>
  <si>
    <t>Arachide coque</t>
  </si>
  <si>
    <t>selected(${alimentaire_vendus},'arachide_coque')</t>
  </si>
  <si>
    <t>##ARACHIDE COQUE##</t>
  </si>
  <si>
    <t>Q441.Aujourd'hui, quelle est la disponiblité de l'arachide coque dans le ${i_marche1}?</t>
  </si>
  <si>
    <t>arachide_coque_prix</t>
  </si>
  <si>
    <t>${arachide_coque_disponibilite} != 'nondisponible'</t>
  </si>
  <si>
    <t>select_multiple l_unite_arachide</t>
  </si>
  <si>
    <t>Q442.Comment mesurez-vous l'arachide coque ?</t>
  </si>
  <si>
    <t>Q443.Quel est le prix d'1Kg d'arachide coque?</t>
  </si>
  <si>
    <t>selected(${arachide_coque_unite},'kg')</t>
  </si>
  <si>
    <t>&lt;span style="color:#fa8072"&gt;&lt;b&gt; Saisissez le prix le moins cher&lt;/b&gt;&lt;/span&gt;</t>
  </si>
  <si>
    <t>Q444.Quel est le prix d'1 Yorouba d'arachide coque?</t>
  </si>
  <si>
    <t>selected(${arachide_coque_unite},'yorouba')</t>
  </si>
  <si>
    <t>Q445.Quel est le prix d'1 Tine d'arachide coque?</t>
  </si>
  <si>
    <t>selected(${arachide_coque_unite},'tine')</t>
  </si>
  <si>
    <t>arachide_coque_stocks_approvisionnement</t>
  </si>
  <si>
    <t>Q446.Où se trouve votre fournisseur principal pour cet article?</t>
  </si>
  <si>
    <t>Q447.Si "à l'étranger", le fournisseur se trouve dans quel pays?</t>
  </si>
  <si>
    <t>${arachides_coque_localisation_fournisseur} = 'etranger'</t>
  </si>
  <si>
    <t>Q448.Si autre fournisseur étranger, veuillez préciser:</t>
  </si>
  <si>
    <t>selected(${arachides_coque_pays_fournisseur},'autre')</t>
  </si>
  <si>
    <t>Q449.Dans les conditions actuelles, quelle est la durée estimée de votre stock pour cet article?</t>
  </si>
  <si>
    <t>Q450.Si vous deviez placer une commande aujourd'hui, combien de temps mettriez-vous à renouveller votre stock pour cet article?</t>
  </si>
  <si>
    <t>if((${arachide_coque_stock} - ${arachide_coque_reapprovissionnement}) &lt;= 0, '1', '0')</t>
  </si>
  <si>
    <t>Q451.Quelle quantité(en kg) d'arachide coque pouvez-vous stocker ?</t>
  </si>
  <si>
    <t>452.Quelle quantité d'arachide coque pouvez-vous obtenir en 72 heures si vous lancez une commande ?</t>
  </si>
  <si>
    <t>alimentaire_arachide_graine</t>
  </si>
  <si>
    <t>Arachide graine</t>
  </si>
  <si>
    <t>selected(${alimentaire_vendus},'arachide_graine')</t>
  </si>
  <si>
    <t>##ARACHIDE GRAINE##</t>
  </si>
  <si>
    <t>Q453.Aujourd'hui, quelle est la disponiblité de l'arachide graine dans le ${i_marche1}?</t>
  </si>
  <si>
    <t>arachide_graine_prix</t>
  </si>
  <si>
    <t>${arachide_graine_disponibilite} != 'nondisponible'</t>
  </si>
  <si>
    <t>Q454.Comment mesurez-vous l'arachide graine ?</t>
  </si>
  <si>
    <t>Q455.Quel est le prix d'1Kg d'arachide graine?</t>
  </si>
  <si>
    <t>selected(${arachide_graine_unite},'kg')</t>
  </si>
  <si>
    <t>Q456.Quel est le prix d'1 Yorouba d'arachide graine?</t>
  </si>
  <si>
    <t>selected(${arachide_graine_unite},'yorouba')</t>
  </si>
  <si>
    <t>Q457.Quel est le prix d'1 Tine d'arachide graine?</t>
  </si>
  <si>
    <t>selected(${arachide_graine_unite},'tine')</t>
  </si>
  <si>
    <t>arachide_graine_stocks_approvisionnement</t>
  </si>
  <si>
    <t>Q458.Où se trouve votre fournisseur principal pour cet article?</t>
  </si>
  <si>
    <t>Q459.Si "à l'étranger", le fournisseur se trouve dans quel pays?</t>
  </si>
  <si>
    <t>${arachides_graine_localisation_fournisseur} = 'etranger'</t>
  </si>
  <si>
    <t>Q460.Si autre fournisseur étranger, veuillez préciser:</t>
  </si>
  <si>
    <t>selected(${arachides_graine_pays_fournisseur},'autre')</t>
  </si>
  <si>
    <t>Q461.Dans les conditions actuelles, quelle est la durée estimée de votre stock pour cet article?</t>
  </si>
  <si>
    <t>Q462.Si vous deviez placer une commande aujourd'hui, combien de temps mettriez-vous à renouveller votre stock pour cet article?</t>
  </si>
  <si>
    <t>if((${arachide_graine_stock} - ${arachide_graine_reapprovissionnement}) &lt;= 0, '1', '0')</t>
  </si>
  <si>
    <t>Q463.Quelle quantité(en kg) d'arachide graine pouvez-vous stocker ?</t>
  </si>
  <si>
    <t>Q464.Quelle quantité d'arachide graine pouvez-vous obtenir en 72 heures si vous lancez une commande ?</t>
  </si>
  <si>
    <t>alimentaire_voandzou</t>
  </si>
  <si>
    <t>Voandzou ou pois de terre</t>
  </si>
  <si>
    <t>selected(${alimentaire_vendus},'voandzou')</t>
  </si>
  <si>
    <t>##VOANDZOU OU POIS DE TERRE##</t>
  </si>
  <si>
    <t>Q465.Aujourd'hui, quelle est la disponiblité de voandzou ou pois de terre dans le ${i_marche1}?</t>
  </si>
  <si>
    <t>voandzou_prix</t>
  </si>
  <si>
    <t>${voandzou_disponibilite} != 'nondisponible'</t>
  </si>
  <si>
    <t>select_multiple l_unite_voandzou</t>
  </si>
  <si>
    <t>Q466.Comment mesurez-vous le voandzou ou pois de terre ?</t>
  </si>
  <si>
    <t>Q467.Quel est le prix d'1Kg de voandzou ou pois de terre?</t>
  </si>
  <si>
    <t>selected(${voandzou_unite},'kg')</t>
  </si>
  <si>
    <t>Q468.Quel est le prix d'1 Yorouba de voandzou ou pois de terre?</t>
  </si>
  <si>
    <t>selected(${voandzou_unite},'yorouba')</t>
  </si>
  <si>
    <t>Q469.Quel est le prix d'1 Tine de voandzou ou pois de terre?</t>
  </si>
  <si>
    <t>selected(${voandzou_unite},'tine')</t>
  </si>
  <si>
    <t>voandzou_stocks_approvisionnement</t>
  </si>
  <si>
    <t>Q470.Où se trouve votre fournisseur principal pour cet article?</t>
  </si>
  <si>
    <t>Q471.Si "à l'étranger", le fournisseur se trouve dans quel pays?</t>
  </si>
  <si>
    <t>${voandzous_localisation_fournisseur} = 'etranger'</t>
  </si>
  <si>
    <t>Q472.Si autre fournisseur étranger, veuillez préciser::</t>
  </si>
  <si>
    <t>selected(${voandzous_pays_fournisseur},'autre')</t>
  </si>
  <si>
    <t>Q473.Dans les conditions actuelles, quelle est la durée estimée de votre stock pour cet article?</t>
  </si>
  <si>
    <t>Q474.Si vous deviez placer une commande aujourd'hui, combien de temps mettriez-vous à renouveller votre stock pour cet article?</t>
  </si>
  <si>
    <t>if((${voandzou_stock} - ${voandzou_reapprovissionnement}) &lt;= 0, '1', '0')</t>
  </si>
  <si>
    <t>Q475.Quelle quantité(en kg) de voandzou ou pois de terre pouvez-vous stocker ?</t>
  </si>
  <si>
    <t>Q476.Quelle quantité de voandzou ou pois de terre pouvez-vous obtenir en 72 heures si vous lancez une commande ?</t>
  </si>
  <si>
    <t>alimentaire_oignon</t>
  </si>
  <si>
    <t>Oignon frais</t>
  </si>
  <si>
    <t>selected(${alimentaire_vendus},'oignon')</t>
  </si>
  <si>
    <t>##OIGNON FRAIS##</t>
  </si>
  <si>
    <t>Q477.Aujourd'hui, quelle est la disponiblité des oignons frais dans le ${i_marche1}?</t>
  </si>
  <si>
    <t>oignon_prix</t>
  </si>
  <si>
    <t>${oignon_disponibilite} != 'nondisponible'</t>
  </si>
  <si>
    <t>select_multiple l_unite_oignon</t>
  </si>
  <si>
    <t>Q478.Comment mesurez-vous l'oignon frais?</t>
  </si>
  <si>
    <t>Q479.Quel est le prix d'1Kg d'oignons frais?</t>
  </si>
  <si>
    <t>selected(${oignon_unite},'kg')</t>
  </si>
  <si>
    <t>Q480.Quel est le prix d'1 Yorouba d'oignons frais?</t>
  </si>
  <si>
    <t>selected(${oignon_unite},'yorouba')</t>
  </si>
  <si>
    <t>Q481.Quel est le prix d'un tas d'oignons frais?</t>
  </si>
  <si>
    <t>selected(${oignon_unite},'tas')</t>
  </si>
  <si>
    <t>oignon_stocks_approvisionnement</t>
  </si>
  <si>
    <t>Q482.Où se trouve votre fournisseur principal pour cet article?</t>
  </si>
  <si>
    <t>Q483.Si "à l'étranger", le fournisseur se trouve dans quel pays?</t>
  </si>
  <si>
    <t>${oignons_localisation_fournisseur} = 'etranger'</t>
  </si>
  <si>
    <t>Q484.Si autre fournisseur étranger, veuillez préciser::</t>
  </si>
  <si>
    <t>selected(${oignons_pays_fournisseur},'autre')</t>
  </si>
  <si>
    <t>Q485.Dans les conditions actuelles, quelle est la durée estimée de votre stock pour cet article?</t>
  </si>
  <si>
    <t>Q486.Si vous deviez placer une commande aujourd'hui, combien de temps mettriez-vous à renouveller votre stock pour cet article?</t>
  </si>
  <si>
    <t>if((${oignon_stock} - ${oignon_reapprovissionnement}) &lt;= 0, '1', '0')</t>
  </si>
  <si>
    <t>Q487.Quelle quantité(en kg) d'oignon frais pouvez-vous stocker ?</t>
  </si>
  <si>
    <t>Q488.Quelle quantité d'oignon frais pouvez-vous obtenir en 72 heures si vous lancez une commande ?</t>
  </si>
  <si>
    <t>alimentaire_tomate</t>
  </si>
  <si>
    <t>Tomate ronde</t>
  </si>
  <si>
    <t>selected(${alimentaire_vendus},'tomate')</t>
  </si>
  <si>
    <t>##TOMATE RONDE##</t>
  </si>
  <si>
    <t>Q489.Aujourd'hui, quelle est la disponiblité des tomates rondes dans le ${i_marche1}?</t>
  </si>
  <si>
    <t>tomate_prix</t>
  </si>
  <si>
    <t>${tomate_disponibilite} != 'nondisponible'</t>
  </si>
  <si>
    <t>select_multiple l_unite_tomate</t>
  </si>
  <si>
    <t>Q490.Comment mesurez-vous les tomates rondes ?</t>
  </si>
  <si>
    <t>Q491.Quel est le prix d'1Kg de tomates rondes?</t>
  </si>
  <si>
    <t>selected(${tomate_unite},'kg')</t>
  </si>
  <si>
    <t>Q492.Quel est le prix d'un tas de tomates rondes?</t>
  </si>
  <si>
    <t>selected(${tomate_unite},'tas')</t>
  </si>
  <si>
    <t>tomate_stocks_approvisionnement</t>
  </si>
  <si>
    <t>Q493.Où se trouve votre fournisseur principal pour cet article?</t>
  </si>
  <si>
    <t>Q494.Si "à l'étranger", le fournisseur se trouve dans quel pays?</t>
  </si>
  <si>
    <t>${tomates_localisation_fournisseur} = 'etranger'</t>
  </si>
  <si>
    <t>Q495.Si autre fournisseur étranger, veuillez préciser::</t>
  </si>
  <si>
    <t>selected(${tomates_pays_fournisseur},'autre')</t>
  </si>
  <si>
    <t>Q496.Dans les conditions actuelles, quelle est la durée estimée de votre stock pour cet article?</t>
  </si>
  <si>
    <t>Q497.Si vous deviez placer une commande aujourd'hui, combien de temps mettriez-vous à renouveller votre stock pour cet article?</t>
  </si>
  <si>
    <t>if((${tomate_stock} - ${tomate_reapprovissionnement}) &lt;= 0, '1', '0')</t>
  </si>
  <si>
    <t>Q498.Quelle quantité(en kg) de tomate ronde pouvez-vous stocker ?</t>
  </si>
  <si>
    <t>Q499.Quelle quantité de tomate ronde pouvez-vous obtenir en 72 heures si vous lancez une commande ?</t>
  </si>
  <si>
    <t>alimentaire_feuille</t>
  </si>
  <si>
    <t xml:space="preserve">Feuilles fraîches (pour sauce) </t>
  </si>
  <si>
    <t>selected(${alimentaire_vendus},'feuille')</t>
  </si>
  <si>
    <t>##FEUILLES FRAICHES (POUR LA SAUCE)##</t>
  </si>
  <si>
    <t>Q500.Aujourd'hui, quelle est la disponiblité des feuilles fraîches (pour la sauce) dans le ${i_marche1}?</t>
  </si>
  <si>
    <t>feuille_prix</t>
  </si>
  <si>
    <t>${feuille_disponibilite} != 'nondisponible'</t>
  </si>
  <si>
    <t>select_multiple l_unite_feuille</t>
  </si>
  <si>
    <t>Q501.Comment mesurez-vous les Feuilles fraîches (pour la sauce) ?</t>
  </si>
  <si>
    <t>Q502.Quel est le prix d'1Kg de Feuilles fraîches (pour la sauce)?</t>
  </si>
  <si>
    <t>selected(${feuille_unite},'kg')</t>
  </si>
  <si>
    <t>Q503.Quel est le prix d'un tas de Feuilles fraîches (pour la sauce)?</t>
  </si>
  <si>
    <t>selected(${feuille_unite},'tas')</t>
  </si>
  <si>
    <t>feuille_stocks_approvisionnement</t>
  </si>
  <si>
    <t>Q504.Où se trouve votre fournisseur principal pour cet article?</t>
  </si>
  <si>
    <t>Q505.Si "à l'étranger", le fournisseur se trouve dans quel pays?</t>
  </si>
  <si>
    <t>${feuilles_localisation_fournisseur} = 'etranger'</t>
  </si>
  <si>
    <t>Q506.Si autre fournisseur étranger, veuillez préciser::</t>
  </si>
  <si>
    <t>selected(${feuilles_pays_fournisseur},'autre')</t>
  </si>
  <si>
    <t>Q507.Dans les conditions actuelles, quelle est la durée estimée de votre stock pour cet article?</t>
  </si>
  <si>
    <t>Q508.Si vous deviez placer une commande aujourd'hui, combien de temps mettriez-vous à renouveller votre stock pour cet article?</t>
  </si>
  <si>
    <t>if((${feuille_stock} - ${feuille_reapprovissionnement}) &lt;= 0, '1', '0')</t>
  </si>
  <si>
    <t>Q509.Quelle quantité(en kg) de feuilles fraîches (pour sauce)  pouvez-vous stocker ?</t>
  </si>
  <si>
    <t>Q510.Quelle quantité de feuilles fraîches (pour sauce) pouvez-vous obtenir en 72 heures si vous lancez une commande ?</t>
  </si>
  <si>
    <t>alimentaire_huile</t>
  </si>
  <si>
    <t>Huile d'arachide</t>
  </si>
  <si>
    <t>selected(${alimentaire_vendus},'huile')</t>
  </si>
  <si>
    <t>##HUILE D'ARACHIDE##</t>
  </si>
  <si>
    <t>Q511.Aujourd'hui, quelle est la disponiblité de l'huile d'arachide dans le ${i_marche1}?</t>
  </si>
  <si>
    <t>huile_prix</t>
  </si>
  <si>
    <t>${huile_disponibilite} != 'nondisponible'</t>
  </si>
  <si>
    <t>Q512.Quel est le prix du litre d'huile d'arachide?</t>
  </si>
  <si>
    <t>huile_stocks_approvisionnement</t>
  </si>
  <si>
    <t>Q513.Où se trouve votre fournisseur principal pour cet article?</t>
  </si>
  <si>
    <t>Q514.Si "à l'étranger", le fournisseur se trouve dans quel pays?</t>
  </si>
  <si>
    <t>${huile_localisation_fournisseur} = 'etranger'</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</si>
  <si>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</si>
  <si>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</si>
  <si>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</si>
  <si>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if((${huile_stock} - ${huile_reapprovissionnement}) &lt;= 0, '1', '0')</t>
  </si>
  <si>
    <t>Q518.Quelle quantité(en kg) d'huile d'arachide pouvez-vous stocker ?</t>
  </si>
  <si>
    <t>Q519.Quelle quantité d'huile d'arachide pouvez-vous obtenir en 72 heures si vous lancez une commande ?</t>
  </si>
  <si>
    <t>alimentaire_beurre</t>
  </si>
  <si>
    <t>Beurre de karite</t>
  </si>
  <si>
    <t>selected(${alimentaire_vendus},'beurre')</t>
  </si>
  <si>
    <t>##BEURRE DE KARITE##</t>
  </si>
  <si>
    <t>Q520.Aujourd'hui, quelle est la disponiblité du beurre de karité dans le ${i_marche1}?</t>
  </si>
  <si>
    <t>beurre_prix</t>
  </si>
  <si>
    <t>${beurre_disponibilite} != 'nondisponible'</t>
  </si>
  <si>
    <t>select_multiple l_unite_beurre</t>
  </si>
  <si>
    <t>Q521.Comment mesurez-vous le beurre de karité?</t>
  </si>
  <si>
    <t>Q522.Quel est le prix d'1L de beurre de karité?</t>
  </si>
  <si>
    <t>selected(${beurre_unite},'litre')</t>
  </si>
  <si>
    <t>Q523.Quel est le prix d'1Kg de beurre de karité?</t>
  </si>
  <si>
    <t>selected(${beurre_unite},'kg')</t>
  </si>
  <si>
    <t>Q524.Quel est le prix d'une boule de beurre de karité?</t>
  </si>
  <si>
    <t>selected(${beurre_unite},'boule')</t>
  </si>
  <si>
    <t>beurre_stocks_approvisionnement</t>
  </si>
  <si>
    <t>Q525.Où se trouve votre fournisseur principal pour cet article?</t>
  </si>
  <si>
    <t>Q525.Si "à l'étranger", le fournisseur se trouve dans quel pays?</t>
  </si>
  <si>
    <t>${beurre_localisation_fournisseur} = 'etranger'</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</si>
  <si>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</si>
  <si>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</si>
  <si>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</si>
  <si>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if((${beurre_stock} - ${beurre_reapprovissionnement}) &lt;= 0, '1', '0')</t>
  </si>
  <si>
    <t>Q529.Quelle quantité(en kg) de beurre de karite pouvez-vous stocker ?</t>
  </si>
  <si>
    <t>Q530.Quelle quantité de beurre de karite pouvez-vous obtenir en 72 heures si vous lancez une commande ?</t>
  </si>
  <si>
    <t>alimentaire_sucre</t>
  </si>
  <si>
    <t>Sucre blanc</t>
  </si>
  <si>
    <t>selected(${alimentaire_vendus},'sucre')</t>
  </si>
  <si>
    <t>##SUCRE BLANC##</t>
  </si>
  <si>
    <t>Q531.Aujourd'hui, quelle est la disponiblité du sucre blanc dans le ${i_marche1}?</t>
  </si>
  <si>
    <t>sucre_prix</t>
  </si>
  <si>
    <t>${sucre_disponibilite} != 'nondisponible'</t>
  </si>
  <si>
    <t>select_multiple l_unite_sucre</t>
  </si>
  <si>
    <t>Q532.Vendez-vous le sucre en poudre ou en morceaux?</t>
  </si>
  <si>
    <t>Q533.Quel est le prix du Kg de sucre blanc en poudre ?</t>
  </si>
  <si>
    <t>selected(${sucre_unite},'poudre')</t>
  </si>
  <si>
    <t>Q534.Quel est le prix du Kg de sucre blanc en morceaux?</t>
  </si>
  <si>
    <t>selected(${sucre_unite},'morceaux')</t>
  </si>
  <si>
    <t>sucre_stocks_approvisionnement</t>
  </si>
  <si>
    <t>Q535.Où se trouve votre fournisseur principal pour cet article?</t>
  </si>
  <si>
    <t>Q536.Si "à l'étranger", le fournisseur se trouve dans quel pays?</t>
  </si>
  <si>
    <t>${sucre_localisation_fournisseur} = 'etranger'</t>
  </si>
  <si>
    <t>Q537.Si autre fournisseur étranger, veuillez préciser::</t>
  </si>
  <si>
    <t>selected(${sucre_pays_fournisseur},'autre')</t>
  </si>
  <si>
    <t>Q538.Dans les conditions actuelles, quelle est la durée estimée de votre stock pour cet article?</t>
  </si>
  <si>
    <t>Q539.Si vous deviez placer une commande aujourd'hui, combien de temps mettriez-vous à renouveller votre stock pour cet article?</t>
  </si>
  <si>
    <t>if((${sucre_stock} - ${sucre_reapprovissionnement}) &lt;= 0, '1', '0')</t>
  </si>
  <si>
    <t>Q540.Quelle quantité(en kg) de sucre blanc pouvez-vous stocker ?</t>
  </si>
  <si>
    <t>Q541.Quelle quantité de sucre blanc pouvez-vous obtenir en 72 heures si vous lancez une commande ?</t>
  </si>
  <si>
    <t>alimentaire_sel</t>
  </si>
  <si>
    <t>Sel fin en poudre</t>
  </si>
  <si>
    <t>selected(${alimentaire_vendus},'sel')</t>
  </si>
  <si>
    <t>##SEL FIN EN POUDRE##</t>
  </si>
  <si>
    <t>Q542.Aujourd'hui, quelle est la disponiblité du sel fin en poudre dans le ${i_marche1}?</t>
  </si>
  <si>
    <t>sel_prix</t>
  </si>
  <si>
    <t>${sel_disponibilite} != 'nondisponible'</t>
  </si>
  <si>
    <t>Q543.Quel est le prix d'1Kg de sel fin en poudre?</t>
  </si>
  <si>
    <t>sel_stocks_approvisionnement</t>
  </si>
  <si>
    <t>Q544.Où se trouve votre fournisseur principal pour cet article?</t>
  </si>
  <si>
    <t>Q545.Si "à l'étranger", le fournisseur se trouve dans quel pays?</t>
  </si>
  <si>
    <t>${sel_localisation_fournisseur} = 'etranger'</t>
  </si>
  <si>
    <t>Q546.Si autre fournisseur étranger, veuillez préciser::</t>
  </si>
  <si>
    <t>selected(${sel_pays_fournisseur},'autre')</t>
  </si>
  <si>
    <t>Q547.Dans les conditions actuelles, quelle est la durée estimée de votre stock pour cet article?</t>
  </si>
  <si>
    <t>Q548.Si vous deviez placer une commande aujourd'hui, combien de temps mettriez-vous à renouveller votre stock pour cet article?</t>
  </si>
  <si>
    <t>if((${sel_stock} - ${sel_reapprovissionnement}) &lt;= 0, '1', '0')</t>
  </si>
  <si>
    <t>Q549.Quelle quantité(en kg) de sel fin en poudre pouvez-vous stocker ?</t>
  </si>
  <si>
    <t>Q550.Quelle quantité de sel fin en poudre pouvez-vous obtenir en 72 heures si vous lancez une commande ?</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</si>
  <si>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</si>
  <si>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</si>
  <si>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</si>
  <si>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</si>
  <si>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</si>
  <si>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</si>
  <si>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Q551.Rencontrez-vous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</si>
  <si>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</si>
  <si>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Q552.Pour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</si>
  <si>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</si>
  <si>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</si>
  <si>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</si>
  <si>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select_multiple l_difficultes_approvisionnement_ba</t>
  </si>
  <si>
    <t>Q552.Quelles difficultés pour vous réapprovisionner rencontrez-vous pour ces articles ?</t>
  </si>
  <si>
    <t>Q553.Si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</si>
  <si>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</si>
  <si>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</si>
  <si>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</si>
  <si>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</si>
  <si>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Q553.Les prix alimentaires ont-ils changé par rapport au mois dernier?</t>
  </si>
  <si>
    <t xml:space="preserve">select_multiple l_meb_alim </t>
  </si>
  <si>
    <t>Q553.Pour quels articles les prix ont-ils augmenté ?</t>
  </si>
  <si>
    <t>selected(${variations_alimentaire_prix},'prix_hausse')</t>
  </si>
  <si>
    <t>Q554.Pourquoi les prix ont-ils augmenté?</t>
  </si>
  <si>
    <t>Q555.Autre (préciser):</t>
  </si>
  <si>
    <t>selected(${variations_alimentaire_hausse_raisons},'autre')</t>
  </si>
  <si>
    <t>Q556.Pour quels articles les prix ont-ils baissé ?</t>
  </si>
  <si>
    <t>selected(${variations_alimentaire_prix},'prix_baisse')</t>
  </si>
  <si>
    <t>(selected(${alimentaire_vendus},name)) and not(selected(${variations_alimentaire_hausse_articles},name))</t>
  </si>
  <si>
    <t>Q557.Pourquoi les prix ont-ils baissé?</t>
  </si>
  <si>
    <t>Q558.Autre (préciser):</t>
  </si>
  <si>
    <t>selected(${variations_alimentaire_baisse_raisons},'autre')</t>
  </si>
  <si>
    <t>fonctionnalite_accessibilite</t>
  </si>
  <si>
    <t>C. Fonctionnalité et accessibilité</t>
  </si>
  <si>
    <t>select_multiple resilience_maintenir_activite</t>
  </si>
  <si>
    <t>Q559.Rencontrez vous des difficultés pour maintenir votre commerce en activité et suffisament stocké ?</t>
  </si>
  <si>
    <t>not(selected(., 'aucun') and count-selected(.)&gt;1) and not(selected(., 'pas_de_reponse') and count-selected(.)&gt;1) and not(selected(., 'pas_envie_repondre') and count-selected(.)&gt;1)</t>
  </si>
  <si>
    <t>Note aux enquêteurs : Lire les choix de réponse</t>
  </si>
  <si>
    <t>Q560.Si "autre", veuillez préciser s'il vous plaît :</t>
  </si>
  <si>
    <t>selected(${resilience_maintenir_activite}, 'autre')</t>
  </si>
  <si>
    <t>select_multiple infrastructure_modalites_paiement</t>
  </si>
  <si>
    <t>Q561.Quelles formes de paiement acceptez vous (autres que l'argent liquide en XOF)</t>
  </si>
  <si>
    <t>not(selected(., 'pas_de_reponse') and count-selected(.)&gt;1) and not(selected(., 'pas_envie_repondre') and count-selected(.)&gt;1)</t>
  </si>
  <si>
    <t>Q562.Si "autre", veuillez préciser s'il vous plaît :</t>
  </si>
  <si>
    <t>selected(${infrastructure_modalites_paiement}, 'autre')</t>
  </si>
  <si>
    <t>select_one infrastructure_installations_stockage</t>
  </si>
  <si>
    <t>Q563.Avez-vous accès à des installations pour stocker vos marchandises sur le marché ?</t>
  </si>
  <si>
    <t>select_multiple affordability_achat_ou_deplacement</t>
  </si>
  <si>
    <t>Q564.Ces deux derniers mois, vos clients ont ils rencontré des difficultés financières pour payer les marchandises dont ils avaient besoin ou payer les frais de transport pour aller au marché ?</t>
  </si>
  <si>
    <t>not(selected(., 'non') and count-selected(.)&gt;1) and not(selected(., 'pas_de_reponse') and count-selected(.)&gt;1) and not(selected(., 'pas_envie_repondre') and count-selected(.)&gt;1)</t>
  </si>
  <si>
    <t>select_one affordability_credit</t>
  </si>
  <si>
    <t>Q565.Ces deux derniers mois, si vos clients peuvent acheter des biens à crédit, certains d'entre eux ont-ils été incapables de vous rembourser leurs dettes comme prévu ?</t>
  </si>
  <si>
    <t>selected(${infrastructure_modalites_paiement}, 'credit_informel')</t>
  </si>
  <si>
    <t>select_multiple accessibility_marche_discrimination</t>
  </si>
  <si>
    <t>Q566.Ces deux derniers mois, est ce que certains groupes de personnes ont évité de venir au marché ici en raison de discriminations, du sentiment d'être exclus ou de ne pas être les bienvenus ?</t>
  </si>
  <si>
    <t>Q567.Si "autre", veuillez préciser s'il vous plaît :</t>
  </si>
  <si>
    <t>selected(${accessibility_marche_discrimination}, 'autre')</t>
  </si>
  <si>
    <t>select_one distributeur_argent_liquide</t>
  </si>
  <si>
    <t>Q568.Il y a-t-il dans cette localité des distributeurs d'argent liquide (par exemple : orange money; moov money; sank; coris money; yup; moneygramme; western union;  ) ou tout autre service similaire et formel</t>
  </si>
  <si>
    <t>select_multiple accessibility_marche_difficultes</t>
  </si>
  <si>
    <t>Q569.Ces deux derniers mois, est ce que les clients ou les commerçants ont rencontré un ou plusieurs des problèmes suivants sur le marché ou pour aller au marché ?</t>
  </si>
  <si>
    <t>Q570.Si "autre", veuillez préciser s'il vous plaît :</t>
  </si>
  <si>
    <t>selected(${accessibility_marche_difficultes}, 'autre')</t>
  </si>
  <si>
    <t>select_multiple accessibility_incidents_marche</t>
  </si>
  <si>
    <t>Q571.Ces deux derniers mois, quels sont les incidents de sûreté ou de sécurité qui ont eu lieu sur le marché ?</t>
  </si>
  <si>
    <t>Q572.Si "autre", veuillez préciser s'il vous plaît :</t>
  </si>
  <si>
    <t>selected(${accessibility_incidents_marche}, 'autre')</t>
  </si>
  <si>
    <t>select_multiple accessibility_routes_difficultes</t>
  </si>
  <si>
    <t>Q573.Ces deux derniers mois, est ce que les clients ou les commerçants ont rencontré un ou plusieurs des problèmes suivants pour venir au marché ou se fournir en marchandises ?</t>
  </si>
  <si>
    <t>Q574.Si "autre", veuillez préciser s'il vous plaît :</t>
  </si>
  <si>
    <t>selected(${accessibility_routes_difficultes}, 'autre')</t>
  </si>
  <si>
    <t>select_multiple accessibility_incidents_routes</t>
  </si>
  <si>
    <t>Q575.Ces deux derniers mois, avez-vous eu observé ou entendu parler d'incidents de sécurité qui ont eu lieu sur les routes venant jusqu'à cette localité ?</t>
  </si>
  <si>
    <t>Q576.Si "autre", veuillez préciser s'il vous plaît :</t>
  </si>
  <si>
    <t>selected(${accessibility_incidents_routes}, 'autre')</t>
  </si>
  <si>
    <t>select_one variation_frequentation</t>
  </si>
  <si>
    <t>Q577.Comment est ce que le nombre de commerçants venant sur ce marché a changé par rapport à il y a deux mois ?</t>
  </si>
  <si>
    <t>select_one oui_non</t>
  </si>
  <si>
    <t>Q578.Arriverez vous à expliquer cette évolution ?</t>
  </si>
  <si>
    <t>not(selected(${variation_commercants}, 'meme'))</t>
  </si>
  <si>
    <t>Q579.Comment expliquez vous la hausse du nombre de commerçants sur le marché ces deux derniers mois ?</t>
  </si>
  <si>
    <t>selected(${variation_commercants_explication1}, 'oui') and (selected(${variation_commercants}, 'augmente_un_peu') or selected(${variation_commercants}, 'augmente_moyen') or selected(${variation_commercants}, 'augmente_beaucoup')) and not(selected(${variation_commercants}, 'meme'))</t>
  </si>
  <si>
    <t>Q580.Comment expliquez vous la baisse du nombre de commerçants sur le marché ces deux derniers mois ?</t>
  </si>
  <si>
    <t>selected(${variation_commercants_explication1}, 'oui') and (selected(${variation_commercants}, 'baisse_un_peu') or selected(${variation_commercants}, 'baisse_moyen') or selected(${variation_commercants}, 'baisse_beaucoup')) and not(selected(${variation_commercants}, 'meme'))</t>
  </si>
  <si>
    <t>Q581.Comment est ce que le nombre de clients venant sur ce marché a changé par rapport à il y a deux mois ?</t>
  </si>
  <si>
    <t>Q582.Arriverez vous à expliquer cette évolution ?</t>
  </si>
  <si>
    <t>not(selected(${variation_clients}, 'meme'))</t>
  </si>
  <si>
    <t>Q583.Comment expliquez vous la hausse du nombre de clients sur le marché ces deux derniers mois ?</t>
  </si>
  <si>
    <t>selected(${variation_clients_explication1}, 'oui') and (selected(${variation_clients}, 'augmente_un_peu') or selected(${variation_clients}, 'augmente_moyen') or selected(${variation_clients}, 'augmente_beaucoup')) and not(selected(${variation_clients}, 'meme'))</t>
  </si>
  <si>
    <t>Q584.Comment expliquez vous la baisse du nombre de clients sur le marché ces deux derniers mois ?</t>
  </si>
  <si>
    <t>selected(${variation_clients_explication1}, 'oui') and (selected(${variation_clients}, 'baisse_un_peu') or selected(${variation_clients}, 'baisse_moyen') or selected(${variation_clients}, 'baisse_beaucoup')) and not(selected(${variation_clients}, 'meme'))</t>
  </si>
  <si>
    <t>Q585.En tant que commerçant avez-vous quelque chose à ajouter sur la situation générale de ce marché ?</t>
  </si>
  <si>
    <t>**Fin de l'entretien** : n'oubliez pas de remercier la personne interrogée !</t>
  </si>
  <si>
    <t>Q585.Si vous avez des commentaires à faire, veuillez nous les fournir</t>
  </si>
  <si>
    <t>S'il n'y a pas de commentaire, veuillez laisser la réponse vide et passer.</t>
  </si>
  <si>
    <t>geopoint</t>
  </si>
  <si>
    <t>gps</t>
  </si>
  <si>
    <t>Coordonnées GPS du magasin enquêté.</t>
  </si>
  <si>
    <t>&lt;span style="color:#fa8072"&gt;Veuillez patienter que les coordonnées GPS s'enregistrent automatiquement avec la bonne précision inférieure ou égale à 5m.&lt;/span&gt;</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</si>
  <si>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</si>
  <si>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</si>
  <si>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</si>
  <si>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</si>
  <si>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</si>
  <si>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</si>
  <si>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</si>
  <si>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l_organisation</t>
  </si>
  <si>
    <t>plan</t>
  </si>
  <si>
    <t>PLAN International Burkina Faso</t>
  </si>
  <si>
    <t>l_admin1</t>
  </si>
  <si>
    <t>Boucle du Mouhoun</t>
  </si>
  <si>
    <t>centre_est</t>
  </si>
  <si>
    <t>Centre-Est</t>
  </si>
  <si>
    <t>Centre-Nord</t>
  </si>
  <si>
    <t>Est</t>
  </si>
  <si>
    <t>Nord</t>
  </si>
  <si>
    <t>Sahel</t>
  </si>
  <si>
    <t>sud_ouest</t>
  </si>
  <si>
    <t>Sud-Ouest</t>
  </si>
  <si>
    <t>l_admin2</t>
  </si>
  <si>
    <t>Mouhoun</t>
  </si>
  <si>
    <t>Sourou</t>
  </si>
  <si>
    <t>bale</t>
  </si>
  <si>
    <t>Bale</t>
  </si>
  <si>
    <t>banwa</t>
  </si>
  <si>
    <t>Banwa</t>
  </si>
  <si>
    <t>kossi</t>
  </si>
  <si>
    <t>Kossi</t>
  </si>
  <si>
    <t>nayala</t>
  </si>
  <si>
    <t>Nayala</t>
  </si>
  <si>
    <t>boulgou</t>
  </si>
  <si>
    <t>Boulgou</t>
  </si>
  <si>
    <t>kouritenga</t>
  </si>
  <si>
    <t>Kouritenga</t>
  </si>
  <si>
    <t>koulpelogo</t>
  </si>
  <si>
    <t>Koulpelogo</t>
  </si>
  <si>
    <t>Sanmatenga</t>
  </si>
  <si>
    <t>Bam</t>
  </si>
  <si>
    <t>namentenga</t>
  </si>
  <si>
    <t>Namentenga</t>
  </si>
  <si>
    <t>Gnagna</t>
  </si>
  <si>
    <t>Gourma</t>
  </si>
  <si>
    <t>Komondjari</t>
  </si>
  <si>
    <t>kompienga</t>
  </si>
  <si>
    <t>Kompienga</t>
  </si>
  <si>
    <t>tapoa</t>
  </si>
  <si>
    <t>Tapoa</t>
  </si>
  <si>
    <t>loroum</t>
  </si>
  <si>
    <t>Loroum</t>
  </si>
  <si>
    <t>passore</t>
  </si>
  <si>
    <t>Passore</t>
  </si>
  <si>
    <t>Yatenga</t>
  </si>
  <si>
    <t>zondoma</t>
  </si>
  <si>
    <t>Zondoma</t>
  </si>
  <si>
    <t>Oudalan</t>
  </si>
  <si>
    <t>seno</t>
  </si>
  <si>
    <t>Seno</t>
  </si>
  <si>
    <t>soum</t>
  </si>
  <si>
    <t>Soum</t>
  </si>
  <si>
    <t>Yagha</t>
  </si>
  <si>
    <t>bougouriba</t>
  </si>
  <si>
    <t>Bougouriba</t>
  </si>
  <si>
    <t>ioba</t>
  </si>
  <si>
    <t>Ioba</t>
  </si>
  <si>
    <t>noumbiel</t>
  </si>
  <si>
    <t>Noumbiel</t>
  </si>
  <si>
    <t>poni</t>
  </si>
  <si>
    <t>Poni</t>
  </si>
  <si>
    <t>l_admin3</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</si>
  <si>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</si>
  <si>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</si>
  <si>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</si>
  <si>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</si>
  <si>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</si>
  <si>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</si>
  <si>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</si>
  <si>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</si>
  <si>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</si>
  <si>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</si>
  <si>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</si>
  <si>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</si>
  <si>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</si>
  <si>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</si>
  <si>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</si>
  <si>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</si>
  <si>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</si>
  <si>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</si>
  <si>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</si>
  <si>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</si>
  <si>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</si>
  <si>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</si>
  <si>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</si>
  <si>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</si>
  <si>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</si>
  <si>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</si>
  <si>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</si>
  <si>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</si>
  <si>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</si>
  <si>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</si>
  <si>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</si>
  <si>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</si>
  <si>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</si>
  <si>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</si>
  <si>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</si>
  <si>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</si>
  <si>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</si>
  <si>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</si>
  <si>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</si>
  <si>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</si>
  <si>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</si>
  <si>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</si>
  <si>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</si>
  <si>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</si>
  <si>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</si>
  <si>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</si>
  <si>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</si>
  <si>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</si>
  <si>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</si>
  <si>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</si>
  <si>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</si>
  <si>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</si>
  <si>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</si>
  <si>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</si>
  <si>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</si>
  <si>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</si>
  <si>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</si>
  <si>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</si>
  <si>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</si>
  <si>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</si>
  <si>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</si>
  <si>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</si>
  <si>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</si>
  <si>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</si>
  <si>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</si>
  <si>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</si>
  <si>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</si>
  <si>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</si>
  <si>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</si>
  <si>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</si>
  <si>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</si>
  <si>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</si>
  <si>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</si>
  <si>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</si>
  <si>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</si>
  <si>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</si>
  <si>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</si>
  <si>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</si>
  <si>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</si>
  <si>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</si>
  <si>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</si>
  <si>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</si>
  <si>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</si>
  <si>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</si>
  <si>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</si>
  <si>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</si>
  <si>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</si>
  <si>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</si>
  <si>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</si>
  <si>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</si>
  <si>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</si>
  <si>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</si>
  <si>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</si>
  <si>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</si>
  <si>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</si>
  <si>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</si>
  <si>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</si>
  <si>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</si>
  <si>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</si>
  <si>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</si>
  <si>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</si>
  <si>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</si>
  <si>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</si>
  <si>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</si>
  <si>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</si>
  <si>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</si>
  <si>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</si>
  <si>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</si>
  <si>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</si>
  <si>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</si>
  <si>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</si>
  <si>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</si>
  <si>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</si>
  <si>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</si>
  <si>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</si>
  <si>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</si>
  <si>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</si>
  <si>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</si>
  <si>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</si>
  <si>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</si>
  <si>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</si>
  <si>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</si>
  <si>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</si>
  <si>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</si>
  <si>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</si>
  <si>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</si>
  <si>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</si>
  <si>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</si>
  <si>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</si>
  <si>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</si>
  <si>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</si>
  <si>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</si>
  <si>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</si>
  <si>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</si>
  <si>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</si>
  <si>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</si>
  <si>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</si>
  <si>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</si>
  <si>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</si>
  <si>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</si>
  <si>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</si>
  <si>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</si>
  <si>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</si>
  <si>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</si>
  <si>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</si>
  <si>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</si>
  <si>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</si>
  <si>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</si>
  <si>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</si>
  <si>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</si>
  <si>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</si>
  <si>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</si>
  <si>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</si>
  <si>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</si>
  <si>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</si>
  <si>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</si>
  <si>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</si>
  <si>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</si>
  <si>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</si>
  <si>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</si>
  <si>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</si>
  <si>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</si>
  <si>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</si>
  <si>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</si>
  <si>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</si>
  <si>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</si>
  <si>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</si>
  <si>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</si>
  <si>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</si>
  <si>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</si>
  <si>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</si>
  <si>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</si>
  <si>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</si>
  <si>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</si>
  <si>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</si>
  <si>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</si>
  <si>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</si>
  <si>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</si>
  <si>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</si>
  <si>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</si>
  <si>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</si>
  <si>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</si>
  <si>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dablo</t>
  </si>
  <si>
    <t>Dablo</t>
  </si>
  <si>
    <t>kaya</t>
  </si>
  <si>
    <t>Kaya</t>
  </si>
  <si>
    <t>korsimoro</t>
  </si>
  <si>
    <t>Korsimoro</t>
  </si>
  <si>
    <t>mane</t>
  </si>
  <si>
    <t>Mane</t>
  </si>
  <si>
    <t>namissigma</t>
  </si>
  <si>
    <t>Namissigma</t>
  </si>
  <si>
    <t>pensa</t>
  </si>
  <si>
    <t>Pensa</t>
  </si>
  <si>
    <t>pibaore</t>
  </si>
  <si>
    <t>Pibaore</t>
  </si>
  <si>
    <t>pissila</t>
  </si>
  <si>
    <t>Pissila</t>
  </si>
  <si>
    <t>ziga</t>
  </si>
  <si>
    <t>Ziga</t>
  </si>
  <si>
    <t>bilanga</t>
  </si>
  <si>
    <t>Bilanga</t>
  </si>
  <si>
    <t>coalla</t>
  </si>
  <si>
    <t>Coalla</t>
  </si>
  <si>
    <t>liptougou</t>
  </si>
  <si>
    <t>Liptougou</t>
  </si>
  <si>
    <t>mani</t>
  </si>
  <si>
    <t>Mani</t>
  </si>
  <si>
    <t>piela</t>
  </si>
  <si>
    <t>Piela</t>
  </si>
  <si>
    <t>thion</t>
  </si>
  <si>
    <t>Thion</t>
  </si>
  <si>
    <t>diabo</t>
  </si>
  <si>
    <t>Diabo</t>
  </si>
  <si>
    <t>Diapangou</t>
  </si>
  <si>
    <t>yamba</t>
  </si>
  <si>
    <t>Yamba</t>
  </si>
  <si>
    <t>bartiebougou</t>
  </si>
  <si>
    <t>Bartiebougou</t>
  </si>
  <si>
    <t>foutouri</t>
  </si>
  <si>
    <t>Foutouri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</si>
  <si>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</si>
  <si>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</si>
  <si>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</si>
  <si>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</si>
  <si>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</si>
  <si>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</si>
  <si>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</si>
  <si>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</si>
  <si>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</si>
  <si>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</si>
  <si>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</si>
  <si>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</si>
  <si>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</si>
  <si>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</si>
  <si>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</si>
  <si>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</si>
  <si>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</si>
  <si>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</si>
  <si>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</si>
  <si>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</si>
  <si>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</si>
  <si>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</si>
  <si>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</si>
  <si>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</si>
  <si>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</si>
  <si>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</si>
  <si>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</si>
  <si>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</si>
  <si>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</si>
  <si>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</si>
  <si>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</si>
  <si>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</si>
  <si>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</si>
  <si>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</si>
  <si>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</si>
  <si>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</si>
  <si>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</si>
  <si>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</si>
  <si>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</si>
  <si>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</si>
  <si>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</si>
  <si>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</si>
  <si>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</si>
  <si>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</si>
  <si>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</si>
  <si>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</si>
  <si>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</si>
  <si>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</si>
  <si>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</si>
  <si>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</si>
  <si>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</si>
  <si>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</si>
  <si>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</si>
  <si>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</si>
  <si>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</si>
  <si>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</si>
  <si>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</si>
  <si>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</si>
  <si>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</si>
  <si>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</si>
  <si>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</si>
  <si>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</si>
  <si>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</si>
  <si>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</si>
  <si>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</si>
  <si>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</si>
  <si>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</si>
  <si>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</si>
  <si>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</si>
  <si>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</si>
  <si>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</si>
  <si>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</si>
  <si>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</si>
  <si>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</si>
  <si>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</si>
  <si>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</si>
  <si>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</si>
  <si>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</si>
  <si>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</si>
  <si>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</si>
  <si>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deou</t>
  </si>
  <si>
    <t>Deou</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</si>
  <si>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</si>
  <si>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</si>
  <si>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</si>
  <si>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</si>
  <si>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</si>
  <si>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</si>
  <si>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</si>
  <si>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</si>
  <si>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</si>
  <si>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</si>
  <si>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</si>
  <si>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</si>
  <si>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</si>
  <si>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</si>
  <si>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</si>
  <si>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</si>
  <si>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</si>
  <si>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</si>
  <si>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</si>
  <si>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</si>
  <si>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</si>
  <si>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</si>
  <si>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</si>
  <si>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</si>
  <si>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</si>
  <si>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</si>
  <si>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</si>
  <si>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</si>
  <si>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</si>
  <si>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</si>
  <si>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</si>
  <si>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</si>
  <si>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</si>
  <si>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</si>
  <si>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</si>
  <si>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</si>
  <si>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</si>
  <si>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</si>
  <si>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</si>
  <si>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</si>
  <si>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</si>
  <si>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</si>
  <si>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</si>
  <si>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</si>
  <si>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</si>
  <si>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</si>
  <si>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</si>
  <si>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</si>
  <si>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</si>
  <si>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</si>
  <si>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</si>
  <si>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</si>
  <si>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</si>
  <si>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</si>
  <si>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</si>
  <si>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</si>
  <si>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</si>
  <si>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</si>
  <si>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</si>
  <si>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</si>
  <si>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</si>
  <si>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</si>
  <si>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</si>
  <si>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</si>
  <si>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</si>
  <si>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</si>
  <si>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</si>
  <si>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</si>
  <si>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</si>
  <si>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</si>
  <si>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</si>
  <si>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</si>
  <si>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</si>
  <si>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</si>
  <si>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</si>
  <si>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</si>
  <si>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</si>
  <si>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</si>
  <si>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</si>
  <si>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</si>
  <si>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</si>
  <si>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</si>
  <si>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</si>
  <si>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</si>
  <si>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</si>
  <si>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</si>
  <si>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</si>
  <si>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</si>
  <si>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</si>
  <si>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</si>
  <si>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</si>
  <si>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</si>
  <si>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</si>
  <si>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</si>
  <si>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</si>
  <si>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</si>
  <si>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</si>
  <si>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</si>
  <si>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</si>
  <si>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</si>
  <si>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</si>
  <si>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</si>
  <si>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l_marche</t>
  </si>
  <si>
    <t>marche_bagassi</t>
  </si>
  <si>
    <t>Marché de Bagassi</t>
  </si>
  <si>
    <t>marche_bana</t>
  </si>
  <si>
    <t>marché de Bana</t>
  </si>
  <si>
    <t>marche_boromo</t>
  </si>
  <si>
    <t>Marché de Boromo</t>
  </si>
  <si>
    <t>marche_fara</t>
  </si>
  <si>
    <t>Marché de Fara</t>
  </si>
  <si>
    <t>marche_ouri</t>
  </si>
  <si>
    <t>Marché de Ouri</t>
  </si>
  <si>
    <t>marche_pa</t>
  </si>
  <si>
    <t>Marché de Pa</t>
  </si>
  <si>
    <t>marche_pompoi</t>
  </si>
  <si>
    <t>Marché de Pompoi</t>
  </si>
  <si>
    <t>marche_poura</t>
  </si>
  <si>
    <t>marché de Poura</t>
  </si>
  <si>
    <t>marche_siby</t>
  </si>
  <si>
    <t>Marché de Siby</t>
  </si>
  <si>
    <t>marche_yaho</t>
  </si>
  <si>
    <t>Marché de Yaho</t>
  </si>
  <si>
    <t>marche_balave</t>
  </si>
  <si>
    <t>Marché de Balave</t>
  </si>
  <si>
    <t>marche_kouka</t>
  </si>
  <si>
    <t>Marché de Kouka</t>
  </si>
  <si>
    <t>marche_sami</t>
  </si>
  <si>
    <t>Marché de Sami</t>
  </si>
  <si>
    <t>marche_sanaba</t>
  </si>
  <si>
    <t>Marché de Sanaba</t>
  </si>
  <si>
    <t>marche_solenzo</t>
  </si>
  <si>
    <t>Marché de Solenzo</t>
  </si>
  <si>
    <t>marche_tansila</t>
  </si>
  <si>
    <t>Marché de Tansila</t>
  </si>
  <si>
    <t>marche_barani</t>
  </si>
  <si>
    <t>Marché de Barani</t>
  </si>
  <si>
    <t>marche_bomborokuy</t>
  </si>
  <si>
    <t>Marché de Bomborokuy</t>
  </si>
  <si>
    <t>marche_bourasso</t>
  </si>
  <si>
    <t>Marché de Bourasso</t>
  </si>
  <si>
    <t>marche_djibasso</t>
  </si>
  <si>
    <t>Mardché de Djibasso</t>
  </si>
  <si>
    <t>marche_dokuy</t>
  </si>
  <si>
    <t>Marché de Dokuy</t>
  </si>
  <si>
    <t>marche_doumbala</t>
  </si>
  <si>
    <t>Marché de Doumbala</t>
  </si>
  <si>
    <t>marche_kombori</t>
  </si>
  <si>
    <t>Marché de kombori</t>
  </si>
  <si>
    <t>marche_madouba</t>
  </si>
  <si>
    <t>Marché de Madouba</t>
  </si>
  <si>
    <t>marche_nouna</t>
  </si>
  <si>
    <t>Marché de Nouna</t>
  </si>
  <si>
    <t>marche_sono</t>
  </si>
  <si>
    <t>Marché de Sono</t>
  </si>
  <si>
    <t>marche_bondokuy</t>
  </si>
  <si>
    <t>Marché de Bondokuy</t>
  </si>
  <si>
    <t>marche_douroula</t>
  </si>
  <si>
    <t>Marché de Douroula</t>
  </si>
  <si>
    <t>marche_kona</t>
  </si>
  <si>
    <t>Marché de Kona</t>
  </si>
  <si>
    <t>marche_ouarkoye</t>
  </si>
  <si>
    <t>Marché de Ouarkoye</t>
  </si>
  <si>
    <t>marche_safane</t>
  </si>
  <si>
    <t>Marché de Safane</t>
  </si>
  <si>
    <t>marche_tcheriba</t>
  </si>
  <si>
    <t>Marché de Tcheriba</t>
  </si>
  <si>
    <t>marche_gassan</t>
  </si>
  <si>
    <t>Marché de Gassan</t>
  </si>
  <si>
    <t>marche_gossina</t>
  </si>
  <si>
    <t>Marché de Gossina</t>
  </si>
  <si>
    <t>marche_kougny</t>
  </si>
  <si>
    <t>Marché de Kougny</t>
  </si>
  <si>
    <t>marche_toma</t>
  </si>
  <si>
    <t>Marché de Toma</t>
  </si>
  <si>
    <t>marche_yaba</t>
  </si>
  <si>
    <t>Marché de yaba</t>
  </si>
  <si>
    <t>marche_ye</t>
  </si>
  <si>
    <t>Marché de Ye</t>
  </si>
  <si>
    <t>marche_di</t>
  </si>
  <si>
    <t>Marché de Di</t>
  </si>
  <si>
    <t>marche_gomboro</t>
  </si>
  <si>
    <t>Marché de Gomboro</t>
  </si>
  <si>
    <t>marche_kassoum</t>
  </si>
  <si>
    <t>Marché de kassoum</t>
  </si>
  <si>
    <t>marche_kiembara</t>
  </si>
  <si>
    <t xml:space="preserve">Marché de Kiembara </t>
  </si>
  <si>
    <t>marche_lanfiera</t>
  </si>
  <si>
    <t>Marché de Lanfiera</t>
  </si>
  <si>
    <t>marche_lankoue</t>
  </si>
  <si>
    <t>Marché de Lankoue</t>
  </si>
  <si>
    <t>marche_toeni</t>
  </si>
  <si>
    <t>Marché de Toeni</t>
  </si>
  <si>
    <t>marche_bagre</t>
  </si>
  <si>
    <t>Marché de Bagre</t>
  </si>
  <si>
    <t>marche_bane</t>
  </si>
  <si>
    <t>Marché de Bane</t>
  </si>
  <si>
    <t>marche_beguedo</t>
  </si>
  <si>
    <t>Marché de Beguedo</t>
  </si>
  <si>
    <t>marche_bissiga</t>
  </si>
  <si>
    <t>Marché de Bissiga</t>
  </si>
  <si>
    <t>marche_bittou</t>
  </si>
  <si>
    <t>Marché de Bittou</t>
  </si>
  <si>
    <t>marche_bousouma</t>
  </si>
  <si>
    <t>Marché de Bousouma</t>
  </si>
  <si>
    <t>marche_garango</t>
  </si>
  <si>
    <t>Marché de Garango</t>
  </si>
  <si>
    <t>marche_komtoega</t>
  </si>
  <si>
    <t>Marché de Komtoega</t>
  </si>
  <si>
    <t>marche_niaogo</t>
  </si>
  <si>
    <t>Marché de Niaogo</t>
  </si>
  <si>
    <t>marche_tenkodogo</t>
  </si>
  <si>
    <t>Marché de Tenkodogo</t>
  </si>
  <si>
    <t>marche_zabre</t>
  </si>
  <si>
    <t>Marché de Zabre</t>
  </si>
  <si>
    <t>marche_zoaga</t>
  </si>
  <si>
    <t>Marché de Zoaga</t>
  </si>
  <si>
    <t>marche_zonse</t>
  </si>
  <si>
    <t>Marché de Zonse</t>
  </si>
  <si>
    <t>marche_comin-yanga</t>
  </si>
  <si>
    <t>Marché de Comin-Yanga</t>
  </si>
  <si>
    <t>marche_dourtenga</t>
  </si>
  <si>
    <t>Marché de Dourtenga</t>
  </si>
  <si>
    <t>marche_lalgaye</t>
  </si>
  <si>
    <t>Marché de Lalgaye</t>
  </si>
  <si>
    <t>marche_ouargaye</t>
  </si>
  <si>
    <t>Marché de Ouargaye</t>
  </si>
  <si>
    <t>marche_sangha</t>
  </si>
  <si>
    <t>Marché de Sangha</t>
  </si>
  <si>
    <t>marche_soudougui</t>
  </si>
  <si>
    <t>Marché de Soudougui</t>
  </si>
  <si>
    <t>marche_yargatenga</t>
  </si>
  <si>
    <t>Marché de Yargatenga</t>
  </si>
  <si>
    <t>marche_yonde</t>
  </si>
  <si>
    <t>Marché de Yonde</t>
  </si>
  <si>
    <t>marche_andemtenga</t>
  </si>
  <si>
    <t>Marché de Andemtenga</t>
  </si>
  <si>
    <t>marche_baskoure</t>
  </si>
  <si>
    <t>Marché de Baskoure</t>
  </si>
  <si>
    <t>marche_dialgaye</t>
  </si>
  <si>
    <t>Marché de Dialgaye</t>
  </si>
  <si>
    <t>marche_gounghin</t>
  </si>
  <si>
    <t>Marché de Gounghin</t>
  </si>
  <si>
    <t>marche_kando</t>
  </si>
  <si>
    <t>Marché de Kando</t>
  </si>
  <si>
    <t>marche_koupela</t>
  </si>
  <si>
    <t>Marché de Koupela</t>
  </si>
  <si>
    <t>marche_pouytenga</t>
  </si>
  <si>
    <t>Marché de Pouytenga</t>
  </si>
  <si>
    <t>marche_tensobentenga</t>
  </si>
  <si>
    <t>Marché de Tensobentenga</t>
  </si>
  <si>
    <t>marche_yargo</t>
  </si>
  <si>
    <t>Marché de Yargo</t>
  </si>
  <si>
    <t>marche_bilanga</t>
  </si>
  <si>
    <t>Marché de Bilanga</t>
  </si>
  <si>
    <t>marche_coalla</t>
  </si>
  <si>
    <t>Marché de Coalla</t>
  </si>
  <si>
    <t>marche_liptougou</t>
  </si>
  <si>
    <t>Marché de Liptougou</t>
  </si>
  <si>
    <t>marche_mani</t>
  </si>
  <si>
    <t>Marché de Mani</t>
  </si>
  <si>
    <t>marche_piela</t>
  </si>
  <si>
    <t>Marché de Piela</t>
  </si>
  <si>
    <t>marche_thion</t>
  </si>
  <si>
    <t>Marché de Thion</t>
  </si>
  <si>
    <t>marche_diabo</t>
  </si>
  <si>
    <t>Marché de Diabo</t>
  </si>
  <si>
    <t>marche_yamba</t>
  </si>
  <si>
    <t>Marché de Yamba</t>
  </si>
  <si>
    <t>marche_bartiebougou</t>
  </si>
  <si>
    <t>Marché de Bartiebougou</t>
  </si>
  <si>
    <t>marche_foutouri</t>
  </si>
  <si>
    <t>Marché de Foutouri</t>
  </si>
  <si>
    <t>marche_kompienga</t>
  </si>
  <si>
    <t>Marché de Kompienga</t>
  </si>
  <si>
    <t>marche_madjoari</t>
  </si>
  <si>
    <t>Marché de Madjoari</t>
  </si>
  <si>
    <t>marche_pama</t>
  </si>
  <si>
    <t>Marché de Pama</t>
  </si>
  <si>
    <t>marche_botou</t>
  </si>
  <si>
    <t>Marché de Botou</t>
  </si>
  <si>
    <t>marche_diapaga</t>
  </si>
  <si>
    <t>Marché de Diapaga</t>
  </si>
  <si>
    <t>marche_kantchari</t>
  </si>
  <si>
    <t>Marché de Kantchari</t>
  </si>
  <si>
    <t>marche_logobou</t>
  </si>
  <si>
    <t>Marché de Logobou</t>
  </si>
  <si>
    <t>marche_namounou</t>
  </si>
  <si>
    <t>Marché de Namounou</t>
  </si>
  <si>
    <t>marche_partiaga</t>
  </si>
  <si>
    <t>Marché de Partiaga</t>
  </si>
  <si>
    <t>marche_tambaga</t>
  </si>
  <si>
    <t>Marché de Tambaga</t>
  </si>
  <si>
    <t>marche_tansarga</t>
  </si>
  <si>
    <t>Marché de Tansarga</t>
  </si>
  <si>
    <t>marche_bourzanga</t>
  </si>
  <si>
    <t>Marché de Bourzanga</t>
  </si>
  <si>
    <t>marche_guibare</t>
  </si>
  <si>
    <t>Marché de Guibare</t>
  </si>
  <si>
    <t>marche_nassere</t>
  </si>
  <si>
    <t>Marché de Nassere</t>
  </si>
  <si>
    <t>marche_rollo</t>
  </si>
  <si>
    <t>Marché de Rollo</t>
  </si>
  <si>
    <t>marche_rouko</t>
  </si>
  <si>
    <t>Marché de Rouko</t>
  </si>
  <si>
    <t>marche_sabce</t>
  </si>
  <si>
    <t>Marché de Sabce</t>
  </si>
  <si>
    <t>marche_tikare</t>
  </si>
  <si>
    <t>Marché de Tikare</t>
  </si>
  <si>
    <t>marche_zimtenga</t>
  </si>
  <si>
    <t>Marché de Zimtenga</t>
  </si>
  <si>
    <t>marche_boala</t>
  </si>
  <si>
    <t>Marché de Boala</t>
  </si>
  <si>
    <t>marche_boulsa</t>
  </si>
  <si>
    <t>Marché de Boulsa</t>
  </si>
  <si>
    <t>marche_bouroum</t>
  </si>
  <si>
    <t>Marché de Bouroum</t>
  </si>
  <si>
    <t>marche_dargo</t>
  </si>
  <si>
    <t>Marché de Dargo</t>
  </si>
  <si>
    <t>marche_nagbingou</t>
  </si>
  <si>
    <t>Marché de Nagbingou</t>
  </si>
  <si>
    <t>marche_tougouri</t>
  </si>
  <si>
    <t>Marché de Tougouri</t>
  </si>
  <si>
    <t>marche_yalgo</t>
  </si>
  <si>
    <t>Marché de Yalgo</t>
  </si>
  <si>
    <t>marche_zeguedeguin</t>
  </si>
  <si>
    <t>Marché de Zeguedeguin</t>
  </si>
  <si>
    <t>marche_dablo</t>
  </si>
  <si>
    <t>Marché de Dablo</t>
  </si>
  <si>
    <t>marche_kaya</t>
  </si>
  <si>
    <t>Marché de Kaya</t>
  </si>
  <si>
    <t>marche_korsimoro</t>
  </si>
  <si>
    <t>Marché de Korsimoro</t>
  </si>
  <si>
    <t>marche_mane</t>
  </si>
  <si>
    <t>Marché de Mane</t>
  </si>
  <si>
    <t>marche_namissigma</t>
  </si>
  <si>
    <t>Marché de Namissigma</t>
  </si>
  <si>
    <t>marche_pensa</t>
  </si>
  <si>
    <t>Marché de Pensa</t>
  </si>
  <si>
    <t>marche_pibaore</t>
  </si>
  <si>
    <t>Marché de Pibaore</t>
  </si>
  <si>
    <t>marche_pissila</t>
  </si>
  <si>
    <t>Marché de Pissila</t>
  </si>
  <si>
    <t>marche_ziga</t>
  </si>
  <si>
    <t>Marché de Ziga</t>
  </si>
  <si>
    <t>marche_banh</t>
  </si>
  <si>
    <t>Marché de Banh</t>
  </si>
  <si>
    <t>marche_ouindigui</t>
  </si>
  <si>
    <t>Marché de Ouindigui</t>
  </si>
  <si>
    <t>marche_solle</t>
  </si>
  <si>
    <t>Marché de Solle</t>
  </si>
  <si>
    <t>marche_titao</t>
  </si>
  <si>
    <t>Marché de Titao</t>
  </si>
  <si>
    <t>marche_arbole</t>
  </si>
  <si>
    <t>Marché de Arbole</t>
  </si>
  <si>
    <t>marche_bagare</t>
  </si>
  <si>
    <t>Marché de Bagare</t>
  </si>
  <si>
    <t>marche_bokin</t>
  </si>
  <si>
    <t>Marché de Bokin</t>
  </si>
  <si>
    <t>marche_gomponson</t>
  </si>
  <si>
    <t>Marché de Gomponson</t>
  </si>
  <si>
    <t>marche_kirsi</t>
  </si>
  <si>
    <t>Marché de Kirsi</t>
  </si>
  <si>
    <t>marche_la-todin</t>
  </si>
  <si>
    <t>Marché de La-Todin</t>
  </si>
  <si>
    <t>marche_pilimpikou</t>
  </si>
  <si>
    <t>Marché de Pilimpikou</t>
  </si>
  <si>
    <t>marche_samba</t>
  </si>
  <si>
    <t>Marché de Samba</t>
  </si>
  <si>
    <t>marche_yako</t>
  </si>
  <si>
    <t>Marché de Yako</t>
  </si>
  <si>
    <t>marche_barga</t>
  </si>
  <si>
    <t>Marché de Barga</t>
  </si>
  <si>
    <t>marche_kain</t>
  </si>
  <si>
    <t>Marché de Kain</t>
  </si>
  <si>
    <t>marche_kalsaka</t>
  </si>
  <si>
    <t>Marché de Kalsaka</t>
  </si>
  <si>
    <t>marche_kossouka</t>
  </si>
  <si>
    <t>Marché de Kossouka</t>
  </si>
  <si>
    <t>marche_koumbri</t>
  </si>
  <si>
    <t>Marché de Koumbri</t>
  </si>
  <si>
    <t>marche_namissiguima</t>
  </si>
  <si>
    <t>Marché de Namissiguima</t>
  </si>
  <si>
    <t>marche_oula</t>
  </si>
  <si>
    <t>Marché de Oula</t>
  </si>
  <si>
    <t>marche_rambo</t>
  </si>
  <si>
    <t>Marché de Rambo</t>
  </si>
  <si>
    <t>marche_seguenega</t>
  </si>
  <si>
    <t>Marché de Seguenega</t>
  </si>
  <si>
    <t>marche_tangaye</t>
  </si>
  <si>
    <t>Marché de Tangaye</t>
  </si>
  <si>
    <t>marche_thiou</t>
  </si>
  <si>
    <t>Marché de Thiou</t>
  </si>
  <si>
    <t>marche_zogore</t>
  </si>
  <si>
    <t>Marché de Zogore</t>
  </si>
  <si>
    <t>marche_bassi</t>
  </si>
  <si>
    <t>Marché de Bassi</t>
  </si>
  <si>
    <t>marche_boussou</t>
  </si>
  <si>
    <t>Marché de Boussou</t>
  </si>
  <si>
    <t>marche_gourcy</t>
  </si>
  <si>
    <t>Marché de Gourcy</t>
  </si>
  <si>
    <t>marche_leba</t>
  </si>
  <si>
    <t>Marché de Leba</t>
  </si>
  <si>
    <t>marche_tougo</t>
  </si>
  <si>
    <t>Marché de Tougo</t>
  </si>
  <si>
    <t>marche_deou</t>
  </si>
  <si>
    <t>Marché de Deou</t>
  </si>
  <si>
    <t>marche_markoye</t>
  </si>
  <si>
    <t>Marché de Markoye</t>
  </si>
  <si>
    <t>marche_oursi</t>
  </si>
  <si>
    <t>Marché de Oursi</t>
  </si>
  <si>
    <t>marche_tin-akoff</t>
  </si>
  <si>
    <t>Marché de Tin-Akoff</t>
  </si>
  <si>
    <t>marche_bani</t>
  </si>
  <si>
    <t>Marché de Bani</t>
  </si>
  <si>
    <t>marche_dori</t>
  </si>
  <si>
    <t>Marché de Dori</t>
  </si>
  <si>
    <t>marche_falagountou</t>
  </si>
  <si>
    <t>Marché de Falagountou</t>
  </si>
  <si>
    <t>marche_gorgadji</t>
  </si>
  <si>
    <t>Marché de Gorgadji</t>
  </si>
  <si>
    <t>marche_sampelga</t>
  </si>
  <si>
    <t>Marché de Sampelga</t>
  </si>
  <si>
    <t>marche_seytenga</t>
  </si>
  <si>
    <t>Marché de Seytenga</t>
  </si>
  <si>
    <t>marche_arbinda</t>
  </si>
  <si>
    <t>Marché de Arbinda</t>
  </si>
  <si>
    <t>marche_baraboule</t>
  </si>
  <si>
    <t>Marché de Baraboule</t>
  </si>
  <si>
    <t>marche_diguel</t>
  </si>
  <si>
    <t>Marché de Diguel</t>
  </si>
  <si>
    <t>marche_djibo</t>
  </si>
  <si>
    <t>Marché de Djibo</t>
  </si>
  <si>
    <t>marche_kelbo</t>
  </si>
  <si>
    <t>Marché de Kelbo</t>
  </si>
  <si>
    <t>marche_koutougou</t>
  </si>
  <si>
    <t>Marché de Koutougou</t>
  </si>
  <si>
    <t>marche_nassoumbou</t>
  </si>
  <si>
    <t>Marché de Nassoumbou</t>
  </si>
  <si>
    <t>marche_pobe-mangao</t>
  </si>
  <si>
    <t>Marché de Pobe-Mangao</t>
  </si>
  <si>
    <t>marche_tongomayel</t>
  </si>
  <si>
    <t>Marché de Tongomayel</t>
  </si>
  <si>
    <t>marche_boundore</t>
  </si>
  <si>
    <t>Marché de Boundore</t>
  </si>
  <si>
    <t>marche_mansila</t>
  </si>
  <si>
    <t>Marché de Mansila</t>
  </si>
  <si>
    <t>marche_solhan</t>
  </si>
  <si>
    <t>Marché de Solhan</t>
  </si>
  <si>
    <t>marche_tankougounadie</t>
  </si>
  <si>
    <t>Marché de Tankougounadie</t>
  </si>
  <si>
    <t>marche_titabe</t>
  </si>
  <si>
    <t>Marché de Titabe</t>
  </si>
  <si>
    <t>marche_bondigui</t>
  </si>
  <si>
    <t>Marché de Bondigui</t>
  </si>
  <si>
    <t>marche_diebougou</t>
  </si>
  <si>
    <t>Marché de Diebougou</t>
  </si>
  <si>
    <t>marche_dolo</t>
  </si>
  <si>
    <t>Marché de Dolo</t>
  </si>
  <si>
    <t>marche_iolonioro</t>
  </si>
  <si>
    <t>Marché de Iolonioro</t>
  </si>
  <si>
    <t>marche_tiankoura</t>
  </si>
  <si>
    <t>Marché de Tiankoura</t>
  </si>
  <si>
    <t>marche_dano</t>
  </si>
  <si>
    <t>Marché de Dano</t>
  </si>
  <si>
    <t>marche_dissin</t>
  </si>
  <si>
    <t>Marché de Dissin</t>
  </si>
  <si>
    <t>marche_gueguere</t>
  </si>
  <si>
    <t>Marché de Gueguere</t>
  </si>
  <si>
    <t>marche_koper</t>
  </si>
  <si>
    <t>Marché de Koper</t>
  </si>
  <si>
    <t>marche_niego</t>
  </si>
  <si>
    <t>Marché de Niego</t>
  </si>
  <si>
    <t>marche_oronkua</t>
  </si>
  <si>
    <t>Marché de Oronkua</t>
  </si>
  <si>
    <t>marche_ouessa</t>
  </si>
  <si>
    <t>Marché de Ouessa</t>
  </si>
  <si>
    <t>marche_zambo</t>
  </si>
  <si>
    <t>Marché de Zambo</t>
  </si>
  <si>
    <t>marche_batie</t>
  </si>
  <si>
    <t>Marché de Batie</t>
  </si>
  <si>
    <t>marche_boussoukoula</t>
  </si>
  <si>
    <t>Marché de Boussoukoula</t>
  </si>
  <si>
    <t>marche_kpere</t>
  </si>
  <si>
    <t>Marché de Kpere</t>
  </si>
  <si>
    <t>marche_legmoin</t>
  </si>
  <si>
    <t>Marché de Legmoin</t>
  </si>
  <si>
    <t>marche_midebdo</t>
  </si>
  <si>
    <t>Marché de Midebdo</t>
  </si>
  <si>
    <t>marche_bouroum-bouroum</t>
  </si>
  <si>
    <t>Marché de Bouroum-Bouroum</t>
  </si>
  <si>
    <t>marche_boussera</t>
  </si>
  <si>
    <t>Marché de Boussera</t>
  </si>
  <si>
    <t>marche_djigoue</t>
  </si>
  <si>
    <t>Marché de Djigoue</t>
  </si>
  <si>
    <t>marche_gaoua</t>
  </si>
  <si>
    <t>Marché de Gaoua</t>
  </si>
  <si>
    <t>marche_gbomblora</t>
  </si>
  <si>
    <t>Marché de Gbomblora</t>
  </si>
  <si>
    <t>marche_kampti</t>
  </si>
  <si>
    <t>Marché de Kampti</t>
  </si>
  <si>
    <t>marche_loropeni</t>
  </si>
  <si>
    <t>Marché de Loropeni</t>
  </si>
  <si>
    <t>marche_malba</t>
  </si>
  <si>
    <t>Marché de Malba</t>
  </si>
  <si>
    <t>marche_nako</t>
  </si>
  <si>
    <t>Marché de Nako</t>
  </si>
  <si>
    <t>marche_perigban</t>
  </si>
  <si>
    <t>Marché de Perigban</t>
  </si>
  <si>
    <t>l_oui_non</t>
  </si>
  <si>
    <t>Oui</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</si>
  <si>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</si>
  <si>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</si>
  <si>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</si>
  <si>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</si>
  <si>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</si>
  <si>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</si>
  <si>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</si>
  <si>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</si>
  <si>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</si>
  <si>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</si>
  <si>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</si>
  <si>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</si>
  <si>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</si>
  <si>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</si>
  <si>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</si>
  <si>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</si>
  <si>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a_2_meb</t>
  </si>
  <si>
    <t>marmite5</t>
  </si>
  <si>
    <t xml:space="preserve">Pagne </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</si>
  <si>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</si>
  <si>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</si>
  <si>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</si>
  <si>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</si>
  <si>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</si>
  <si>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</si>
  <si>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</si>
  <si>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</si>
  <si>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</si>
  <si>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</si>
  <si>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</si>
  <si>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</si>
  <si>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</si>
  <si>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</si>
  <si>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 de 400 grammes</t>
  </si>
  <si>
    <t>Boule de 250 grammes</t>
  </si>
  <si>
    <t>l_unite_bidon</t>
  </si>
  <si>
    <t>Bidon de 20L de couleur blanche</t>
  </si>
  <si>
    <t>25l</t>
  </si>
  <si>
    <t>Bidon de 25L de couleur blanche</t>
  </si>
  <si>
    <t>l_unite_charbon</t>
  </si>
  <si>
    <t>Sac de 100kg</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</si>
  <si>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</si>
  <si>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</si>
  <si>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</si>
  <si>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</si>
  <si>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</si>
  <si>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</si>
  <si>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</si>
  <si>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</si>
  <si>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</si>
  <si>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</si>
  <si>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</si>
  <si>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</si>
  <si>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</si>
  <si>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</si>
  <si>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</si>
  <si>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</si>
  <si>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</si>
  <si>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</si>
  <si>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0_5l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</si>
  <si>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</si>
  <si>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</si>
  <si>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</si>
  <si>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</si>
  <si>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</si>
  <si>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</si>
  <si>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</si>
  <si>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</si>
  <si>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</si>
  <si>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</si>
  <si>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</si>
  <si>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</si>
  <si>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Côte D'Ivoire</t>
  </si>
  <si>
    <t>chine</t>
  </si>
  <si>
    <t>Chine</t>
  </si>
  <si>
    <t>dubai</t>
  </si>
  <si>
    <t>Dubaï</t>
  </si>
  <si>
    <t>Ghana</t>
  </si>
  <si>
    <t>mali</t>
  </si>
  <si>
    <t>Mali</t>
  </si>
  <si>
    <t>maroc</t>
  </si>
  <si>
    <t>Maroc</t>
  </si>
  <si>
    <t>nigeria</t>
  </si>
  <si>
    <t>Nigéria</t>
  </si>
  <si>
    <t>niger</t>
  </si>
  <si>
    <t>Niger</t>
  </si>
  <si>
    <t>Togo</t>
  </si>
  <si>
    <t>l_difficultes_approvisionnement_bna</t>
  </si>
  <si>
    <t>Il y a trop d'insécurité sur les routes et dans les environs du marché</t>
  </si>
  <si>
    <t>vols</t>
  </si>
  <si>
    <t>Les produits sont volés lors de leur approvisionnement</t>
  </si>
  <si>
    <t>Les produits se dégradent ou sont perdus pendant l'approvisionnement</t>
  </si>
  <si>
    <t>route_etat</t>
  </si>
  <si>
    <t>Les routes sont en mauvais état</t>
  </si>
  <si>
    <t>Les prix proposés par les fournisseurs augmentent ou varient</t>
  </si>
  <si>
    <t>Les transporteurs sont rares ou indisponibles</t>
  </si>
  <si>
    <t>Le coût du transport est trop élevé</t>
  </si>
  <si>
    <t>taxes</t>
  </si>
  <si>
    <t>Les taxes à payer sont trop importantes ou multiples</t>
  </si>
  <si>
    <t>tracasseries</t>
  </si>
  <si>
    <t>J'ai rencontré des difficultés ou tracasseries administratives lors de l'approvisionnement</t>
  </si>
  <si>
    <t>l_difficultes_approvisionnement_ba</t>
  </si>
  <si>
    <t>Cet article n'est pas disponible ou moins disponible en cette saison</t>
  </si>
  <si>
    <t>l_variations_prix</t>
  </si>
  <si>
    <t>Non, les prix sont restés les mêmes</t>
  </si>
  <si>
    <t>Oui, les prix ont augmenté</t>
  </si>
  <si>
    <t>Oui, les prix ont baissé</t>
  </si>
  <si>
    <t>l_hausse_prix_raisons</t>
  </si>
  <si>
    <t>Les coûts de transports ont augmenté dus à une hausse du prix du pétrole</t>
  </si>
  <si>
    <t>Les distributions humanitaires ont diminué</t>
  </si>
  <si>
    <t>hausse_change</t>
  </si>
  <si>
    <t>Le taux de change a augmenté</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</si>
  <si>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</si>
  <si>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</si>
  <si>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</si>
  <si>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</si>
  <si>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</si>
  <si>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</si>
  <si>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</si>
  <si>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</si>
  <si>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</si>
  <si>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</si>
  <si>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</si>
  <si>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</si>
  <si>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</si>
  <si>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</si>
  <si>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</si>
  <si>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</si>
  <si>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</si>
  <si>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</si>
  <si>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</si>
  <si>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</si>
  <si>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</si>
  <si>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</si>
  <si>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</si>
  <si>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</si>
  <si>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</si>
  <si>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</si>
  <si>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</si>
  <si>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</si>
  <si>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</si>
  <si>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</si>
  <si>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</si>
  <si>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</si>
  <si>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Aucune difficulté</t>
  </si>
  <si>
    <t>recrutement</t>
  </si>
  <si>
    <t>aide_humanitaire</t>
  </si>
  <si>
    <t>Autre (veuillez préciser)</t>
  </si>
  <si>
    <t>Je ne sais pas</t>
  </si>
  <si>
    <t>Je préfère ne pas répondre</t>
  </si>
  <si>
    <t>Emprunt / prêt / crédit au commerçant (les clients peuvent acheter maintenant et payer plus tard)</t>
  </si>
  <si>
    <t>Avec des devises étrangères (Naira Nigerian, Franc Centre Africain, Cedi Ghanéen)</t>
  </si>
  <si>
    <t>Avec de l'argent mobile (orange money; moov money; sank; coris money; yup; moneygramme; western union;  ou tout autre service similaire)</t>
  </si>
  <si>
    <t>Avec des transferts d'argent (orange money; moov money; sank; coris money; yup; moneygramme; western union;  ou tout autre service similaire)</t>
  </si>
  <si>
    <t>carte_credit</t>
  </si>
  <si>
    <t>Avec des cartes de crédit/débit</t>
  </si>
  <si>
    <t>Avec des chèques</t>
  </si>
  <si>
    <t>bons</t>
  </si>
  <si>
    <t>Avec des bons d'achat</t>
  </si>
  <si>
    <t>troc</t>
  </si>
  <si>
    <t>En faisant du troc (les clients peuvent payer des marchandises avec d'autres marchandises)</t>
  </si>
  <si>
    <t>Non, je conserve mon stock chez moi</t>
  </si>
  <si>
    <t>Non, à des lieux de stockage collectifs non verrouillés sur le marché</t>
  </si>
  <si>
    <t>Non, à des lieux de stockage personnels non vérrouillés au niveau de mon point de vente</t>
  </si>
  <si>
    <t>Oui, à des lieux de stockage collectifs verrouillés sur le marché</t>
  </si>
  <si>
    <t>Oui, à un lieu de stockage personel  verrouillés sur le marché</t>
  </si>
  <si>
    <t>Oui, à une réserve personnelle vérrouillée au niveau de mon point de vente</t>
  </si>
  <si>
    <t>Non, la plupart des clients n'ont pas de difficultés financières</t>
  </si>
  <si>
    <t>Oui, beaucoup de clients n'ont pas les moyens de se payer les produits vendus ici</t>
  </si>
  <si>
    <t>Oui, les transports publics sont trop chers pour beaucoup de clients</t>
  </si>
  <si>
    <t>Oui, le carburant est trop cher pour beaucoup de clients</t>
  </si>
  <si>
    <t>Non, je ne vends pas de produits à crédit (les clients ne peuvent pas acheter maintenant et payer plus tard)</t>
  </si>
  <si>
    <t>Non, j'ai déjà rencontré cette situation mais pas ces 2 derniers mois</t>
  </si>
  <si>
    <t>Non, je n'ai jamais rencontré cette situation</t>
  </si>
  <si>
    <t>Non, aucun groupe rencontre ce type de difficultés</t>
  </si>
  <si>
    <t>Oui, les femmes</t>
  </si>
  <si>
    <t>oui_personnes_agees</t>
  </si>
  <si>
    <t>Oui, les personnes âgées</t>
  </si>
  <si>
    <t>oui_handicapes</t>
  </si>
  <si>
    <t>Oui, les personnes souffrant d'un handicap</t>
  </si>
  <si>
    <t>Oui, les réfugiés</t>
  </si>
  <si>
    <t>oui_deplaces</t>
  </si>
  <si>
    <t>Oui, les personnes déplacées</t>
  </si>
  <si>
    <t>Oui plusieurs distributeurs sont disponibles ici</t>
  </si>
  <si>
    <t>Oui un seul distributeur est disponible ici</t>
  </si>
  <si>
    <t>Non aucun</t>
  </si>
  <si>
    <t>Aucun des problèmes suivants</t>
  </si>
  <si>
    <t>Le manque de transports publics pour aller au marché</t>
  </si>
  <si>
    <t>Les restrictions de mouvement ou le couvre feu</t>
  </si>
  <si>
    <t>Les horaires d'ouverture trop serrés du marché</t>
  </si>
  <si>
    <t>Des personnes autour desquelles les clients et les commerçants ne se sentent pas en sécurité</t>
  </si>
  <si>
    <t>Des lieux dans le marché dans les lesquels les clients ne se sentent pas en sécurité</t>
  </si>
  <si>
    <t>Aucun des incidents suivants</t>
  </si>
  <si>
    <t>vol_tire</t>
  </si>
  <si>
    <t>Le vol à la tire d'un ou de plusieurs clients visitant le marché</t>
  </si>
  <si>
    <t>Le vol à l'étalage de produits mis en vente par un ou plusieurs commerçants</t>
  </si>
  <si>
    <t>Le cambriolage de la caisse ou de marchandises stockées de un ou plusieurs commerçants</t>
  </si>
  <si>
    <t>racket</t>
  </si>
  <si>
    <t>Des formes d'extorsion ou de racket d'un ou de plusieurs commerçants</t>
  </si>
  <si>
    <t>agression_commercant</t>
  </si>
  <si>
    <t>Des agressions de commerçants</t>
  </si>
  <si>
    <t>agression_client</t>
  </si>
  <si>
    <t>Des agressions de clients</t>
  </si>
  <si>
    <t>Non, les clients et les commerçants n'ont pas rencontré de problèmes pour venir au marché ou se fournir en marchandises</t>
  </si>
  <si>
    <t>Oui, les routes désservant le marché ont étés / sont endommagées et difficilement praticables</t>
  </si>
  <si>
    <t>routes_inondees</t>
  </si>
  <si>
    <t>Oui, les routes désservant le marchés ont étés / sont inondées et difficilement praticables</t>
  </si>
  <si>
    <t>routes_barrees</t>
  </si>
  <si>
    <t>Oui, les routes désservant le marché ont étés / sont barrées (par l'armée)</t>
  </si>
  <si>
    <t>Oui, l'activité de groupes armés a rendu / rend les routes désservant le marché dangeureuses</t>
  </si>
  <si>
    <t>Oui, le banditisme a rendu / rend les routes désservant le marché dangeureuses</t>
  </si>
  <si>
    <t>Non, aucun incident</t>
  </si>
  <si>
    <t>argent</t>
  </si>
  <si>
    <t>Oui, l'extorsion d'argent</t>
  </si>
  <si>
    <t>Oui, le vol de marchandises</t>
  </si>
  <si>
    <t>vehicules</t>
  </si>
  <si>
    <t>Oui, le vol de véhicules</t>
  </si>
  <si>
    <t>Oui, l'aggression physique de personnes</t>
  </si>
  <si>
    <t>enlevement</t>
  </si>
  <si>
    <t>Oui, l'enlèvement de personnes</t>
  </si>
  <si>
    <t>Oui, l'assassinat de personnes</t>
  </si>
  <si>
    <t>variation_frequentation</t>
  </si>
  <si>
    <t>Il a beaucoup augmenté : (plus de 25%)</t>
  </si>
  <si>
    <t>Il a moyennement augmenté : (entre 10% et 25%)</t>
  </si>
  <si>
    <t>Il a un peu augmenté : (moins de 10%)</t>
  </si>
  <si>
    <t>Il est resté le même</t>
  </si>
  <si>
    <t>Il a un peu diminué : (moins de -10%)</t>
  </si>
  <si>
    <t>Il a moyennement diminué : (entre -10% et -25%)</t>
  </si>
  <si>
    <t>Il a beaucoup diminué : (plus de -25%)</t>
  </si>
  <si>
    <t>oui_non</t>
  </si>
  <si>
    <t>l_meb_alim</t>
  </si>
  <si>
    <t>mil</t>
  </si>
  <si>
    <t>riz_local</t>
  </si>
  <si>
    <t xml:space="preserve">Riz importé </t>
  </si>
  <si>
    <t>fonio</t>
  </si>
  <si>
    <t xml:space="preserve">Fonio </t>
  </si>
  <si>
    <t>manioc</t>
  </si>
  <si>
    <t>igname</t>
  </si>
  <si>
    <t>patate</t>
  </si>
  <si>
    <t xml:space="preserve">Viande de boeuf </t>
  </si>
  <si>
    <t xml:space="preserve">viande_mouton </t>
  </si>
  <si>
    <t>niebe</t>
  </si>
  <si>
    <t>l_unite_mais</t>
  </si>
  <si>
    <t>Kilogramme</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</si>
  <si>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</si>
  <si>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</si>
  <si>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</si>
  <si>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</si>
  <si>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</si>
  <si>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</si>
  <si>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</si>
  <si>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</si>
  <si>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</si>
  <si>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</si>
  <si>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</si>
  <si>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</si>
  <si>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</si>
  <si>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</si>
  <si>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</si>
  <si>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</si>
  <si>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</si>
  <si>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 xml:space="preserve">Boule </t>
  </si>
  <si>
    <t>l_unite_sucre</t>
  </si>
  <si>
    <t>poudre</t>
  </si>
  <si>
    <t>En poudre</t>
  </si>
  <si>
    <t>morceaux</t>
  </si>
  <si>
    <t>En morceaux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</si>
</sst>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yyyy\-mm\-dd\ hh:mm:ss\ \U\T\C"/>
    <numFmt numFmtId="166" formatCode="_ * #,##0_ ;_ * \-#,##0_ ;_ * &quot;-&quot;??_ ;_ @_ "/>
    <numFmt numFmtId="167" formatCode="_(* #,##0.00_);_(* \(#,##0.00\);_(* &quot;-&quot;??_);_(@_)"/>
  </numFmts>
  <fonts count="35">
    <font>
      <sz val="11"/>
      <color theme="1"/>
      <name val="Calibri"/>
      <family val="2"/>
      <scheme val="minor"/>
    </font>
    <font>
      <u/>
      <sz val="11"/>
      <color theme="10"/>
      <name val="Calibri"/>
      <family val="2"/>
      <scheme val="minor"/>
    </font>
    <font>
      <sz val="8"/>
      <name val="Calibri"/>
      <family val="2"/>
      <scheme val="minor"/>
    </font>
    <font>
      <sz val="10"/>
      <color theme="1"/>
      <name val="Leelawadee"/>
      <family val="2"/>
    </font>
    <font>
      <sz val="11"/>
      <color theme="1"/>
      <name val="Calibri"/>
      <family val="2"/>
      <scheme val="minor"/>
    </font>
    <font>
      <i/>
      <sz val="11"/>
      <color rgb="FF7F7F7F"/>
      <name val="Calibri"/>
      <family val="2"/>
      <scheme val="minor"/>
    </font>
    <font>
      <b/>
      <sz val="12"/>
      <color theme="1"/>
      <name val="Segoe UI"/>
      <family val="2"/>
    </font>
    <font>
      <b/>
      <sz val="11"/>
      <color theme="1"/>
      <name val="Segoe UI"/>
      <family val="2"/>
    </font>
    <font>
      <sz val="10"/>
      <color theme="1"/>
      <name val="Segoe UI"/>
      <family val="2"/>
    </font>
    <font>
      <sz val="11"/>
      <color theme="1"/>
      <name val="Segoe UI"/>
      <family val="2"/>
    </font>
    <font>
      <b/>
      <sz val="10"/>
      <color indexed="65"/>
      <name val="Segoe UI"/>
      <family val="2"/>
    </font>
    <font>
      <sz val="11"/>
      <name val="Segoe UI"/>
      <family val="2"/>
    </font>
    <font>
      <sz val="10"/>
      <name val="Segoe UI"/>
      <family val="2"/>
    </font>
    <font>
      <b/>
      <sz val="12"/>
      <color theme="0"/>
      <name val="Segoe UI"/>
      <family val="2"/>
    </font>
    <font>
      <sz val="12"/>
      <color theme="0"/>
      <name val="Segoe UI"/>
      <family val="2"/>
    </font>
    <font>
      <sz val="12"/>
      <color theme="1"/>
      <name val="Segoe UI"/>
      <family val="2"/>
    </font>
    <font>
      <b/>
      <sz val="12"/>
      <color indexed="65"/>
      <name val="Segoe UI"/>
      <family val="2"/>
    </font>
    <font>
      <sz val="12"/>
      <name val="Segoe UI"/>
      <family val="2"/>
    </font>
    <font>
      <sz val="12"/>
      <color theme="1"/>
      <name val="Calibri"/>
      <family val="2"/>
      <scheme val="minor"/>
    </font>
    <font>
      <i/>
      <sz val="12"/>
      <color theme="1"/>
      <name val="Segoe UI"/>
      <family val="2"/>
    </font>
    <font>
      <sz val="12"/>
      <color rgb="FFEE5859"/>
      <name val="Segoe UI"/>
      <family val="2"/>
    </font>
    <font>
      <b/>
      <sz val="16"/>
      <color theme="0"/>
      <name val="Segoe UI"/>
      <family val="2"/>
    </font>
    <font>
      <b/>
      <sz val="10"/>
      <color theme="1"/>
      <name val="Segoe UI"/>
      <family val="2"/>
    </font>
    <font>
      <u/>
      <sz val="10"/>
      <color theme="10"/>
      <name val="Segoe UI"/>
      <family val="2"/>
    </font>
    <font>
      <b/>
      <sz val="10"/>
      <color theme="0"/>
      <name val="Segoe UI"/>
      <family val="2"/>
    </font>
    <font>
      <sz val="12"/>
      <color rgb="FF7030A0"/>
      <name val="Segoe UI"/>
      <family val="2"/>
    </font>
    <font>
      <sz val="12"/>
      <color rgb="FF000000"/>
      <name val="Segoe UI"/>
      <family val="2"/>
    </font>
    <font>
      <sz val="12"/>
      <color rgb="FFFF0000"/>
      <name val="Segoe UI"/>
      <family val="2"/>
    </font>
    <font>
      <b/>
      <i/>
      <sz val="12"/>
      <color theme="1"/>
      <name val="Segoe UI"/>
      <family val="2"/>
    </font>
    <font>
      <b/>
      <sz val="11"/>
      <color theme="0"/>
      <name val="Segoe UI"/>
      <family val="2"/>
    </font>
    <font>
      <b/>
      <sz val="12"/>
      <color rgb="FF000000"/>
      <name val="Segoe UI"/>
      <family val="2"/>
    </font>
    <font>
      <b/>
      <sz val="12"/>
      <name val="Segoe UI"/>
      <family val="2"/>
    </font>
    <font>
      <b/>
      <sz val="14"/>
      <color rgb="FF000000"/>
      <name val="Segoe UI"/>
      <family val="2"/>
    </font>
    <font>
      <i/>
      <sz val="11"/>
      <color rgb="FF000000"/>
      <name val="Segoe UI"/>
      <family val="2"/>
    </font>
    <font>
      <b/>
      <sz val="14"/>
      <color theme="1"/>
      <name val="Segoe UI"/>
      <family val="2"/>
    </font>
  </fonts>
  <fills count="37">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E6F2E0"/>
        <bgColor indexed="64"/>
      </patternFill>
    </fill>
    <fill>
      <patternFill patternType="solid">
        <fgColor rgb="FFB0D3AB"/>
        <bgColor indexed="64"/>
      </patternFill>
    </fill>
    <fill>
      <patternFill patternType="solid">
        <fgColor rgb="FFC00000"/>
        <bgColor indexed="64"/>
      </patternFill>
    </fill>
    <fill>
      <patternFill patternType="solid">
        <fgColor theme="6"/>
        <bgColor indexed="64"/>
      </patternFill>
    </fill>
    <fill>
      <patternFill patternType="solid">
        <fgColor theme="1" tint="0.34998626667073579"/>
        <bgColor indexed="64"/>
      </patternFill>
    </fill>
    <fill>
      <patternFill patternType="solid">
        <fgColor rgb="FF75C376"/>
        <bgColor indexed="64"/>
      </patternFill>
    </fill>
    <fill>
      <patternFill patternType="solid">
        <fgColor rgb="FFC8E4BF"/>
        <bgColor indexed="64"/>
      </patternFill>
    </fill>
    <fill>
      <patternFill patternType="solid">
        <fgColor rgb="FFFEEEED"/>
        <bgColor indexed="64"/>
      </patternFill>
    </fill>
    <fill>
      <patternFill patternType="solid">
        <fgColor theme="7"/>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8">
    <xf numFmtId="0" fontId="0" fillId="0" borderId="0"/>
    <xf numFmtId="0" fontId="1" fillId="0" borderId="0" applyNumberForma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331">
    <xf numFmtId="0" fontId="0" fillId="0" borderId="0" xfId="0"/>
    <xf numFmtId="0" fontId="6" fillId="0" borderId="0" xfId="0" applyFont="1" applyAlignment="1">
      <alignment horizontal="center"/>
    </xf>
    <xf numFmtId="0" fontId="9" fillId="8" borderId="0" xfId="0" applyFont="1" applyFill="1"/>
    <xf numFmtId="0" fontId="9" fillId="0" borderId="0" xfId="0" applyFont="1"/>
    <xf numFmtId="0" fontId="9" fillId="0" borderId="1" xfId="0" applyFont="1" applyBorder="1"/>
    <xf numFmtId="0" fontId="10" fillId="4" borderId="0" xfId="0" applyFont="1" applyFill="1" applyAlignment="1">
      <alignment horizontal="left" vertical="center"/>
    </xf>
    <xf numFmtId="0" fontId="10" fillId="5" borderId="0" xfId="0" applyFont="1" applyFill="1" applyAlignment="1">
      <alignment vertical="center" wrapText="1"/>
    </xf>
    <xf numFmtId="0" fontId="10" fillId="5" borderId="0" xfId="0" applyFont="1" applyFill="1" applyAlignment="1">
      <alignment vertical="center"/>
    </xf>
    <xf numFmtId="0" fontId="11" fillId="0" borderId="0" xfId="0" applyFont="1" applyAlignment="1">
      <alignment vertical="center" wrapText="1"/>
    </xf>
    <xf numFmtId="0" fontId="12" fillId="0" borderId="0" xfId="0" applyFont="1" applyAlignment="1">
      <alignment vertical="center"/>
    </xf>
    <xf numFmtId="0" fontId="13" fillId="8" borderId="0" xfId="0" applyFont="1" applyFill="1"/>
    <xf numFmtId="0" fontId="15" fillId="8" borderId="0" xfId="0" applyFont="1" applyFill="1"/>
    <xf numFmtId="0" fontId="16" fillId="6" borderId="0" xfId="0" applyFont="1" applyFill="1" applyAlignment="1">
      <alignment vertical="center" wrapText="1"/>
    </xf>
    <xf numFmtId="0" fontId="15" fillId="0" borderId="0" xfId="0" applyFont="1"/>
    <xf numFmtId="0" fontId="15" fillId="0" borderId="1" xfId="0" applyFont="1" applyBorder="1"/>
    <xf numFmtId="0" fontId="16" fillId="4" borderId="0" xfId="0" applyFont="1" applyFill="1" applyAlignment="1">
      <alignment horizontal="left" vertical="center"/>
    </xf>
    <xf numFmtId="0" fontId="16" fillId="5" borderId="0" xfId="0" applyFont="1" applyFill="1" applyAlignment="1">
      <alignment vertical="center" wrapText="1"/>
    </xf>
    <xf numFmtId="0" fontId="16" fillId="5" borderId="0" xfId="0" applyFont="1" applyFill="1" applyAlignment="1">
      <alignment vertical="center"/>
    </xf>
    <xf numFmtId="0" fontId="17" fillId="0" borderId="0" xfId="0" applyFont="1" applyAlignment="1">
      <alignment vertical="center" wrapText="1"/>
    </xf>
    <xf numFmtId="0" fontId="17" fillId="0" borderId="0" xfId="0" applyFont="1" applyAlignment="1">
      <alignment vertical="center"/>
    </xf>
    <xf numFmtId="0" fontId="15" fillId="24" borderId="0" xfId="0" applyFont="1" applyFill="1"/>
    <xf numFmtId="0" fontId="15" fillId="25" borderId="1" xfId="0" applyFont="1" applyFill="1" applyBorder="1"/>
    <xf numFmtId="0" fontId="15" fillId="24" borderId="1" xfId="0" applyFont="1" applyFill="1" applyBorder="1"/>
    <xf numFmtId="0" fontId="15" fillId="23" borderId="1" xfId="0" applyFont="1" applyFill="1" applyBorder="1"/>
    <xf numFmtId="0" fontId="15" fillId="8" borderId="1" xfId="0" applyFont="1" applyFill="1" applyBorder="1"/>
    <xf numFmtId="0" fontId="15" fillId="22" borderId="1" xfId="0" applyFont="1" applyFill="1" applyBorder="1"/>
    <xf numFmtId="0" fontId="15" fillId="0" borderId="0" xfId="0" applyFont="1" applyAlignment="1">
      <alignment horizontal="left"/>
    </xf>
    <xf numFmtId="0" fontId="9" fillId="0" borderId="0" xfId="4" applyFont="1"/>
    <xf numFmtId="0" fontId="10" fillId="0" borderId="0" xfId="0" applyFont="1" applyAlignment="1">
      <alignment vertical="center" wrapText="1"/>
    </xf>
    <xf numFmtId="0" fontId="10" fillId="0" borderId="0" xfId="0" applyFont="1" applyAlignment="1">
      <alignment vertical="center"/>
    </xf>
    <xf numFmtId="0" fontId="9" fillId="0" borderId="0" xfId="4" applyFont="1" applyFill="1" applyAlignment="1">
      <alignment vertical="center"/>
    </xf>
    <xf numFmtId="0" fontId="9" fillId="0" borderId="0" xfId="4" applyFont="1" applyFill="1" applyAlignment="1">
      <alignment vertical="center" wrapText="1"/>
    </xf>
    <xf numFmtId="9" fontId="15" fillId="26" borderId="1" xfId="0" applyNumberFormat="1" applyFont="1" applyFill="1" applyBorder="1" applyAlignment="1">
      <alignment horizontal="left" vertical="center" wrapText="1"/>
    </xf>
    <xf numFmtId="12" fontId="15" fillId="24" borderId="1" xfId="0" applyNumberFormat="1" applyFont="1" applyFill="1" applyBorder="1" applyAlignment="1">
      <alignment vertical="center" wrapText="1"/>
    </xf>
    <xf numFmtId="0" fontId="15" fillId="26" borderId="1" xfId="0" applyFont="1" applyFill="1" applyBorder="1"/>
    <xf numFmtId="0" fontId="15" fillId="0" borderId="0" xfId="4" applyFont="1"/>
    <xf numFmtId="0" fontId="6" fillId="0" borderId="0" xfId="0" applyFont="1" applyAlignment="1">
      <alignment horizontal="center" wrapText="1"/>
    </xf>
    <xf numFmtId="0" fontId="15" fillId="21" borderId="0" xfId="0" applyFont="1" applyFill="1"/>
    <xf numFmtId="0" fontId="15" fillId="24" borderId="4" xfId="0" applyFont="1" applyFill="1" applyBorder="1"/>
    <xf numFmtId="0" fontId="15" fillId="20" borderId="6" xfId="0" applyFont="1" applyFill="1" applyBorder="1"/>
    <xf numFmtId="0" fontId="15" fillId="20" borderId="1" xfId="0" applyFont="1" applyFill="1" applyBorder="1"/>
    <xf numFmtId="0" fontId="15" fillId="9" borderId="0" xfId="0" applyFont="1" applyFill="1"/>
    <xf numFmtId="0" fontId="15" fillId="23" borderId="0" xfId="0" applyFont="1" applyFill="1"/>
    <xf numFmtId="0" fontId="15" fillId="9" borderId="0" xfId="0" applyFont="1" applyFill="1" applyAlignment="1">
      <alignment horizontal="right"/>
    </xf>
    <xf numFmtId="0" fontId="15" fillId="23" borderId="0" xfId="0" applyFont="1" applyFill="1" applyAlignment="1">
      <alignment horizontal="right"/>
    </xf>
    <xf numFmtId="0" fontId="15" fillId="0" borderId="0" xfId="4" applyFont="1" applyFill="1"/>
    <xf numFmtId="9" fontId="15" fillId="18" borderId="0" xfId="3" applyFont="1" applyFill="1" applyAlignment="1">
      <alignment horizontal="right"/>
    </xf>
    <xf numFmtId="9" fontId="15" fillId="23" borderId="0" xfId="3" applyFont="1" applyFill="1" applyAlignment="1">
      <alignment horizontal="right"/>
    </xf>
    <xf numFmtId="0" fontId="15" fillId="0" borderId="0" xfId="0" applyFont="1" applyAlignment="1">
      <alignment horizontal="right"/>
    </xf>
    <xf numFmtId="9" fontId="15" fillId="0" borderId="0" xfId="3" applyFont="1" applyFill="1"/>
    <xf numFmtId="9" fontId="15" fillId="18" borderId="0" xfId="3" applyFont="1" applyFill="1"/>
    <xf numFmtId="9" fontId="15" fillId="22" borderId="0" xfId="3" applyFont="1" applyFill="1"/>
    <xf numFmtId="9" fontId="15" fillId="20" borderId="0" xfId="3" applyFont="1" applyFill="1"/>
    <xf numFmtId="9" fontId="15" fillId="8" borderId="0" xfId="3" applyFont="1" applyFill="1"/>
    <xf numFmtId="3" fontId="15" fillId="0" borderId="0" xfId="0" applyNumberFormat="1" applyFont="1"/>
    <xf numFmtId="0" fontId="15" fillId="0" borderId="0" xfId="4" applyFont="1" applyFill="1" applyAlignment="1">
      <alignment horizontal="right"/>
    </xf>
    <xf numFmtId="9" fontId="15" fillId="23" borderId="0" xfId="3" applyFont="1" applyFill="1"/>
    <xf numFmtId="9" fontId="15" fillId="0" borderId="0" xfId="3" applyFont="1"/>
    <xf numFmtId="0" fontId="15" fillId="24" borderId="6" xfId="0" applyFont="1" applyFill="1" applyBorder="1"/>
    <xf numFmtId="1" fontId="15" fillId="0" borderId="0" xfId="0" applyNumberFormat="1" applyFont="1"/>
    <xf numFmtId="1" fontId="15" fillId="0" borderId="0" xfId="0" applyNumberFormat="1" applyFont="1" applyAlignment="1">
      <alignment horizontal="right"/>
    </xf>
    <xf numFmtId="1" fontId="15" fillId="0" borderId="0" xfId="4" applyNumberFormat="1" applyFont="1" applyFill="1" applyAlignment="1">
      <alignment horizontal="right"/>
    </xf>
    <xf numFmtId="0" fontId="18" fillId="0" borderId="0" xfId="4" applyFont="1"/>
    <xf numFmtId="0" fontId="18" fillId="0" borderId="0" xfId="0" applyFont="1"/>
    <xf numFmtId="0" fontId="18" fillId="0" borderId="0" xfId="4" applyFont="1" applyFill="1"/>
    <xf numFmtId="0" fontId="18" fillId="0" borderId="0" xfId="0" applyFont="1" applyAlignment="1">
      <alignment vertical="top" wrapText="1"/>
    </xf>
    <xf numFmtId="0" fontId="19" fillId="0" borderId="2" xfId="0" applyFont="1" applyBorder="1" applyAlignment="1">
      <alignment horizontal="center"/>
    </xf>
    <xf numFmtId="0" fontId="15" fillId="0" borderId="2" xfId="4" applyFont="1" applyBorder="1" applyAlignment="1">
      <alignment horizontal="center"/>
    </xf>
    <xf numFmtId="0" fontId="15" fillId="3" borderId="0" xfId="0" applyFont="1" applyFill="1"/>
    <xf numFmtId="0" fontId="20" fillId="23" borderId="0" xfId="0" applyFont="1" applyFill="1" applyAlignment="1">
      <alignment horizontal="right"/>
    </xf>
    <xf numFmtId="0" fontId="15" fillId="0" borderId="3" xfId="0" applyFont="1" applyBorder="1"/>
    <xf numFmtId="0" fontId="15" fillId="0" borderId="3" xfId="0" quotePrefix="1" applyFont="1" applyBorder="1"/>
    <xf numFmtId="0" fontId="15" fillId="23" borderId="3" xfId="0" quotePrefix="1" applyFont="1" applyFill="1" applyBorder="1"/>
    <xf numFmtId="0" fontId="15" fillId="0" borderId="3" xfId="4" quotePrefix="1" applyFont="1" applyFill="1" applyBorder="1"/>
    <xf numFmtId="166" fontId="6" fillId="0" borderId="0" xfId="2" applyNumberFormat="1" applyFont="1" applyFill="1" applyAlignment="1">
      <alignment vertical="center"/>
    </xf>
    <xf numFmtId="166" fontId="6" fillId="0" borderId="0" xfId="2" applyNumberFormat="1" applyFont="1" applyFill="1" applyAlignment="1"/>
    <xf numFmtId="166" fontId="6" fillId="0" borderId="0" xfId="4" applyNumberFormat="1" applyFont="1" applyFill="1" applyAlignment="1"/>
    <xf numFmtId="166" fontId="6" fillId="0" borderId="0" xfId="0" quotePrefix="1" applyNumberFormat="1" applyFont="1"/>
    <xf numFmtId="166" fontId="6" fillId="25" borderId="0" xfId="2" applyNumberFormat="1" applyFont="1" applyFill="1" applyAlignment="1">
      <alignment vertical="center"/>
    </xf>
    <xf numFmtId="166" fontId="6" fillId="25" borderId="0" xfId="2" applyNumberFormat="1" applyFont="1" applyFill="1" applyAlignment="1"/>
    <xf numFmtId="166" fontId="6" fillId="25" borderId="0" xfId="4" applyNumberFormat="1" applyFont="1" applyFill="1" applyAlignment="1"/>
    <xf numFmtId="166" fontId="6" fillId="19" borderId="0" xfId="0" quotePrefix="1" applyNumberFormat="1" applyFont="1" applyFill="1"/>
    <xf numFmtId="0" fontId="15" fillId="23" borderId="3" xfId="4" quotePrefix="1" applyFont="1" applyFill="1" applyBorder="1"/>
    <xf numFmtId="0" fontId="15" fillId="0" borderId="3" xfId="4" quotePrefix="1" applyFont="1" applyBorder="1"/>
    <xf numFmtId="0" fontId="15" fillId="0" borderId="0" xfId="0" quotePrefix="1" applyFont="1"/>
    <xf numFmtId="0" fontId="15" fillId="0" borderId="0" xfId="4" quotePrefix="1" applyFont="1"/>
    <xf numFmtId="166" fontId="6" fillId="19" borderId="0" xfId="0" applyNumberFormat="1" applyFont="1" applyFill="1"/>
    <xf numFmtId="0" fontId="15" fillId="23" borderId="3" xfId="0" applyFont="1" applyFill="1" applyBorder="1"/>
    <xf numFmtId="0" fontId="15" fillId="0" borderId="0" xfId="4" applyFont="1" applyFill="1" applyBorder="1"/>
    <xf numFmtId="0" fontId="15" fillId="0" borderId="0" xfId="4" quotePrefix="1" applyFont="1" applyFill="1"/>
    <xf numFmtId="166" fontId="15" fillId="25" borderId="0" xfId="2" applyNumberFormat="1" applyFont="1" applyFill="1"/>
    <xf numFmtId="166" fontId="15" fillId="25" borderId="0" xfId="4" applyNumberFormat="1" applyFont="1" applyFill="1"/>
    <xf numFmtId="166" fontId="15" fillId="0" borderId="0" xfId="4" applyNumberFormat="1" applyFont="1" applyFill="1" applyAlignment="1"/>
    <xf numFmtId="166" fontId="15" fillId="0" borderId="0" xfId="2" applyNumberFormat="1" applyFont="1" applyFill="1"/>
    <xf numFmtId="166" fontId="6" fillId="0" borderId="0" xfId="0" applyNumberFormat="1" applyFont="1"/>
    <xf numFmtId="0" fontId="6" fillId="0" borderId="0" xfId="0" applyFont="1"/>
    <xf numFmtId="0" fontId="16" fillId="0" borderId="0" xfId="0" applyFont="1" applyAlignment="1">
      <alignment vertical="center" wrapText="1"/>
    </xf>
    <xf numFmtId="0" fontId="16" fillId="0" borderId="0" xfId="0" applyFont="1" applyAlignment="1">
      <alignment vertical="center"/>
    </xf>
    <xf numFmtId="0" fontId="15" fillId="0" borderId="0" xfId="4" applyFont="1" applyFill="1" applyAlignment="1">
      <alignment vertical="center"/>
    </xf>
    <xf numFmtId="0" fontId="15" fillId="0" borderId="0" xfId="4" applyFont="1" applyFill="1" applyAlignment="1">
      <alignment vertical="center" wrapText="1"/>
    </xf>
    <xf numFmtId="0" fontId="15" fillId="3" borderId="0" xfId="0" applyFont="1" applyFill="1" applyAlignment="1">
      <alignment vertical="top" wrapText="1"/>
    </xf>
    <xf numFmtId="0" fontId="19" fillId="0" borderId="2" xfId="0" applyFont="1" applyBorder="1" applyAlignment="1">
      <alignment horizontal="center" vertical="top" wrapText="1"/>
    </xf>
    <xf numFmtId="0" fontId="15" fillId="0" borderId="2" xfId="4" applyFont="1" applyBorder="1" applyAlignment="1">
      <alignment horizontal="center" vertical="top" wrapText="1"/>
    </xf>
    <xf numFmtId="0" fontId="15" fillId="0" borderId="0" xfId="0" applyFont="1" applyAlignment="1">
      <alignment vertical="top" wrapText="1"/>
    </xf>
    <xf numFmtId="166" fontId="15" fillId="0" borderId="0" xfId="2" applyNumberFormat="1" applyFont="1" applyAlignment="1">
      <alignment horizontal="right"/>
    </xf>
    <xf numFmtId="166" fontId="15" fillId="0" borderId="0" xfId="2" applyNumberFormat="1" applyFont="1" applyFill="1" applyAlignment="1">
      <alignment horizontal="right"/>
    </xf>
    <xf numFmtId="166" fontId="15" fillId="0" borderId="0" xfId="2" applyNumberFormat="1" applyFont="1"/>
    <xf numFmtId="166" fontId="15" fillId="19" borderId="0" xfId="2" applyNumberFormat="1" applyFont="1" applyFill="1"/>
    <xf numFmtId="0" fontId="15" fillId="19" borderId="0" xfId="4" applyFont="1" applyFill="1"/>
    <xf numFmtId="0" fontId="15" fillId="19" borderId="0" xfId="0" applyFont="1" applyFill="1"/>
    <xf numFmtId="166" fontId="6" fillId="19" borderId="0" xfId="2" applyNumberFormat="1" applyFont="1" applyFill="1"/>
    <xf numFmtId="0" fontId="6" fillId="7" borderId="0" xfId="0" applyFont="1" applyFill="1" applyAlignment="1">
      <alignment horizontal="center"/>
    </xf>
    <xf numFmtId="165" fontId="15" fillId="0" borderId="0" xfId="0" applyNumberFormat="1" applyFont="1"/>
    <xf numFmtId="0" fontId="22" fillId="0" borderId="1" xfId="0" applyFont="1" applyBorder="1" applyAlignment="1">
      <alignment vertical="top"/>
    </xf>
    <xf numFmtId="0" fontId="7" fillId="0" borderId="0" xfId="0" applyFont="1" applyAlignment="1">
      <alignment horizontal="left" vertical="center"/>
    </xf>
    <xf numFmtId="0" fontId="7" fillId="0" borderId="0" xfId="0" applyFont="1" applyAlignment="1">
      <alignment vertical="center"/>
    </xf>
    <xf numFmtId="1" fontId="8" fillId="0" borderId="1" xfId="0" applyNumberFormat="1" applyFont="1" applyBorder="1" applyAlignment="1">
      <alignment horizontal="left" vertical="top" wrapText="1"/>
    </xf>
    <xf numFmtId="1" fontId="8" fillId="3" borderId="1" xfId="0" applyNumberFormat="1" applyFont="1" applyFill="1" applyBorder="1" applyAlignment="1">
      <alignment vertical="top" wrapText="1"/>
    </xf>
    <xf numFmtId="0" fontId="9" fillId="0" borderId="0" xfId="0" applyFont="1" applyAlignment="1">
      <alignment vertical="top"/>
    </xf>
    <xf numFmtId="0" fontId="7" fillId="0" borderId="0" xfId="0" applyFont="1" applyAlignment="1">
      <alignment vertical="top"/>
    </xf>
    <xf numFmtId="0" fontId="16" fillId="6" borderId="0" xfId="0" applyFont="1" applyFill="1" applyAlignment="1">
      <alignment horizontal="left" vertical="center"/>
    </xf>
    <xf numFmtId="0" fontId="16" fillId="0" borderId="0" xfId="0" applyFont="1" applyAlignment="1">
      <alignment horizontal="left" vertical="center"/>
    </xf>
    <xf numFmtId="0" fontId="6" fillId="10" borderId="0" xfId="0" applyFont="1" applyFill="1"/>
    <xf numFmtId="0" fontId="17" fillId="0" borderId="0" xfId="0" applyFont="1"/>
    <xf numFmtId="0" fontId="15" fillId="11" borderId="0" xfId="0" applyFont="1" applyFill="1"/>
    <xf numFmtId="0" fontId="15" fillId="12" borderId="0" xfId="0" applyFont="1" applyFill="1"/>
    <xf numFmtId="0" fontId="15" fillId="13" borderId="0" xfId="0" applyFont="1" applyFill="1"/>
    <xf numFmtId="0" fontId="17" fillId="13" borderId="0" xfId="0" applyFont="1" applyFill="1"/>
    <xf numFmtId="0" fontId="15" fillId="14" borderId="0" xfId="0" applyFont="1" applyFill="1"/>
    <xf numFmtId="0" fontId="17" fillId="12" borderId="0" xfId="0" applyFont="1" applyFill="1"/>
    <xf numFmtId="0" fontId="17" fillId="15" borderId="0" xfId="0" applyFont="1" applyFill="1"/>
    <xf numFmtId="0" fontId="17" fillId="9" borderId="0" xfId="0" applyFont="1" applyFill="1"/>
    <xf numFmtId="0" fontId="17" fillId="9" borderId="0" xfId="0" applyFont="1" applyFill="1" applyAlignment="1">
      <alignment horizontal="left" wrapText="1"/>
    </xf>
    <xf numFmtId="0" fontId="17" fillId="0" borderId="0" xfId="0" applyFont="1" applyAlignment="1">
      <alignment horizontal="left" wrapText="1"/>
    </xf>
    <xf numFmtId="0" fontId="17" fillId="16" borderId="0" xfId="0" applyFont="1" applyFill="1"/>
    <xf numFmtId="0" fontId="15" fillId="15" borderId="0" xfId="0" applyFont="1" applyFill="1"/>
    <xf numFmtId="0" fontId="15" fillId="9" borderId="0" xfId="0" applyFont="1" applyFill="1" applyAlignment="1">
      <alignment horizontal="left" wrapText="1"/>
    </xf>
    <xf numFmtId="0" fontId="15" fillId="0" borderId="0" xfId="0" applyFont="1" applyAlignment="1">
      <alignment horizontal="left" wrapText="1"/>
    </xf>
    <xf numFmtId="0" fontId="15" fillId="16" borderId="0" xfId="0" applyFont="1" applyFill="1"/>
    <xf numFmtId="0" fontId="17" fillId="17" borderId="0" xfId="0" applyFont="1" applyFill="1"/>
    <xf numFmtId="0" fontId="17" fillId="12" borderId="0" xfId="0" applyFont="1" applyFill="1" applyAlignment="1">
      <alignment horizontal="left" wrapText="1"/>
    </xf>
    <xf numFmtId="0" fontId="17" fillId="29" borderId="0" xfId="0" applyFont="1" applyFill="1"/>
    <xf numFmtId="0" fontId="15" fillId="29" borderId="0" xfId="0" applyFont="1" applyFill="1"/>
    <xf numFmtId="0" fontId="17" fillId="29" borderId="0" xfId="0" applyFont="1" applyFill="1" applyAlignment="1">
      <alignment horizontal="left" wrapText="1"/>
    </xf>
    <xf numFmtId="20" fontId="17" fillId="9" borderId="0" xfId="0" applyNumberFormat="1" applyFont="1" applyFill="1"/>
    <xf numFmtId="0" fontId="15" fillId="29" borderId="0" xfId="0" applyFont="1" applyFill="1" applyAlignment="1">
      <alignment horizontal="left" wrapText="1"/>
    </xf>
    <xf numFmtId="0" fontId="15" fillId="17" borderId="0" xfId="0" applyFont="1" applyFill="1"/>
    <xf numFmtId="0" fontId="15" fillId="30" borderId="0" xfId="0" applyFont="1" applyFill="1"/>
    <xf numFmtId="0" fontId="25" fillId="0" borderId="0" xfId="0" applyFont="1"/>
    <xf numFmtId="0" fontId="26" fillId="0" borderId="0" xfId="0" applyFont="1" applyAlignment="1">
      <alignment vertical="center"/>
    </xf>
    <xf numFmtId="0" fontId="15" fillId="0" borderId="0" xfId="0" applyFont="1" applyAlignment="1">
      <alignment vertical="center"/>
    </xf>
    <xf numFmtId="0" fontId="15" fillId="18" borderId="0" xfId="0" applyFont="1" applyFill="1"/>
    <xf numFmtId="9" fontId="27" fillId="0" borderId="0" xfId="0" applyNumberFormat="1" applyFont="1"/>
    <xf numFmtId="0" fontId="28" fillId="0" borderId="0" xfId="0" applyFont="1"/>
    <xf numFmtId="0" fontId="27" fillId="0" borderId="0" xfId="0" applyFont="1"/>
    <xf numFmtId="0" fontId="13" fillId="31" borderId="0" xfId="0" applyFont="1" applyFill="1"/>
    <xf numFmtId="0" fontId="15" fillId="31" borderId="0" xfId="0" applyFont="1" applyFill="1"/>
    <xf numFmtId="0" fontId="16" fillId="31" borderId="0" xfId="0" applyFont="1" applyFill="1" applyAlignment="1">
      <alignment vertical="center" wrapText="1"/>
    </xf>
    <xf numFmtId="0" fontId="14" fillId="0" borderId="0" xfId="0" applyFont="1"/>
    <xf numFmtId="0" fontId="21" fillId="0" borderId="0" xfId="0" applyFont="1" applyAlignment="1">
      <alignment horizontal="center" vertical="center"/>
    </xf>
    <xf numFmtId="0" fontId="0" fillId="0" borderId="0" xfId="0" applyAlignment="1">
      <alignment wrapText="1"/>
    </xf>
    <xf numFmtId="0" fontId="29" fillId="8" borderId="0" xfId="0" applyFont="1" applyFill="1"/>
    <xf numFmtId="9" fontId="15" fillId="24" borderId="1" xfId="3" applyFont="1" applyFill="1" applyBorder="1" applyAlignment="1">
      <alignment horizontal="center" vertical="center" wrapText="1"/>
    </xf>
    <xf numFmtId="9" fontId="15" fillId="28" borderId="0" xfId="3" applyFont="1" applyFill="1"/>
    <xf numFmtId="9" fontId="15" fillId="33" borderId="0" xfId="3" applyFont="1" applyFill="1"/>
    <xf numFmtId="9" fontId="15" fillId="27" borderId="0" xfId="3" applyFont="1" applyFill="1"/>
    <xf numFmtId="9" fontId="15" fillId="22" borderId="0" xfId="3" applyFont="1" applyFill="1" applyAlignment="1">
      <alignment horizontal="right"/>
    </xf>
    <xf numFmtId="165" fontId="0" fillId="0" borderId="0" xfId="0" applyNumberFormat="1"/>
    <xf numFmtId="0" fontId="15" fillId="23" borderId="0" xfId="0" applyFont="1" applyFill="1" applyAlignment="1">
      <alignment horizontal="right" indent="1"/>
    </xf>
    <xf numFmtId="0" fontId="15" fillId="9" borderId="3" xfId="0" applyFont="1" applyFill="1" applyBorder="1"/>
    <xf numFmtId="0" fontId="15" fillId="9" borderId="0" xfId="4" applyFont="1" applyFill="1"/>
    <xf numFmtId="0" fontId="15" fillId="9" borderId="3" xfId="4" quotePrefix="1" applyFont="1" applyFill="1" applyBorder="1"/>
    <xf numFmtId="0" fontId="15" fillId="9" borderId="3" xfId="0" quotePrefix="1" applyFont="1" applyFill="1" applyBorder="1"/>
    <xf numFmtId="0" fontId="15" fillId="9" borderId="3" xfId="0" quotePrefix="1" applyFont="1" applyFill="1" applyBorder="1" applyAlignment="1">
      <alignment horizontal="right"/>
    </xf>
    <xf numFmtId="0" fontId="15" fillId="9" borderId="3" xfId="4" quotePrefix="1" applyFont="1" applyFill="1" applyBorder="1" applyAlignment="1">
      <alignment horizontal="right"/>
    </xf>
    <xf numFmtId="0" fontId="15" fillId="0" borderId="11" xfId="0" applyFont="1" applyBorder="1"/>
    <xf numFmtId="0" fontId="15" fillId="9" borderId="3" xfId="0" applyFont="1" applyFill="1" applyBorder="1" applyAlignment="1">
      <alignment horizontal="right"/>
    </xf>
    <xf numFmtId="0" fontId="20" fillId="9" borderId="0" xfId="0" applyFont="1" applyFill="1"/>
    <xf numFmtId="0" fontId="20" fillId="9" borderId="0" xfId="0" applyFont="1" applyFill="1" applyAlignment="1">
      <alignment horizontal="right"/>
    </xf>
    <xf numFmtId="0" fontId="20" fillId="9" borderId="0" xfId="4" applyFont="1" applyFill="1"/>
    <xf numFmtId="1" fontId="15" fillId="0" borderId="0" xfId="3" applyNumberFormat="1" applyFont="1"/>
    <xf numFmtId="9" fontId="15" fillId="20" borderId="0" xfId="3" applyFont="1" applyFill="1" applyAlignment="1">
      <alignment horizontal="right"/>
    </xf>
    <xf numFmtId="9" fontId="15" fillId="33" borderId="0" xfId="3" applyFont="1" applyFill="1" applyAlignment="1">
      <alignment horizontal="right"/>
    </xf>
    <xf numFmtId="1" fontId="15" fillId="0" borderId="0" xfId="3" applyNumberFormat="1" applyFont="1" applyFill="1"/>
    <xf numFmtId="1" fontId="15" fillId="0" borderId="0" xfId="3" applyNumberFormat="1" applyFont="1" applyFill="1" applyAlignment="1">
      <alignment horizontal="right"/>
    </xf>
    <xf numFmtId="0" fontId="0" fillId="0" borderId="1" xfId="0" applyBorder="1"/>
    <xf numFmtId="0" fontId="0" fillId="0" borderId="1" xfId="0" applyBorder="1" applyAlignment="1">
      <alignment wrapText="1"/>
    </xf>
    <xf numFmtId="0" fontId="0" fillId="24" borderId="1" xfId="0" applyFill="1" applyBorder="1"/>
    <xf numFmtId="0" fontId="15" fillId="0" borderId="0" xfId="0" applyFont="1" applyAlignment="1">
      <alignment wrapText="1"/>
    </xf>
    <xf numFmtId="0" fontId="15" fillId="0" borderId="0" xfId="0" pivotButton="1" applyFont="1"/>
    <xf numFmtId="0" fontId="15" fillId="0" borderId="1" xfId="0" applyFont="1" applyBorder="1" applyAlignment="1">
      <alignment wrapText="1"/>
    </xf>
    <xf numFmtId="1" fontId="9" fillId="0" borderId="1" xfId="0" applyNumberFormat="1" applyFont="1" applyBorder="1"/>
    <xf numFmtId="0" fontId="15" fillId="3" borderId="1" xfId="0" applyFont="1" applyFill="1" applyBorder="1"/>
    <xf numFmtId="0" fontId="6" fillId="0" borderId="1" xfId="0" applyFont="1" applyBorder="1"/>
    <xf numFmtId="0" fontId="15" fillId="0" borderId="6" xfId="0" applyFont="1" applyBorder="1"/>
    <xf numFmtId="0" fontId="9" fillId="24" borderId="0" xfId="0" applyFont="1" applyFill="1"/>
    <xf numFmtId="0" fontId="9" fillId="19" borderId="1" xfId="0" applyFont="1" applyFill="1" applyBorder="1"/>
    <xf numFmtId="1" fontId="9" fillId="0" borderId="0" xfId="0" applyNumberFormat="1" applyFont="1"/>
    <xf numFmtId="0" fontId="0" fillId="19" borderId="1" xfId="0" applyFill="1" applyBorder="1"/>
    <xf numFmtId="0" fontId="9" fillId="8" borderId="1" xfId="0" applyFont="1" applyFill="1" applyBorder="1"/>
    <xf numFmtId="1" fontId="9" fillId="8" borderId="1" xfId="0" applyNumberFormat="1" applyFont="1" applyFill="1" applyBorder="1"/>
    <xf numFmtId="1" fontId="9" fillId="27" borderId="1" xfId="0" applyNumberFormat="1" applyFont="1" applyFill="1" applyBorder="1"/>
    <xf numFmtId="1" fontId="9" fillId="32" borderId="1" xfId="0" applyNumberFormat="1" applyFont="1" applyFill="1" applyBorder="1"/>
    <xf numFmtId="0" fontId="9" fillId="32" borderId="1" xfId="0" applyFont="1" applyFill="1" applyBorder="1"/>
    <xf numFmtId="1" fontId="9" fillId="28" borderId="1" xfId="0" applyNumberFormat="1" applyFont="1" applyFill="1" applyBorder="1"/>
    <xf numFmtId="1" fontId="9" fillId="23" borderId="1" xfId="0" applyNumberFormat="1" applyFont="1" applyFill="1" applyBorder="1"/>
    <xf numFmtId="0" fontId="9" fillId="22" borderId="1" xfId="0" applyFont="1" applyFill="1" applyBorder="1"/>
    <xf numFmtId="1" fontId="9" fillId="22" borderId="1" xfId="0" applyNumberFormat="1" applyFont="1" applyFill="1" applyBorder="1"/>
    <xf numFmtId="0" fontId="9" fillId="28" borderId="1" xfId="0" applyFont="1" applyFill="1" applyBorder="1"/>
    <xf numFmtId="0" fontId="9" fillId="27" borderId="1" xfId="0" applyFont="1" applyFill="1" applyBorder="1"/>
    <xf numFmtId="1" fontId="0" fillId="33" borderId="1" xfId="0" applyNumberFormat="1" applyFill="1" applyBorder="1"/>
    <xf numFmtId="0" fontId="15" fillId="19" borderId="1" xfId="0" applyFont="1" applyFill="1" applyBorder="1"/>
    <xf numFmtId="1" fontId="15" fillId="32" borderId="1" xfId="0" applyNumberFormat="1" applyFont="1" applyFill="1" applyBorder="1"/>
    <xf numFmtId="1" fontId="15" fillId="28" borderId="1" xfId="0" applyNumberFormat="1" applyFont="1" applyFill="1" applyBorder="1"/>
    <xf numFmtId="0" fontId="15" fillId="32" borderId="1" xfId="0" applyFont="1" applyFill="1" applyBorder="1"/>
    <xf numFmtId="1" fontId="15" fillId="33" borderId="1" xfId="0" applyNumberFormat="1" applyFont="1" applyFill="1" applyBorder="1"/>
    <xf numFmtId="1" fontId="15" fillId="23" borderId="1" xfId="0" applyNumberFormat="1" applyFont="1" applyFill="1" applyBorder="1"/>
    <xf numFmtId="0" fontId="15" fillId="33" borderId="1" xfId="0" applyFont="1" applyFill="1" applyBorder="1"/>
    <xf numFmtId="0" fontId="15" fillId="22" borderId="1" xfId="0" applyFont="1" applyFill="1" applyBorder="1" applyAlignment="1">
      <alignment wrapText="1"/>
    </xf>
    <xf numFmtId="0" fontId="15" fillId="23" borderId="1" xfId="0" applyFont="1" applyFill="1" applyBorder="1" applyAlignment="1">
      <alignment wrapText="1"/>
    </xf>
    <xf numFmtId="0" fontId="15" fillId="8" borderId="1" xfId="0" applyFont="1" applyFill="1" applyBorder="1" applyAlignment="1">
      <alignment wrapText="1"/>
    </xf>
    <xf numFmtId="0" fontId="15" fillId="0" borderId="1" xfId="0" applyFont="1" applyBorder="1" applyAlignment="1">
      <alignment horizontal="right"/>
    </xf>
    <xf numFmtId="49" fontId="15" fillId="0" borderId="1" xfId="0" applyNumberFormat="1" applyFont="1" applyBorder="1" applyAlignment="1">
      <alignment horizontal="right"/>
    </xf>
    <xf numFmtId="0" fontId="15" fillId="23" borderId="0" xfId="4" applyFont="1" applyFill="1"/>
    <xf numFmtId="0" fontId="15" fillId="26" borderId="0" xfId="0" applyFont="1" applyFill="1" applyAlignment="1">
      <alignment horizontal="right"/>
    </xf>
    <xf numFmtId="9" fontId="15" fillId="26" borderId="0" xfId="3" applyFont="1" applyFill="1" applyAlignment="1">
      <alignment horizontal="right"/>
    </xf>
    <xf numFmtId="0" fontId="15" fillId="26" borderId="0" xfId="0" applyFont="1" applyFill="1"/>
    <xf numFmtId="0" fontId="15" fillId="26" borderId="0" xfId="4" applyFont="1" applyFill="1" applyAlignment="1">
      <alignment horizontal="right"/>
    </xf>
    <xf numFmtId="1" fontId="15" fillId="26" borderId="0" xfId="3" applyNumberFormat="1" applyFont="1" applyFill="1" applyAlignment="1">
      <alignment horizontal="right"/>
    </xf>
    <xf numFmtId="0" fontId="15" fillId="26" borderId="0" xfId="4" applyFont="1" applyFill="1"/>
    <xf numFmtId="0" fontId="20" fillId="23" borderId="0" xfId="0" applyFont="1" applyFill="1"/>
    <xf numFmtId="166" fontId="15" fillId="25" borderId="0" xfId="2" applyNumberFormat="1" applyFont="1" applyFill="1" applyAlignment="1">
      <alignment horizontal="right"/>
    </xf>
    <xf numFmtId="9" fontId="15" fillId="28" borderId="0" xfId="3" applyFont="1" applyFill="1" applyAlignment="1">
      <alignment horizontal="right"/>
    </xf>
    <xf numFmtId="9" fontId="15" fillId="27" borderId="0" xfId="3" applyFont="1" applyFill="1" applyAlignment="1">
      <alignment horizontal="right"/>
    </xf>
    <xf numFmtId="167" fontId="6" fillId="24" borderId="1" xfId="5" applyFont="1" applyFill="1" applyBorder="1" applyAlignment="1">
      <alignment horizontal="center" vertical="center" wrapText="1"/>
    </xf>
    <xf numFmtId="0" fontId="6" fillId="24" borderId="1" xfId="0" applyFont="1" applyFill="1" applyBorder="1" applyAlignment="1">
      <alignment horizontal="center" vertical="center" wrapText="1"/>
    </xf>
    <xf numFmtId="0" fontId="6" fillId="24" borderId="7" xfId="0" applyFont="1" applyFill="1" applyBorder="1" applyAlignment="1">
      <alignment horizontal="center" vertical="center" wrapText="1"/>
    </xf>
    <xf numFmtId="0" fontId="31" fillId="0" borderId="12" xfId="0" applyFont="1" applyBorder="1" applyAlignment="1">
      <alignment horizontal="center" vertical="center" wrapText="1"/>
    </xf>
    <xf numFmtId="0" fontId="17" fillId="0" borderId="0" xfId="0" applyFont="1" applyAlignment="1">
      <alignment wrapText="1"/>
    </xf>
    <xf numFmtId="0" fontId="31" fillId="0" borderId="11" xfId="0" applyFont="1" applyBorder="1" applyAlignment="1">
      <alignment horizontal="center" vertical="center" wrapText="1"/>
    </xf>
    <xf numFmtId="0" fontId="31" fillId="0" borderId="1" xfId="0" applyFont="1" applyBorder="1" applyAlignment="1">
      <alignment horizontal="center" vertical="center" textRotation="90" wrapText="1"/>
    </xf>
    <xf numFmtId="0" fontId="31" fillId="0" borderId="1" xfId="0" applyFont="1" applyBorder="1" applyAlignment="1">
      <alignment horizontal="center" vertical="center" wrapText="1"/>
    </xf>
    <xf numFmtId="0" fontId="17" fillId="34" borderId="1" xfId="0" applyFont="1" applyFill="1" applyBorder="1" applyAlignment="1">
      <alignment horizontal="center" vertical="center" textRotation="90" wrapText="1"/>
    </xf>
    <xf numFmtId="0" fontId="17" fillId="34" borderId="10" xfId="0" applyFont="1" applyFill="1" applyBorder="1" applyAlignment="1">
      <alignment horizontal="center" vertical="center" textRotation="90" wrapText="1"/>
    </xf>
    <xf numFmtId="0" fontId="31" fillId="0" borderId="9" xfId="0" applyFont="1" applyBorder="1" applyAlignment="1">
      <alignment horizontal="center" vertical="center" textRotation="90" wrapText="1"/>
    </xf>
    <xf numFmtId="43" fontId="31" fillId="0" borderId="6" xfId="6" applyFont="1" applyFill="1" applyBorder="1" applyAlignment="1">
      <alignment horizontal="left" vertical="center" wrapText="1"/>
    </xf>
    <xf numFmtId="0" fontId="17" fillId="0" borderId="1" xfId="0" applyFont="1" applyBorder="1" applyAlignment="1">
      <alignment horizontal="center" vertical="center" textRotation="90" wrapText="1"/>
    </xf>
    <xf numFmtId="0" fontId="17" fillId="0" borderId="10" xfId="0" applyFont="1" applyBorder="1" applyAlignment="1">
      <alignment horizontal="center" vertical="center" textRotation="90" wrapText="1"/>
    </xf>
    <xf numFmtId="0" fontId="17" fillId="0" borderId="12" xfId="0" applyFont="1" applyBorder="1" applyAlignment="1">
      <alignment horizontal="center" vertical="center" wrapText="1"/>
    </xf>
    <xf numFmtId="9" fontId="17" fillId="0" borderId="6" xfId="0" applyNumberFormat="1" applyFont="1" applyBorder="1" applyAlignment="1">
      <alignment horizontal="left" vertical="center" wrapText="1"/>
    </xf>
    <xf numFmtId="9" fontId="17" fillId="0" borderId="1" xfId="0" applyNumberFormat="1" applyFont="1" applyBorder="1" applyAlignment="1">
      <alignment horizontal="left" vertical="center" wrapText="1"/>
    </xf>
    <xf numFmtId="2"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17" fillId="0" borderId="1" xfId="7" applyFont="1" applyBorder="1" applyAlignment="1">
      <alignment horizontal="center" vertical="center" wrapText="1"/>
    </xf>
    <xf numFmtId="9" fontId="17" fillId="0" borderId="7" xfId="7" applyFont="1" applyFill="1" applyBorder="1" applyAlignment="1">
      <alignment horizontal="center" vertical="center" wrapText="1"/>
    </xf>
    <xf numFmtId="0" fontId="17" fillId="0" borderId="6" xfId="0" applyFont="1" applyBorder="1"/>
    <xf numFmtId="9" fontId="17" fillId="0" borderId="0" xfId="7" applyFont="1" applyFill="1"/>
    <xf numFmtId="12" fontId="17" fillId="0" borderId="1" xfId="0" applyNumberFormat="1" applyFont="1" applyBorder="1" applyAlignment="1">
      <alignment vertical="center" wrapText="1"/>
    </xf>
    <xf numFmtId="12" fontId="17" fillId="0" borderId="1" xfId="0" applyNumberFormat="1" applyFont="1" applyBorder="1" applyAlignment="1">
      <alignment horizontal="center" vertical="center" wrapText="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left" vertical="top" wrapText="1"/>
    </xf>
    <xf numFmtId="9" fontId="17" fillId="0" borderId="0" xfId="0" applyNumberFormat="1" applyFont="1" applyAlignment="1">
      <alignment vertical="top" wrapText="1"/>
    </xf>
    <xf numFmtId="0" fontId="17" fillId="0" borderId="0" xfId="0" applyFont="1" applyAlignment="1">
      <alignment textRotation="90" wrapText="1"/>
    </xf>
    <xf numFmtId="9" fontId="17" fillId="0" borderId="0" xfId="0" applyNumberFormat="1"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center" vertical="center" wrapText="1"/>
    </xf>
    <xf numFmtId="9" fontId="17" fillId="0" borderId="12" xfId="0" applyNumberFormat="1" applyFont="1" applyBorder="1" applyAlignment="1">
      <alignment horizontal="left" vertical="top" wrapText="1"/>
    </xf>
    <xf numFmtId="0" fontId="17" fillId="0" borderId="0" xfId="0" applyFont="1" applyAlignment="1">
      <alignment vertical="top" wrapText="1"/>
    </xf>
    <xf numFmtId="9" fontId="15" fillId="35" borderId="1" xfId="0" applyNumberFormat="1" applyFont="1" applyFill="1" applyBorder="1" applyAlignment="1">
      <alignment horizontal="left" vertical="center" wrapText="1"/>
    </xf>
    <xf numFmtId="0" fontId="9" fillId="0" borderId="0" xfId="0" applyFont="1" applyAlignment="1">
      <alignment vertical="top" wrapText="1"/>
    </xf>
    <xf numFmtId="43" fontId="31" fillId="0" borderId="7" xfId="6" applyFont="1" applyFill="1" applyBorder="1" applyAlignment="1">
      <alignment vertical="center" wrapText="1"/>
    </xf>
    <xf numFmtId="0" fontId="17" fillId="0" borderId="14" xfId="0" applyFont="1" applyBorder="1" applyAlignment="1">
      <alignment wrapText="1"/>
    </xf>
    <xf numFmtId="0" fontId="24" fillId="8" borderId="4" xfId="0" applyFont="1" applyFill="1" applyBorder="1" applyAlignment="1">
      <alignment horizontal="left" vertical="top"/>
    </xf>
    <xf numFmtId="0" fontId="24" fillId="8" borderId="5" xfId="0" applyFont="1" applyFill="1" applyBorder="1" applyAlignment="1">
      <alignment horizontal="left" vertical="top"/>
    </xf>
    <xf numFmtId="0" fontId="24" fillId="8" borderId="6" xfId="0" applyFont="1" applyFill="1" applyBorder="1" applyAlignment="1">
      <alignment horizontal="left" vertical="top"/>
    </xf>
    <xf numFmtId="1" fontId="23" fillId="0" borderId="4" xfId="1" applyNumberFormat="1" applyFont="1" applyBorder="1" applyAlignment="1">
      <alignment horizontal="center" vertical="top" wrapText="1"/>
    </xf>
    <xf numFmtId="1" fontId="23" fillId="0" borderId="6" xfId="1" applyNumberFormat="1" applyFont="1" applyBorder="1" applyAlignment="1">
      <alignment horizontal="center" vertical="top" wrapText="1"/>
    </xf>
    <xf numFmtId="0" fontId="23" fillId="3" borderId="4" xfId="1" applyFont="1" applyFill="1" applyBorder="1" applyAlignment="1">
      <alignment horizontal="center" vertical="top"/>
    </xf>
    <xf numFmtId="0" fontId="23" fillId="3" borderId="6" xfId="1" applyFont="1" applyFill="1" applyBorder="1" applyAlignment="1">
      <alignment horizontal="center" vertical="top"/>
    </xf>
    <xf numFmtId="1" fontId="8" fillId="0" borderId="4" xfId="0" applyNumberFormat="1" applyFont="1" applyBorder="1" applyAlignment="1">
      <alignment horizontal="left" vertical="top" wrapText="1"/>
    </xf>
    <xf numFmtId="1" fontId="8" fillId="0" borderId="6" xfId="0" applyNumberFormat="1" applyFont="1" applyBorder="1" applyAlignment="1">
      <alignment horizontal="left" vertical="top" wrapText="1"/>
    </xf>
    <xf numFmtId="15" fontId="8" fillId="0" borderId="1" xfId="0" quotePrefix="1" applyNumberFormat="1" applyFont="1" applyBorder="1" applyAlignment="1">
      <alignment vertical="top" wrapText="1"/>
    </xf>
    <xf numFmtId="1" fontId="22" fillId="0" borderId="1" xfId="0" applyNumberFormat="1" applyFont="1" applyBorder="1" applyAlignment="1">
      <alignment horizontal="left" vertical="top" wrapText="1"/>
    </xf>
    <xf numFmtId="0" fontId="21" fillId="2" borderId="7" xfId="0" applyFont="1" applyFill="1" applyBorder="1" applyAlignment="1">
      <alignment horizontal="center" vertical="center"/>
    </xf>
    <xf numFmtId="0" fontId="13" fillId="8" borderId="1" xfId="0" applyFont="1" applyFill="1" applyBorder="1" applyAlignment="1">
      <alignment horizontal="center" vertical="top"/>
    </xf>
    <xf numFmtId="15" fontId="8" fillId="0" borderId="1" xfId="0" applyNumberFormat="1" applyFont="1" applyBorder="1" applyAlignment="1">
      <alignment vertical="top" wrapText="1"/>
    </xf>
    <xf numFmtId="15" fontId="23" fillId="0" borderId="1" xfId="1" applyNumberFormat="1" applyFont="1" applyBorder="1" applyAlignment="1">
      <alignment vertical="top" wrapText="1"/>
    </xf>
    <xf numFmtId="1" fontId="3" fillId="0" borderId="4"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0" fontId="13" fillId="8" borderId="0" xfId="0" applyFont="1" applyFill="1" applyAlignment="1">
      <alignment horizontal="left" vertical="center" wrapText="1"/>
    </xf>
    <xf numFmtId="0" fontId="6" fillId="0" borderId="0" xfId="0" applyFont="1" applyAlignment="1">
      <alignment horizontal="center"/>
    </xf>
    <xf numFmtId="0" fontId="13" fillId="8" borderId="0" xfId="0" applyFont="1" applyFill="1" applyAlignment="1">
      <alignment vertical="top"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7" xfId="0" applyFont="1" applyBorder="1" applyAlignment="1">
      <alignment horizontal="center" vertical="center" textRotation="90" wrapText="1"/>
    </xf>
    <xf numFmtId="0" fontId="31" fillId="0" borderId="9" xfId="0" applyFont="1" applyBorder="1" applyAlignment="1">
      <alignment horizontal="center" vertical="center" textRotation="90" wrapText="1"/>
    </xf>
    <xf numFmtId="0" fontId="17" fillId="0" borderId="12" xfId="0" applyFont="1" applyBorder="1" applyAlignment="1">
      <alignment horizontal="center" vertical="center" wrapText="1"/>
    </xf>
    <xf numFmtId="2" fontId="17" fillId="0" borderId="1"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 xfId="0" applyFont="1" applyBorder="1" applyAlignment="1">
      <alignment horizontal="center" vertical="center" textRotation="90" wrapText="1"/>
    </xf>
    <xf numFmtId="0" fontId="31"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9" fontId="17" fillId="0" borderId="1" xfId="7" applyFont="1" applyFill="1" applyBorder="1" applyAlignment="1">
      <alignment horizontal="center" vertical="center" wrapText="1"/>
    </xf>
    <xf numFmtId="9" fontId="17" fillId="0" borderId="7" xfId="7" applyFont="1" applyFill="1" applyBorder="1" applyAlignment="1">
      <alignment horizontal="center" vertical="center" wrapText="1"/>
    </xf>
    <xf numFmtId="9" fontId="17" fillId="0" borderId="8" xfId="7" applyFont="1" applyFill="1" applyBorder="1" applyAlignment="1">
      <alignment horizontal="center" vertical="center" wrapText="1"/>
    </xf>
    <xf numFmtId="9" fontId="17" fillId="0" borderId="9" xfId="7" applyFont="1" applyFill="1" applyBorder="1" applyAlignment="1">
      <alignment horizontal="center" vertical="center" wrapText="1"/>
    </xf>
    <xf numFmtId="9" fontId="17" fillId="0" borderId="1" xfId="7" applyFont="1" applyBorder="1" applyAlignment="1">
      <alignment horizontal="center" vertical="center" wrapText="1"/>
    </xf>
    <xf numFmtId="0" fontId="17" fillId="0" borderId="7" xfId="0" applyFont="1" applyBorder="1" applyAlignment="1">
      <alignment horizontal="center" vertical="center" wrapText="1"/>
    </xf>
    <xf numFmtId="2" fontId="17" fillId="0" borderId="9" xfId="0" applyNumberFormat="1" applyFont="1" applyBorder="1" applyAlignment="1">
      <alignment horizontal="center" vertical="center" wrapText="1"/>
    </xf>
    <xf numFmtId="0" fontId="34" fillId="36" borderId="15" xfId="0" applyFont="1" applyFill="1" applyBorder="1" applyAlignment="1">
      <alignment horizontal="center" vertical="top" wrapText="1"/>
    </xf>
    <xf numFmtId="0" fontId="34" fillId="36" borderId="0" xfId="0" applyFont="1" applyFill="1" applyAlignment="1">
      <alignment horizontal="center" vertical="top" wrapText="1"/>
    </xf>
    <xf numFmtId="0" fontId="34" fillId="36" borderId="16" xfId="0" applyFont="1" applyFill="1" applyBorder="1" applyAlignment="1">
      <alignment horizontal="center" vertical="top" wrapText="1"/>
    </xf>
    <xf numFmtId="0" fontId="34" fillId="36" borderId="17" xfId="0" applyFont="1" applyFill="1" applyBorder="1" applyAlignment="1">
      <alignment horizontal="center" vertical="top" wrapText="1"/>
    </xf>
    <xf numFmtId="0" fontId="34" fillId="36" borderId="18" xfId="0" applyFont="1" applyFill="1" applyBorder="1" applyAlignment="1">
      <alignment horizontal="center" vertical="top" wrapText="1"/>
    </xf>
    <xf numFmtId="0" fontId="34" fillId="36" borderId="19" xfId="0" applyFont="1" applyFill="1" applyBorder="1" applyAlignment="1">
      <alignment horizontal="center" vertical="top" wrapText="1"/>
    </xf>
    <xf numFmtId="0" fontId="32" fillId="36" borderId="17" xfId="0" applyFont="1" applyFill="1" applyBorder="1" applyAlignment="1">
      <alignment horizontal="center" vertical="top" wrapText="1"/>
    </xf>
    <xf numFmtId="0" fontId="32" fillId="36" borderId="18" xfId="0" applyFont="1" applyFill="1" applyBorder="1" applyAlignment="1">
      <alignment horizontal="center" vertical="top" wrapText="1"/>
    </xf>
    <xf numFmtId="0" fontId="32" fillId="36" borderId="19" xfId="0" applyFont="1" applyFill="1" applyBorder="1" applyAlignment="1">
      <alignment horizontal="center" vertical="top" wrapText="1"/>
    </xf>
    <xf numFmtId="9" fontId="15" fillId="24" borderId="1" xfId="3" applyFont="1" applyFill="1" applyBorder="1" applyAlignment="1">
      <alignment horizontal="center" vertical="center" wrapText="1"/>
    </xf>
    <xf numFmtId="9" fontId="15" fillId="24" borderId="1" xfId="0" applyNumberFormat="1" applyFont="1" applyFill="1" applyBorder="1" applyAlignment="1">
      <alignment horizontal="center" vertical="center" wrapText="1"/>
    </xf>
    <xf numFmtId="0" fontId="15" fillId="24" borderId="1" xfId="0" applyFont="1" applyFill="1" applyBorder="1" applyAlignment="1">
      <alignment horizontal="center" vertical="center" wrapText="1"/>
    </xf>
    <xf numFmtId="0" fontId="26" fillId="26" borderId="0" xfId="0" applyFont="1" applyFill="1" applyAlignment="1">
      <alignment horizontal="left" wrapText="1"/>
    </xf>
    <xf numFmtId="0" fontId="15" fillId="26" borderId="0" xfId="0" applyFont="1" applyFill="1" applyAlignment="1">
      <alignment horizontal="left" wrapText="1"/>
    </xf>
    <xf numFmtId="9" fontId="15" fillId="24" borderId="7" xfId="3" applyFont="1" applyFill="1" applyBorder="1" applyAlignment="1">
      <alignment horizontal="center" vertical="center" wrapText="1"/>
    </xf>
    <xf numFmtId="9" fontId="15" fillId="24" borderId="8" xfId="3" applyFont="1" applyFill="1" applyBorder="1" applyAlignment="1">
      <alignment horizontal="center" vertical="center" wrapText="1"/>
    </xf>
    <xf numFmtId="9" fontId="15" fillId="24" borderId="9" xfId="3" applyFont="1" applyFill="1" applyBorder="1" applyAlignment="1">
      <alignment horizontal="center" vertical="center" wrapText="1"/>
    </xf>
    <xf numFmtId="0" fontId="13" fillId="8" borderId="0" xfId="0" applyFont="1" applyFill="1" applyAlignment="1">
      <alignment horizontal="left"/>
    </xf>
  </cellXfs>
  <cellStyles count="8">
    <cellStyle name="Comma" xfId="2" builtinId="3"/>
    <cellStyle name="Explanatory Text" xfId="4" builtinId="53"/>
    <cellStyle name="Hyperlink" xfId="1" builtinId="8"/>
    <cellStyle name="Milliers 2" xfId="5" xr:uid="{E6F3259B-9B4F-4668-8284-7471852298C1}"/>
    <cellStyle name="Milliers 3" xfId="6" xr:uid="{EF565A63-C1D8-4CC4-A9EB-3A302FE4B175}"/>
    <cellStyle name="Normal" xfId="0" builtinId="0"/>
    <cellStyle name="Percent" xfId="3" builtinId="5"/>
    <cellStyle name="Pourcentage 2" xfId="7" xr:uid="{DB1CCA21-CB01-4954-861F-2A9AF72DAF5B}"/>
  </cellStyles>
  <dxfs count="35">
    <dxf>
      <fill>
        <patternFill>
          <bgColor theme="0" tint="-0.14996795556505021"/>
        </patternFill>
      </fill>
    </dxf>
    <dxf>
      <fill>
        <patternFill>
          <bgColor theme="0" tint="-0.14996795556505021"/>
        </patternFill>
      </fill>
    </dxf>
    <dxf>
      <fill>
        <patternFill>
          <bgColor theme="0" tint="-0.14996795556505021"/>
        </patternFill>
      </fill>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name val="Segoe UI"/>
        <family val="2"/>
        <scheme val="none"/>
      </font>
    </dxf>
    <dxf>
      <font>
        <sz val="12"/>
      </font>
    </dxf>
    <dxf>
      <font>
        <sz val="12"/>
      </font>
    </dxf>
    <dxf>
      <font>
        <sz val="12"/>
      </font>
    </dxf>
    <dxf>
      <font>
        <sz val="12"/>
      </font>
    </dxf>
    <dxf>
      <font>
        <sz val="12"/>
      </font>
    </dxf>
    <dxf>
      <font>
        <sz val="12"/>
      </font>
    </dxf>
  </dxfs>
  <tableStyles count="0" defaultTableStyle="TableStyleMedium9" defaultPivotStyle="PivotStyleLight16"/>
  <colors>
    <mruColors>
      <color rgb="FFB0D3AB"/>
      <color rgb="FFE6F2E0"/>
      <color rgb="FFEE5859"/>
      <color rgb="FFC8E4BF"/>
      <color rgb="FFF27D7C"/>
      <color rgb="FFF3BEBD"/>
      <color rgb="FFFEEEED"/>
      <color rgb="FF75C376"/>
      <color rgb="FFFCDEDC"/>
      <color rgb="FFF9BD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9.png"/><Relationship Id="rId3" Type="http://schemas.openxmlformats.org/officeDocument/2006/relationships/image" Target="cid:image001.png@01D904A4.F7AA6FB0" TargetMode="External"/><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cid:image001.png@01D9711E.61529560" TargetMode="External"/><Relationship Id="rId2" Type="http://schemas.openxmlformats.org/officeDocument/2006/relationships/image" Target="../media/image2.png"/><Relationship Id="rId16" Type="http://schemas.openxmlformats.org/officeDocument/2006/relationships/image" Target="../media/image12.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image" Target="cid:image001.png@01D963C9.DEE7A680" TargetMode="External"/><Relationship Id="rId5" Type="http://schemas.openxmlformats.org/officeDocument/2006/relationships/image" Target="cid:image001.png@01D8EA1C.A03F0C60" TargetMode="External"/><Relationship Id="rId15" Type="http://schemas.openxmlformats.org/officeDocument/2006/relationships/image" Target="../media/image11.png"/><Relationship Id="rId10" Type="http://schemas.openxmlformats.org/officeDocument/2006/relationships/image" Target="../media/image7.png"/><Relationship Id="rId4" Type="http://schemas.openxmlformats.org/officeDocument/2006/relationships/image" Target="../media/image3.png"/><Relationship Id="rId9" Type="http://schemas.openxmlformats.org/officeDocument/2006/relationships/image" Target="cid:image001.png@01D9001B.7AEA9050" TargetMode="External"/><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3</xdr:row>
      <xdr:rowOff>1064999</xdr:rowOff>
    </xdr:from>
    <xdr:to>
      <xdr:col>6</xdr:col>
      <xdr:colOff>526964</xdr:colOff>
      <xdr:row>3</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3</xdr:row>
      <xdr:rowOff>1001912</xdr:rowOff>
    </xdr:from>
    <xdr:to>
      <xdr:col>15</xdr:col>
      <xdr:colOff>180890</xdr:colOff>
      <xdr:row>3</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581283</xdr:colOff>
      <xdr:row>7</xdr:row>
      <xdr:rowOff>817058</xdr:rowOff>
    </xdr:from>
    <xdr:to>
      <xdr:col>6</xdr:col>
      <xdr:colOff>302405</xdr:colOff>
      <xdr:row>13</xdr:row>
      <xdr:rowOff>248161</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6"/>
        <a:stretch>
          <a:fillRect/>
        </a:stretch>
      </xdr:blipFill>
      <xdr:spPr>
        <a:xfrm>
          <a:off x="8952700" y="7018891"/>
          <a:ext cx="1562622" cy="1501203"/>
        </a:xfrm>
        <a:prstGeom prst="rect">
          <a:avLst/>
        </a:prstGeom>
      </xdr:spPr>
    </xdr:pic>
    <xdr:clientData/>
  </xdr:twoCellAnchor>
  <xdr:twoCellAnchor editAs="oneCell">
    <xdr:from>
      <xdr:col>3</xdr:col>
      <xdr:colOff>197365</xdr:colOff>
      <xdr:row>0</xdr:row>
      <xdr:rowOff>231688</xdr:rowOff>
    </xdr:from>
    <xdr:to>
      <xdr:col>6</xdr:col>
      <xdr:colOff>294211</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twoCellAnchor>
    <xdr:from>
      <xdr:col>16</xdr:col>
      <xdr:colOff>0</xdr:colOff>
      <xdr:row>3</xdr:row>
      <xdr:rowOff>891355</xdr:rowOff>
    </xdr:from>
    <xdr:to>
      <xdr:col>19</xdr:col>
      <xdr:colOff>10583</xdr:colOff>
      <xdr:row>3</xdr:row>
      <xdr:rowOff>1572683</xdr:rowOff>
    </xdr:to>
    <xdr:pic>
      <xdr:nvPicPr>
        <xdr:cNvPr id="7" name="Picture 7">
          <a:extLst>
            <a:ext uri="{FF2B5EF4-FFF2-40B4-BE49-F238E27FC236}">
              <a16:creationId xmlns:a16="http://schemas.microsoft.com/office/drawing/2014/main" id="{E1C6C47F-9BAE-9CD4-270E-DA6059DAA9E7}"/>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16351250" y="2288355"/>
          <a:ext cx="1852083" cy="68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376771</xdr:colOff>
      <xdr:row>4</xdr:row>
      <xdr:rowOff>260349</xdr:rowOff>
    </xdr:from>
    <xdr:to>
      <xdr:col>19</xdr:col>
      <xdr:colOff>323854</xdr:colOff>
      <xdr:row>4</xdr:row>
      <xdr:rowOff>1400174</xdr:rowOff>
    </xdr:to>
    <xdr:pic>
      <xdr:nvPicPr>
        <xdr:cNvPr id="4" name="Image 3" descr="Une image contenant symbole, logo, Police, cercle&#10;&#10;Description générée automatiquement">
          <a:extLst>
            <a:ext uri="{FF2B5EF4-FFF2-40B4-BE49-F238E27FC236}">
              <a16:creationId xmlns:a16="http://schemas.microsoft.com/office/drawing/2014/main" id="{B47E7696-BBB7-638D-26FF-B4B95627D0C4}"/>
            </a:ext>
          </a:extLst>
        </xdr:cNvPr>
        <xdr:cNvPicPr>
          <a:picLocks noChangeAspect="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341854" y="3350682"/>
          <a:ext cx="1174750" cy="1139825"/>
        </a:xfrm>
        <a:prstGeom prst="rect">
          <a:avLst/>
        </a:prstGeom>
        <a:noFill/>
        <a:ln>
          <a:noFill/>
        </a:ln>
      </xdr:spPr>
    </xdr:pic>
    <xdr:clientData/>
  </xdr:twoCellAnchor>
  <xdr:twoCellAnchor editAs="oneCell">
    <xdr:from>
      <xdr:col>4</xdr:col>
      <xdr:colOff>95250</xdr:colOff>
      <xdr:row>4</xdr:row>
      <xdr:rowOff>216849</xdr:rowOff>
    </xdr:from>
    <xdr:to>
      <xdr:col>6</xdr:col>
      <xdr:colOff>2117</xdr:colOff>
      <xdr:row>4</xdr:row>
      <xdr:rowOff>1326173</xdr:rowOff>
    </xdr:to>
    <xdr:pic>
      <xdr:nvPicPr>
        <xdr:cNvPr id="8" name="Image 7" descr="Action contre la Faim | Solidaire">
          <a:extLst>
            <a:ext uri="{FF2B5EF4-FFF2-40B4-BE49-F238E27FC236}">
              <a16:creationId xmlns:a16="http://schemas.microsoft.com/office/drawing/2014/main" id="{E21AA360-AC67-6972-D352-89933FEBB29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080500" y="3307182"/>
          <a:ext cx="1111250" cy="1106149"/>
        </a:xfrm>
        <a:prstGeom prst="rect">
          <a:avLst/>
        </a:prstGeom>
        <a:noFill/>
        <a:ln>
          <a:noFill/>
        </a:ln>
      </xdr:spPr>
    </xdr:pic>
    <xdr:clientData/>
  </xdr:twoCellAnchor>
  <xdr:twoCellAnchor editAs="oneCell">
    <xdr:from>
      <xdr:col>7</xdr:col>
      <xdr:colOff>158753</xdr:colOff>
      <xdr:row>4</xdr:row>
      <xdr:rowOff>553513</xdr:rowOff>
    </xdr:from>
    <xdr:to>
      <xdr:col>10</xdr:col>
      <xdr:colOff>180978</xdr:colOff>
      <xdr:row>4</xdr:row>
      <xdr:rowOff>1163113</xdr:rowOff>
    </xdr:to>
    <xdr:pic>
      <xdr:nvPicPr>
        <xdr:cNvPr id="9" name="Image 8">
          <a:extLst>
            <a:ext uri="{FF2B5EF4-FFF2-40B4-BE49-F238E27FC236}">
              <a16:creationId xmlns:a16="http://schemas.microsoft.com/office/drawing/2014/main" id="{AD696017-1FCE-1E95-BE28-E4D510329DF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985503" y="3643846"/>
          <a:ext cx="1860550" cy="609600"/>
        </a:xfrm>
        <a:prstGeom prst="rect">
          <a:avLst/>
        </a:prstGeom>
        <a:noFill/>
      </xdr:spPr>
    </xdr:pic>
    <xdr:clientData/>
  </xdr:twoCellAnchor>
  <xdr:twoCellAnchor editAs="oneCell">
    <xdr:from>
      <xdr:col>10</xdr:col>
      <xdr:colOff>567274</xdr:colOff>
      <xdr:row>4</xdr:row>
      <xdr:rowOff>240240</xdr:rowOff>
    </xdr:from>
    <xdr:to>
      <xdr:col>13</xdr:col>
      <xdr:colOff>221199</xdr:colOff>
      <xdr:row>4</xdr:row>
      <xdr:rowOff>1475315</xdr:rowOff>
    </xdr:to>
    <xdr:pic>
      <xdr:nvPicPr>
        <xdr:cNvPr id="10" name="Image 9" descr="SOLIDARITÉS INTERNATIONAL - Association, ONG humanitaire ...">
          <a:extLst>
            <a:ext uri="{FF2B5EF4-FFF2-40B4-BE49-F238E27FC236}">
              <a16:creationId xmlns:a16="http://schemas.microsoft.com/office/drawing/2014/main" id="{7535EFB9-9973-50D2-79E8-57601CFC526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235524" y="3330573"/>
          <a:ext cx="1498600" cy="1238250"/>
        </a:xfrm>
        <a:prstGeom prst="rect">
          <a:avLst/>
        </a:prstGeom>
        <a:noFill/>
        <a:ln>
          <a:noFill/>
        </a:ln>
      </xdr:spPr>
    </xdr:pic>
    <xdr:clientData/>
  </xdr:twoCellAnchor>
  <xdr:twoCellAnchor editAs="oneCell">
    <xdr:from>
      <xdr:col>14</xdr:col>
      <xdr:colOff>6352</xdr:colOff>
      <xdr:row>4</xdr:row>
      <xdr:rowOff>615680</xdr:rowOff>
    </xdr:from>
    <xdr:to>
      <xdr:col>16</xdr:col>
      <xdr:colOff>501650</xdr:colOff>
      <xdr:row>4</xdr:row>
      <xdr:rowOff>1397001</xdr:rowOff>
    </xdr:to>
    <xdr:pic>
      <xdr:nvPicPr>
        <xdr:cNvPr id="13" name="Image 12" descr="Danish Refugee Council (DRC) - ACTED">
          <a:extLst>
            <a:ext uri="{FF2B5EF4-FFF2-40B4-BE49-F238E27FC236}">
              <a16:creationId xmlns:a16="http://schemas.microsoft.com/office/drawing/2014/main" id="{71E8C329-692B-E69D-38D8-A8F67AD49E8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129935" y="3706013"/>
          <a:ext cx="1729315" cy="78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3</xdr:row>
      <xdr:rowOff>893232</xdr:rowOff>
    </xdr:from>
    <xdr:to>
      <xdr:col>10</xdr:col>
      <xdr:colOff>361950</xdr:colOff>
      <xdr:row>3</xdr:row>
      <xdr:rowOff>1750482</xdr:rowOff>
    </xdr:to>
    <xdr:pic>
      <xdr:nvPicPr>
        <xdr:cNvPr id="14" name="Image 38">
          <a:extLst>
            <a:ext uri="{FF2B5EF4-FFF2-40B4-BE49-F238E27FC236}">
              <a16:creationId xmlns:a16="http://schemas.microsoft.com/office/drawing/2014/main" id="{0AB61E54-2569-FBE5-BCBF-3D60038CACC6}"/>
            </a:ext>
          </a:extLst>
        </xdr:cNvPr>
        <xdr:cNvPicPr>
          <a:picLocks noChangeAspect="1" noChangeArrowheads="1"/>
        </xdr:cNvPicPr>
      </xdr:nvPicPr>
      <xdr:blipFill>
        <a:blip xmlns:r="http://schemas.openxmlformats.org/officeDocument/2006/relationships" r:embed="rId16" r:link="rId17" cstate="print">
          <a:extLst>
            <a:ext uri="{28A0092B-C50C-407E-A947-70E740481C1C}">
              <a14:useLocalDpi xmlns:a14="http://schemas.microsoft.com/office/drawing/2010/main" val="0"/>
            </a:ext>
          </a:extLst>
        </a:blip>
        <a:srcRect/>
        <a:stretch>
          <a:fillRect/>
        </a:stretch>
      </xdr:blipFill>
      <xdr:spPr bwMode="auto">
        <a:xfrm>
          <a:off x="12054417" y="2311399"/>
          <a:ext cx="975783"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5135.37836909722" createdVersion="8" refreshedVersion="8" minRefreshableVersion="3" recordCount="150" xr:uid="{564572CD-9156-4F1B-929C-DBB2857EB8A5}">
  <cacheSource type="worksheet">
    <worksheetSource ref="A1:AUP151" sheet="Données_nettoyées"/>
  </cacheSource>
  <cacheFields count="1238">
    <cacheField name="index" numFmtId="0">
      <sharedItems containsSemiMixedTypes="0" containsString="0" containsNumber="1" containsInteger="1" minValue="1" maxValue="150"/>
    </cacheField>
    <cacheField name="uuid" numFmtId="0">
      <sharedItems/>
    </cacheField>
    <cacheField name="today" numFmtId="165">
      <sharedItems containsSemiMixedTypes="0" containsNonDate="0" containsDate="1" containsString="0" minDate="2023-06-19T00:00:00" maxDate="2023-07-01T00:00:00"/>
    </cacheField>
    <cacheField name="i_admin3" numFmtId="0">
      <sharedItems/>
    </cacheField>
    <cacheField name="i_enqueteur" numFmtId="0">
      <sharedItems/>
    </cacheField>
    <cacheField name="start" numFmtId="165">
      <sharedItems containsSemiMixedTypes="0" containsNonDate="0" containsDate="1" containsString="0" minDate="2023-06-19T10:41:54" maxDate="2023-06-30T15:31:52"/>
    </cacheField>
    <cacheField name="end" numFmtId="165">
      <sharedItems containsSemiMixedTypes="0" containsNonDate="0" containsDate="1" containsString="0" minDate="2023-06-19T11:55:11" maxDate="2023-06-30T16:13:05"/>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acheField>
    <cacheField name="i_date_enquete" numFmtId="165">
      <sharedItems containsSemiMixedTypes="0" containsNonDate="0" containsDate="1" containsString="0" minDate="2023-06-16T00:00:00" maxDate="2023-07-01T00:00:00"/>
    </cacheField>
    <cacheField name="i_admin1" numFmtId="0">
      <sharedItems/>
    </cacheField>
    <cacheField name="i_admin2" numFmtId="0">
      <sharedItems/>
    </cacheField>
    <cacheField name="i_marche" numFmtId="0">
      <sharedItems count="14">
        <s v="marche_fada n'gourma"/>
        <s v="marche_ouahigouya"/>
        <s v="marche_boussouma"/>
        <s v="marche_gorom-gorom"/>
        <s v="marche_sebba"/>
        <s v="marche_kongoussi"/>
        <s v="marche_matiacoali"/>
        <s v="marche_gayeri"/>
        <s v="marché_tougan"/>
        <s v="marche_dedougou"/>
        <s v="marche_diapangou"/>
        <s v="marche_barsalogho"/>
        <s v="marche_tibga"/>
        <s v="marche_gorgadji" u="1"/>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ount="4">
        <s v="moins30"/>
        <s v="30a100"/>
        <s v="plus100"/>
        <s v="nsp"/>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acheField>
    <cacheField name="seau_prix_unite" numFmtId="0">
      <sharedItems containsString="0" containsBlank="1" containsNumber="1" containsInteger="1" minValue="650" maxValue="8000"/>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3" maxValue="120"/>
    </cacheField>
    <cacheField name="seau_reapprovissionnement" numFmtId="0">
      <sharedItems containsString="0" containsBlank="1" containsNumber="1" containsInteger="1" minValue="1" maxValue="120"/>
    </cacheField>
    <cacheField name="seau_stock_warning" numFmtId="0">
      <sharedItems containsString="0" containsBlank="1" containsNumber="1" containsInteger="1" minValue="0" maxValue="1"/>
    </cacheField>
    <cacheField name="capacite_stock1" numFmtId="0">
      <sharedItems containsString="0" containsBlank="1" containsNumber="1" containsInteger="1" minValue="20" maxValue="10000"/>
    </cacheField>
    <cacheField name="capacite_reappro1" numFmtId="0">
      <sharedItems containsString="0" containsBlank="1" containsNumber="1" containsInteger="1" minValue="0" maxValue="10000"/>
    </cacheField>
    <cacheField name="note_h_bidon" numFmtId="0">
      <sharedItems containsNonDate="0" containsString="0" containsBlank="1"/>
    </cacheField>
    <cacheField name="bidon_disponibilite" numFmtId="0">
      <sharedItems containsBlank="1"/>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1000" maxValue="5200"/>
    </cacheField>
    <cacheField name="bidon_prix_25l" numFmtId="0">
      <sharedItems containsString="0" containsBlank="1" containsNumber="1" containsInteger="1" minValue="1000" maxValue="6500"/>
    </cacheField>
    <cacheField name="bidon_localisation_fournisseur" numFmtId="0">
      <sharedItems containsBlank="1"/>
    </cacheField>
    <cacheField name="bidon_pays_fournisseur" numFmtId="0">
      <sharedItems containsNonDate="0" containsString="0" containsBlank="1"/>
    </cacheField>
    <cacheField name="bidon_pays_fournisseur_autre" numFmtId="0">
      <sharedItems containsNonDate="0" containsString="0" containsBlank="1"/>
    </cacheField>
    <cacheField name="bidon_stock" numFmtId="0">
      <sharedItems containsString="0" containsBlank="1" containsNumber="1" containsInteger="1" minValue="4" maxValue="90"/>
    </cacheField>
    <cacheField name="bidon_reapprovissionnement" numFmtId="0">
      <sharedItems containsString="0" containsBlank="1" containsNumber="1" containsInteger="1" minValue="0" maxValue="120"/>
    </cacheField>
    <cacheField name="bidon_stock_warning" numFmtId="0">
      <sharedItems containsString="0" containsBlank="1" containsNumber="1" containsInteger="1" minValue="0" maxValue="1"/>
    </cacheField>
    <cacheField name="capacite_stock2" numFmtId="0">
      <sharedItems containsString="0" containsBlank="1" containsNumber="1" containsInteger="1" minValue="50" maxValue="10000"/>
    </cacheField>
    <cacheField name="capacite_reappro2" numFmtId="0">
      <sharedItems containsString="0" containsBlank="1" containsNumber="1" containsInteger="1" minValue="0" maxValue="11000"/>
    </cacheField>
    <cacheField name="note_h_savon400gr" numFmtId="0">
      <sharedItems containsNonDate="0" containsString="0" containsBlank="1"/>
    </cacheField>
    <cacheField name="savon400gr_disponibilite" numFmtId="0">
      <sharedItems containsBlank="1"/>
    </cacheField>
    <cacheField name="savon400gr_unite" numFmtId="0">
      <sharedItems containsBlank="1"/>
    </cacheField>
    <cacheField name="savon400gr_unite_boule400g" numFmtId="0">
      <sharedItems containsString="0" containsBlank="1" containsNumber="1" containsInteger="1" minValue="0"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400" maxValue="1000"/>
    </cacheField>
    <cacheField name="savon400gr_prix_250gr" numFmtId="0">
      <sharedItems containsString="0" containsBlank="1" containsNumber="1" containsInteger="1" minValue="250" maxValue="1500"/>
    </cacheField>
    <cacheField name="savon400gr_localisation_fournisseur" numFmtId="0">
      <sharedItems containsBlank="1"/>
    </cacheField>
    <cacheField name="savon400gr_pays_fournisseur" numFmtId="0">
      <sharedItems containsNonDate="0" containsString="0"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7" maxValue="200"/>
    </cacheField>
    <cacheField name="savon400gr_reapprovissionnement" numFmtId="0">
      <sharedItems containsString="0" containsBlank="1" containsNumber="1" containsInteger="1" minValue="1" maxValue="120"/>
    </cacheField>
    <cacheField name="savon400gr_stock_warning" numFmtId="0">
      <sharedItems containsString="0" containsBlank="1" containsNumber="1" containsInteger="1" minValue="0" maxValue="1"/>
    </cacheField>
    <cacheField name="capacite_stock3" numFmtId="0">
      <sharedItems containsString="0" containsBlank="1" containsNumber="1" containsInteger="1" minValue="70" maxValue="10000"/>
    </cacheField>
    <cacheField name="capacite_reappro3" numFmtId="0">
      <sharedItems containsString="0" containsBlank="1" containsNumber="1" containsInteger="1" minValue="0" maxValue="10000"/>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1"/>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1"/>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0"/>
    </cacheField>
    <cacheField name="h_variations_hausse_raisons_hausse_demande_arrivees" numFmtId="0">
      <sharedItems containsString="0" containsBlank="1" containsNumber="1" containsInteger="1" minValue="0" maxValue="1"/>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1"/>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acheField>
    <cacheField name="bache_prix_unite" numFmtId="0">
      <sharedItems containsString="0" containsBlank="1" containsNumber="1" containsInteger="1" minValue="500" maxValue="10000"/>
    </cacheField>
    <cacheField name="bache_localisation_fournisseur" numFmtId="0">
      <sharedItems containsBlank="1"/>
    </cacheField>
    <cacheField name="bache_pays_fournisseur" numFmtId="0">
      <sharedItems containsNonDate="0" containsString="0" containsBlank="1"/>
    </cacheField>
    <cacheField name="bache_pays_fournisseur_autre" numFmtId="0">
      <sharedItems containsNonDate="0" containsString="0" containsBlank="1"/>
    </cacheField>
    <cacheField name="bache_stock" numFmtId="0">
      <sharedItems containsString="0" containsBlank="1" containsNumber="1" containsInteger="1" minValue="7" maxValue="180"/>
    </cacheField>
    <cacheField name="bache_reapprovissionnement" numFmtId="0">
      <sharedItems containsString="0" containsBlank="1" containsNumber="1" containsInteger="1" minValue="1" maxValue="60"/>
    </cacheField>
    <cacheField name="bache_stock_warning" numFmtId="0">
      <sharedItems containsString="0" containsBlank="1" containsNumber="1" containsInteger="1" minValue="0" maxValue="1"/>
    </cacheField>
    <cacheField name="capacite_stock4" numFmtId="0">
      <sharedItems containsString="0" containsBlank="1" containsNumber="1" containsInteger="1" minValue="20" maxValue="10000"/>
    </cacheField>
    <cacheField name="capacite_reappro4" numFmtId="0">
      <sharedItems containsString="0" containsBlank="1" containsNumber="1" containsInteger="1" minValue="0" maxValue="10000"/>
    </cacheField>
    <cacheField name="note_a_1_corde" numFmtId="0">
      <sharedItems containsNonDate="0" containsString="0" containsBlank="1"/>
    </cacheField>
    <cacheField name="corde_disponibilite" numFmtId="0">
      <sharedItems containsBlank="1"/>
    </cacheField>
    <cacheField name="corde_prix_unite" numFmtId="0">
      <sharedItems containsString="0" containsBlank="1" containsNumber="1" containsInteger="1" minValue="3000" maxValue="30000"/>
    </cacheField>
    <cacheField name="corde_localisation_fournisseur" numFmtId="0">
      <sharedItems containsBlank="1"/>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200"/>
    </cacheField>
    <cacheField name="corde_reapprovissionnement" numFmtId="0">
      <sharedItems containsString="0" containsBlank="1" containsNumber="1" containsInteger="1" minValue="1" maxValue="60"/>
    </cacheField>
    <cacheField name="corde_stock_warning" numFmtId="0">
      <sharedItems containsString="0" containsBlank="1" containsNumber="1" containsInteger="1" minValue="0" maxValue="1"/>
    </cacheField>
    <cacheField name="capacite_stock5" numFmtId="0">
      <sharedItems containsString="0" containsBlank="1" containsNumber="1" containsInteger="1" minValue="0" maxValue="5000"/>
    </cacheField>
    <cacheField name="capacite_reappro5" numFmtId="0">
      <sharedItems containsString="0" containsBlank="1" containsNumber="1" containsInteger="1" minValue="0" maxValue="5000"/>
    </cacheField>
    <cacheField name="note_a_1_tenaille" numFmtId="0">
      <sharedItems containsNonDate="0" containsString="0" containsBlank="1"/>
    </cacheField>
    <cacheField name="tenaille_disponibilite" numFmtId="0">
      <sharedItems containsBlank="1"/>
    </cacheField>
    <cacheField name="tenaille_prix_unite" numFmtId="0">
      <sharedItems containsString="0" containsBlank="1" containsNumber="1" containsInteger="1" minValue="700" maxValue="5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500"/>
    </cacheField>
    <cacheField name="tenaille_reapprovissionnement" numFmtId="0">
      <sharedItems containsString="0" containsBlank="1" containsNumber="1" containsInteger="1" minValue="1" maxValue="60"/>
    </cacheField>
    <cacheField name="tenaille_stock_warning" numFmtId="0">
      <sharedItems containsString="0" containsBlank="1" containsNumber="1" containsInteger="1" minValue="0" maxValue="1"/>
    </cacheField>
    <cacheField name="capacite_stock6" numFmtId="0">
      <sharedItems containsString="0" containsBlank="1" containsNumber="1" containsInteger="1" minValue="20" maxValue="25000"/>
    </cacheField>
    <cacheField name="capacite_reappro6" numFmtId="0">
      <sharedItems containsString="0" containsBlank="1" containsNumber="1" containsInteger="1" minValue="0" maxValue="2500"/>
    </cacheField>
    <cacheField name="note_a_1_pelle" numFmtId="0">
      <sharedItems containsNonDate="0" containsString="0" containsBlank="1"/>
    </cacheField>
    <cacheField name="pelle_disponibilite" numFmtId="0">
      <sharedItems containsBlank="1"/>
    </cacheField>
    <cacheField name="pelle_prix_unite" numFmtId="0">
      <sharedItems containsString="0" containsBlank="1" containsNumber="1" containsInteger="1" minValue="1500" maxValue="5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200"/>
    </cacheField>
    <cacheField name="pelle_reapprovissionnement" numFmtId="0">
      <sharedItems containsString="0" containsBlank="1" containsNumber="1" containsInteger="1" minValue="1" maxValue="60"/>
    </cacheField>
    <cacheField name="pelle_stock_warning" numFmtId="0">
      <sharedItems containsString="0" containsBlank="1" containsNumber="1" containsInteger="1" minValue="0" maxValue="1"/>
    </cacheField>
    <cacheField name="capacite_stock7" numFmtId="0">
      <sharedItems containsString="0" containsBlank="1" containsNumber="1" containsInteger="1" minValue="20" maxValue="5000"/>
    </cacheField>
    <cacheField name="capacite_reappro7" numFmtId="0">
      <sharedItems containsString="0" containsBlank="1" containsNumber="1" containsInteger="1" minValue="0" maxValue="150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1"/>
    </cacheField>
    <cacheField name="a_1_difficultes_reapprov_raisons_degradation_perte" numFmtId="0">
      <sharedItems containsString="0" containsBlank="1" containsNumber="1" containsInteger="1" minValue="0" maxValue="1"/>
    </cacheField>
    <cacheField name="a_1_difficultes_reapprov_raisons_route_etat" numFmtId="0">
      <sharedItems containsString="0" containsBlank="1" containsNumber="1" containsInteger="1" minValue="0" maxValue="1"/>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1"/>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1"/>
    </cacheField>
    <cacheField name="a_1_difficultes_reapprov_raisons_autre" numFmtId="0">
      <sharedItems containsString="0" containsBlank="1" containsNumber="1" containsInteger="1" minValue="0" maxValue="0"/>
    </cacheField>
    <cacheField name="a_1_difficultes_reapprov_raisons_nsp" numFmtId="0">
      <sharedItems containsString="0" containsBlank="1" containsNumber="1" containsInteger="1" minValue="0" maxValue="1"/>
    </cacheField>
    <cacheField name="a_1_difficultes_reapprov_raisons_autre_2" numFmtId="0">
      <sharedItems containsNonDate="0" containsString="0"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1"/>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1"/>
    </cacheField>
    <cacheField name="a_1_variations_hausse_raisons_hausse_demande_clients" numFmtId="0">
      <sharedItems containsString="0" containsBlank="1" containsNumber="1" containsInteger="1" minValue="0" maxValue="1"/>
    </cacheField>
    <cacheField name="a_1_variations_hausse_raisons_hausse_demande_arrivees" numFmtId="0">
      <sharedItems containsString="0" containsBlank="1" containsNumber="1" containsInteger="1" minValue="0" maxValue="1"/>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1"/>
    </cacheField>
    <cacheField name="a_1_variations_hausse_raisons_baisse_offre_saison_circulation" numFmtId="0">
      <sharedItems containsString="0" containsBlank="1" containsNumber="1" containsInteger="1" minValue="0" maxValue="1"/>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0" maxValue="0"/>
    </cacheField>
    <cacheField name="a_1_variations_baisse_articles_corde" numFmtId="0">
      <sharedItems containsString="0" containsBlank="1" containsNumber="1" containsInteger="1" minValue="1" maxValue="1"/>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1" maxValue="1"/>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5"/>
    </cacheField>
    <cacheField name="calc_selected_total" numFmtId="0">
      <sharedItems containsSemiMixedTypes="0" containsString="0" containsNumber="1" containsInteger="1" minValue="3" maxValue="22"/>
    </cacheField>
    <cacheField name="note_h_combustible_bois" numFmtId="0">
      <sharedItems containsNonDate="0" containsString="0" containsBlank="1"/>
    </cacheField>
    <cacheField name="combustible_bois_disponibilite" numFmtId="0">
      <sharedItems containsBlank="1"/>
    </cacheField>
    <cacheField name="combustible_bois_prix_tas" numFmtId="0">
      <sharedItems containsString="0" containsBlank="1" containsNumber="1" containsInteger="1" minValue="200" maxValue="15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3" maxValue="12500"/>
    </cacheField>
    <cacheField name="combustible_bois_reapprovisionnement" numFmtId="0">
      <sharedItems containsString="0" containsBlank="1" containsNumber="1" containsInteger="1" minValue="1" maxValue="120"/>
    </cacheField>
    <cacheField name="combustible_bois_stock_warning" numFmtId="0">
      <sharedItems containsString="0" containsBlank="1" containsNumber="1" containsInteger="1" minValue="0" maxValue="1"/>
    </cacheField>
    <cacheField name="capacite_stock8" numFmtId="0">
      <sharedItems containsString="0" containsBlank="1" containsNumber="1" containsInteger="1" minValue="2" maxValue="20000"/>
    </cacheField>
    <cacheField name="capacite_reappro8" numFmtId="0">
      <sharedItems containsString="0" containsBlank="1" containsNumber="1" containsInteger="1" minValue="0" maxValue="20000"/>
    </cacheField>
    <cacheField name="note_h_combustible_charbon" numFmtId="0">
      <sharedItems containsNonDate="0" containsString="0" containsBlank="1"/>
    </cacheField>
    <cacheField name="combustible_charbon_disponibilite" numFmtId="0">
      <sharedItems containsBlank="1"/>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3000" maxValue="11000"/>
    </cacheField>
    <cacheField name="combustible_charbon_prix_sachet" numFmtId="0">
      <sharedItems containsString="0" containsBlank="1" containsNumber="1" containsInteger="1" minValue="100" maxValue="45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7" maxValue="250"/>
    </cacheField>
    <cacheField name="combustible_charbon_reapprovisionnement" numFmtId="0">
      <sharedItems containsString="0" containsBlank="1" containsNumber="1" containsInteger="1" minValue="1" maxValue="120"/>
    </cacheField>
    <cacheField name="combustible_charbon_stock_warning" numFmtId="0">
      <sharedItems containsString="0" containsBlank="1" containsNumber="1" containsInteger="1" minValue="0" maxValue="1"/>
    </cacheField>
    <cacheField name="capacite_stock9" numFmtId="0">
      <sharedItems containsString="0" containsBlank="1" containsNumber="1" containsInteger="1" minValue="5" maxValue="6500"/>
    </cacheField>
    <cacheField name="capacite_reappro9" numFmtId="0">
      <sharedItems containsString="0" containsBlank="1" containsNumber="1" containsInteger="1" minValue="0" maxValue="6000"/>
    </cacheField>
    <cacheField name="note_h_combustible_gaz" numFmtId="0">
      <sharedItems containsNonDate="0" containsString="0" containsBlank="1"/>
    </cacheField>
    <cacheField name="combustible_gaz_disponibilite" numFmtId="0">
      <sharedItems containsBlank="1"/>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1" maxValue="1"/>
    </cacheField>
    <cacheField name="combustible_gaz_unite_12kg" numFmtId="0">
      <sharedItems containsString="0" containsBlank="1" containsNumber="1" containsInteger="1" minValue="1" maxValue="1"/>
    </cacheField>
    <cacheField name="combustible_gaz_prix_3kg" numFmtId="0">
      <sharedItems containsString="0" containsBlank="1" containsNumber="1" containsInteger="1" minValue="15000" maxValue="16500"/>
    </cacheField>
    <cacheField name="combustible_gaz_prix_6kg" numFmtId="0">
      <sharedItems containsString="0" containsBlank="1" containsNumber="1" containsInteger="1" minValue="24000" maxValue="32500"/>
    </cacheField>
    <cacheField name="combustible_gaz_prix_12kg" numFmtId="0">
      <sharedItems containsString="0" containsBlank="1" containsNumber="1" containsInteger="1" minValue="30000" maxValue="45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5" maxValue="240"/>
    </cacheField>
    <cacheField name="combustible_gaz_reapprovisionnement" numFmtId="0">
      <sharedItems containsString="0" containsBlank="1" containsNumber="1" containsInteger="1" minValue="1" maxValue="45"/>
    </cacheField>
    <cacheField name="combustible_gaz_stock_warning" numFmtId="0">
      <sharedItems containsString="0" containsBlank="1" containsNumber="1" containsInteger="1" minValue="0" maxValue="1"/>
    </cacheField>
    <cacheField name="capacite_stock10" numFmtId="0">
      <sharedItems containsString="0" containsBlank="1" containsNumber="1" containsInteger="1" minValue="20" maxValue="500"/>
    </cacheField>
    <cacheField name="capacite_reappro10" numFmtId="0">
      <sharedItems containsString="0" containsBlank="1" containsNumber="1" containsInteger="1" minValue="0" maxValue="200"/>
    </cacheField>
    <cacheField name="note_a_2_marmite_n7" numFmtId="0">
      <sharedItems containsNonDate="0" containsString="0" containsBlank="1"/>
    </cacheField>
    <cacheField name="marmite_n7_disponibilite" numFmtId="0">
      <sharedItems containsBlank="1"/>
    </cacheField>
    <cacheField name="marmite_n7_prix_unite" numFmtId="0">
      <sharedItems containsString="0" containsBlank="1" containsNumber="1" containsInteger="1" minValue="4500" maxValue="8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7" maxValue="100"/>
    </cacheField>
    <cacheField name="marmite_n7_reapprovissionnement" numFmtId="0">
      <sharedItems containsString="0" containsBlank="1" containsNumber="1" containsInteger="1" minValue="1" maxValue="100"/>
    </cacheField>
    <cacheField name="marmite_n7_stock_warning" numFmtId="0">
      <sharedItems containsString="0" containsBlank="1" containsNumber="1" containsInteger="1" minValue="0" maxValue="1"/>
    </cacheField>
    <cacheField name="capacite_stock11" numFmtId="0">
      <sharedItems containsString="0" containsBlank="1" containsNumber="1" containsInteger="1" minValue="10" maxValue="25000"/>
    </cacheField>
    <cacheField name="capacite_reappro11" numFmtId="0">
      <sharedItems containsString="0" containsBlank="1" containsNumber="1" containsInteger="1" minValue="0" maxValue="2000"/>
    </cacheField>
    <cacheField name="note_a_2_marmite_n5" numFmtId="0">
      <sharedItems containsNonDate="0" containsString="0" containsBlank="1"/>
    </cacheField>
    <cacheField name="marmite_n5_disponibilite" numFmtId="0">
      <sharedItems containsBlank="1"/>
    </cacheField>
    <cacheField name="marmite_n5_prix_unite" numFmtId="0">
      <sharedItems containsString="0" containsBlank="1" containsNumber="1" containsInteger="1" minValue="28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3" maxValue="130"/>
    </cacheField>
    <cacheField name="marmite_n5_reapprovissionnement" numFmtId="0">
      <sharedItems containsString="0" containsBlank="1" containsNumber="1" containsInteger="1" minValue="1" maxValue="90"/>
    </cacheField>
    <cacheField name="marmite_n5_stock_warning" numFmtId="0">
      <sharedItems containsString="0" containsBlank="1" containsNumber="1" containsInteger="1" minValue="0" maxValue="1"/>
    </cacheField>
    <cacheField name="capacite_stock12" numFmtId="0">
      <sharedItems containsString="0" containsBlank="1" containsNumber="1" containsInteger="1" minValue="10" maxValue="25000"/>
    </cacheField>
    <cacheField name="capacite_reappro12" numFmtId="0">
      <sharedItems containsString="0" containsBlank="1" containsNumber="1" containsInteger="1" minValue="0" maxValue="3000"/>
    </cacheField>
    <cacheField name="note_a_2_assiette_metalique" numFmtId="0">
      <sharedItems containsNonDate="0" containsString="0" containsBlank="1"/>
    </cacheField>
    <cacheField name="assiette_metalique_disponibilite" numFmtId="0">
      <sharedItems containsBlank="1"/>
    </cacheField>
    <cacheField name="assiette_metalique_prix_unite" numFmtId="0">
      <sharedItems containsString="0" containsBlank="1" containsNumber="1" containsInteger="1" minValue="200" maxValue="2500"/>
    </cacheField>
    <cacheField name="assiette_metalique_localisation_fournisseur" numFmtId="0">
      <sharedItems containsBlank="1"/>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150"/>
    </cacheField>
    <cacheField name="assiette_metalique_reapprovissionnement" numFmtId="0">
      <sharedItems containsString="0" containsBlank="1" containsNumber="1" containsInteger="1" minValue="1" maxValue="60"/>
    </cacheField>
    <cacheField name="assiette_metalique_stock_warning" numFmtId="0">
      <sharedItems containsString="0" containsBlank="1" containsNumber="1" containsInteger="1" minValue="0" maxValue="1"/>
    </cacheField>
    <cacheField name="capacite_stock13" numFmtId="0">
      <sharedItems containsString="0" containsBlank="1" containsNumber="1" containsInteger="1" minValue="24" maxValue="25000"/>
    </cacheField>
    <cacheField name="capacite_reappro13" numFmtId="0">
      <sharedItems containsString="0" containsBlank="1" containsNumber="1" containsInteger="1" minValue="0" maxValue="5000"/>
    </cacheField>
    <cacheField name="note_a_2_gobelet_plastique" numFmtId="0">
      <sharedItems containsNonDate="0" containsString="0" containsBlank="1"/>
    </cacheField>
    <cacheField name="gobelet_plastique_disponibilite" numFmtId="0">
      <sharedItems containsBlank="1"/>
    </cacheField>
    <cacheField name="gobelet_plastique_prix_unite" numFmtId="0">
      <sharedItems containsString="0" containsBlank="1" containsNumber="1" containsInteger="1" minValue="100" maxValue="250"/>
    </cacheField>
    <cacheField name="gobelet_plastique_localisation_fournisseur" numFmtId="0">
      <sharedItems containsBlank="1"/>
    </cacheField>
    <cacheField name="gobelet_plastique_pays_fournisseur" numFmtId="0">
      <sharedItems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3" maxValue="180"/>
    </cacheField>
    <cacheField name="gobelet_plastique_reapprovissionnement" numFmtId="0">
      <sharedItems containsString="0" containsBlank="1" containsNumber="1" containsInteger="1" minValue="1" maxValue="60"/>
    </cacheField>
    <cacheField name="gobelet_plastique_stock_warning" numFmtId="0">
      <sharedItems containsString="0" containsBlank="1" containsNumber="1" containsInteger="1" minValue="0" maxValue="1"/>
    </cacheField>
    <cacheField name="capacite_stock14" numFmtId="0">
      <sharedItems containsString="0" containsBlank="1" containsNumber="1" containsInteger="1" minValue="30" maxValue="15000"/>
    </cacheField>
    <cacheField name="capacite_reappro14" numFmtId="0">
      <sharedItems containsString="0" containsBlank="1" containsNumber="1" containsInteger="1" minValue="0" maxValue="15000"/>
    </cacheField>
    <cacheField name="note_a_2_gobelet_acier" numFmtId="0">
      <sharedItems containsNonDate="0" containsString="0" containsBlank="1"/>
    </cacheField>
    <cacheField name="gobelet_acier_disponibilite" numFmtId="0">
      <sharedItems containsBlank="1"/>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1" maxValue="1"/>
    </cacheField>
    <cacheField name="gobelet_acier_prix_0_25l" numFmtId="0">
      <sharedItems containsString="0" containsBlank="1" containsNumber="1" containsInteger="1" minValue="200" maxValue="2000"/>
    </cacheField>
    <cacheField name="gobelet_acier_prix_0_5l" numFmtId="0">
      <sharedItems containsString="0" containsBlank="1" containsNumber="1" containsInteger="1" minValue="100" maxValue="2250"/>
    </cacheField>
    <cacheField name="gobelet_acier_prix_1l" numFmtId="0">
      <sharedItems containsString="0" containsBlank="1" containsNumber="1" containsInteger="1" minValue="500" maxValue="25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7" maxValue="200"/>
    </cacheField>
    <cacheField name="gobelet_acier_reapprovissionnement" numFmtId="0">
      <sharedItems containsString="0" containsBlank="1" containsNumber="1" containsInteger="1" minValue="1" maxValue="45"/>
    </cacheField>
    <cacheField name="gobelet_acier_stock_warning" numFmtId="0">
      <sharedItems containsString="0" containsBlank="1" containsNumber="1" containsInteger="1" minValue="0" maxValue="1"/>
    </cacheField>
    <cacheField name="capacite_stock15" numFmtId="0">
      <sharedItems containsString="0" containsBlank="1" containsNumber="1" containsInteger="1" minValue="10" maxValue="10000"/>
    </cacheField>
    <cacheField name="capacite_reappro15" numFmtId="0">
      <sharedItems containsString="0" containsBlank="1" containsNumber="1" containsInteger="1" minValue="0" maxValue="1500"/>
    </cacheField>
    <cacheField name="note_a_2_bassine" numFmtId="0">
      <sharedItems containsNonDate="0" containsString="0" containsBlank="1"/>
    </cacheField>
    <cacheField name="bassine_disponibilite" numFmtId="0">
      <sharedItems containsBlank="1"/>
    </cacheField>
    <cacheField name="bassine_prix_unite" numFmtId="0">
      <sharedItems containsString="0" containsBlank="1" containsNumber="1" containsInteger="1" minValue="600" maxValue="6500"/>
    </cacheField>
    <cacheField name="bassine_localisation_fournisseur" numFmtId="0">
      <sharedItems containsBlank="1"/>
    </cacheField>
    <cacheField name="bassine_pays_fournisseur" numFmtId="0">
      <sharedItems containsBlank="1"/>
    </cacheField>
    <cacheField name="bassine_pays_fournisseur_autre" numFmtId="0">
      <sharedItems containsNonDate="0" containsString="0" containsBlank="1"/>
    </cacheField>
    <cacheField name="bassine_stock" numFmtId="0">
      <sharedItems containsString="0" containsBlank="1" containsNumber="1" containsInteger="1" minValue="4" maxValue="250"/>
    </cacheField>
    <cacheField name="bassine_reapprovissionnement" numFmtId="0">
      <sharedItems containsString="0" containsBlank="1" containsNumber="1" containsInteger="1" minValue="1" maxValue="60"/>
    </cacheField>
    <cacheField name="bassine_stock_warning" numFmtId="0">
      <sharedItems containsString="0" containsBlank="1" containsNumber="1" containsInteger="1" minValue="0" maxValue="1"/>
    </cacheField>
    <cacheField name="capacite_stock16" numFmtId="0">
      <sharedItems containsString="0" containsBlank="1" containsNumber="1" containsInteger="1" minValue="10" maxValue="25000"/>
    </cacheField>
    <cacheField name="capacite_reappro16" numFmtId="0">
      <sharedItems containsString="0" containsBlank="1" containsNumber="1" containsInteger="1" minValue="0" maxValue="25000"/>
    </cacheField>
    <cacheField name="note_a_2_natte" numFmtId="0">
      <sharedItems containsNonDate="0" containsString="0" containsBlank="1"/>
    </cacheField>
    <cacheField name="natte_disponibilite" numFmtId="0">
      <sharedItems containsBlank="1"/>
    </cacheField>
    <cacheField name="natte_prix_unite" numFmtId="0">
      <sharedItems containsString="0" containsBlank="1" containsNumber="1" containsInteger="1" minValue="2250" maxValue="4000"/>
    </cacheField>
    <cacheField name="natte_localisation_fournisseur" numFmtId="0">
      <sharedItems containsBlank="1"/>
    </cacheField>
    <cacheField name="natte_pays_fournisseur" numFmtId="0">
      <sharedItems containsBlank="1"/>
    </cacheField>
    <cacheField name="natte_pays_fournisseur_autre" numFmtId="0">
      <sharedItems containsNonDate="0" containsString="0" containsBlank="1"/>
    </cacheField>
    <cacheField name="natte_stock" numFmtId="0">
      <sharedItems containsString="0" containsBlank="1" containsNumber="1" containsInteger="1" minValue="5" maxValue="180"/>
    </cacheField>
    <cacheField name="natte_reapprovissionnement" numFmtId="0">
      <sharedItems containsString="0" containsBlank="1" containsNumber="1" containsInteger="1" minValue="1" maxValue="60"/>
    </cacheField>
    <cacheField name="natte_stock_warning" numFmtId="0">
      <sharedItems containsString="0" containsBlank="1" containsNumber="1" containsInteger="1" minValue="0" maxValue="1"/>
    </cacheField>
    <cacheField name="capacite_stock17" numFmtId="0">
      <sharedItems containsString="0" containsBlank="1" containsNumber="1" containsInteger="1" minValue="10" maxValue="50000"/>
    </cacheField>
    <cacheField name="capacite_reappro17" numFmtId="0">
      <sharedItems containsString="0" containsBlank="1" containsNumber="1" containsInteger="1" minValue="0" maxValue="25000"/>
    </cacheField>
    <cacheField name="note_a_2_couverture" numFmtId="0">
      <sharedItems containsNonDate="0" containsString="0" containsBlank="1"/>
    </cacheField>
    <cacheField name="couverture_disponibilite" numFmtId="0">
      <sharedItems containsBlank="1"/>
    </cacheField>
    <cacheField name="couverture_prix_unite" numFmtId="0">
      <sharedItems containsString="0" containsBlank="1" containsNumber="1" containsInteger="1" minValue="2000" maxValue="5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150"/>
    </cacheField>
    <cacheField name="couverture_reapprovissionnement" numFmtId="0">
      <sharedItems containsString="0" containsBlank="1" containsNumber="1" containsInteger="1" minValue="1" maxValue="62"/>
    </cacheField>
    <cacheField name="couverture_stock_warning" numFmtId="0">
      <sharedItems containsString="0" containsBlank="1" containsNumber="1" containsInteger="1" minValue="0" maxValue="1"/>
    </cacheField>
    <cacheField name="capacite_stock18" numFmtId="0">
      <sharedItems containsString="0" containsBlank="1" containsNumber="1" containsInteger="1" minValue="10" maxValue="40000"/>
    </cacheField>
    <cacheField name="capacite_reappro18" numFmtId="0">
      <sharedItems containsString="0" containsBlank="1" containsNumber="1" containsInteger="1" minValue="0" maxValue="2500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2000" maxValue="5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100"/>
    </cacheField>
    <cacheField name="moustiquaire_reapprovissionnement" numFmtId="0">
      <sharedItems containsString="0" containsBlank="1" containsNumber="1" containsInteger="1" minValue="1" maxValue="60"/>
    </cacheField>
    <cacheField name="moustiquaire_stock_warning" numFmtId="0">
      <sharedItems containsString="0" containsBlank="1" containsNumber="1" containsInteger="1" minValue="0" maxValue="1"/>
    </cacheField>
    <cacheField name="capacite_stock19" numFmtId="0">
      <sharedItems containsString="0" containsBlank="1" containsNumber="1" containsInteger="1" minValue="20" maxValue="20000"/>
    </cacheField>
    <cacheField name="capacite_reappro19" numFmtId="0">
      <sharedItems containsString="0" containsBlank="1" containsNumber="1" containsInteger="1" minValue="0" maxValue="5000"/>
    </cacheField>
    <cacheField name="note_a_2_lampe" numFmtId="0">
      <sharedItems containsNonDate="0" containsString="0" containsBlank="1"/>
    </cacheField>
    <cacheField name="lampe_disponibilite" numFmtId="0">
      <sharedItems containsBlank="1"/>
    </cacheField>
    <cacheField name="lampe_prix_unite" numFmtId="0">
      <sharedItems containsString="0" containsBlank="1" containsNumber="1" containsInteger="1" minValue="750" maxValue="70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2" maxValue="120"/>
    </cacheField>
    <cacheField name="lampe_reapprovissionnement" numFmtId="0">
      <sharedItems containsString="0" containsBlank="1" containsNumber="1" containsInteger="1" minValue="1" maxValue="120"/>
    </cacheField>
    <cacheField name="lampe_stock_warning" numFmtId="0">
      <sharedItems containsString="0" containsBlank="1" containsNumber="1" containsInteger="1" minValue="0" maxValue="1"/>
    </cacheField>
    <cacheField name="capacite_stock20" numFmtId="0">
      <sharedItems containsString="0" containsBlank="1" containsNumber="1" containsInteger="1" minValue="10" maxValue="4000"/>
    </cacheField>
    <cacheField name="capacite_reappro20" numFmtId="0">
      <sharedItems containsString="0" containsBlank="1" containsNumber="1" containsInteger="1" minValue="0" maxValue="2000"/>
    </cacheField>
    <cacheField name="note_a_2_pagne" numFmtId="0">
      <sharedItems containsNonDate="0" containsString="0" containsBlank="1"/>
    </cacheField>
    <cacheField name="a_2_pagne_disponibilite" numFmtId="0">
      <sharedItems containsBlank="1"/>
    </cacheField>
    <cacheField name="a_2_pagne_unite_oui_non" numFmtId="0">
      <sharedItems containsBlank="1"/>
    </cacheField>
    <cacheField name="a_2_pagne6yards_prix_unite" numFmtId="0">
      <sharedItems containsString="0" containsBlank="1" containsNumber="1" containsInteger="1" minValue="2250" maxValue="850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360"/>
    </cacheField>
    <cacheField name="a_2_pagne_reapprovissionnement" numFmtId="0">
      <sharedItems containsString="0" containsBlank="1" containsNumber="1" containsInteger="1" minValue="1" maxValue="21"/>
    </cacheField>
    <cacheField name="a_2_pagne_stock_warning" numFmtId="0">
      <sharedItems containsString="0" containsBlank="1" containsNumber="1" containsInteger="1" minValue="0" maxValue="1"/>
    </cacheField>
    <cacheField name="capacite_stock21" numFmtId="0">
      <sharedItems containsString="0" containsBlank="1" containsNumber="1" containsInteger="1" minValue="20" maxValue="50000"/>
    </cacheField>
    <cacheField name="capacite_reappro21" numFmtId="0">
      <sharedItems containsString="0" containsBlank="1" containsNumber="1" containsInteger="1" minValue="0" maxValue="35000"/>
    </cacheField>
    <cacheField name="note_a_2_sac_boro" numFmtId="0">
      <sharedItems containsNonDate="0" containsString="0" containsBlank="1"/>
    </cacheField>
    <cacheField name="sac_boro_disponibilite" numFmtId="0">
      <sharedItems containsBlank="1"/>
    </cacheField>
    <cacheField name="sac_boro_prix_unite" numFmtId="0">
      <sharedItems containsString="0" containsBlank="1" containsNumber="1" containsInteger="1" minValue="200" maxValue="20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5" maxValue="180"/>
    </cacheField>
    <cacheField name="sac_boro_reapprovissionnement" numFmtId="0">
      <sharedItems containsString="0" containsBlank="1" containsNumber="1" containsInteger="1" minValue="1" maxValue="120"/>
    </cacheField>
    <cacheField name="sac_boro_stock_warning" numFmtId="0">
      <sharedItems containsString="0" containsBlank="1" containsNumber="1" containsInteger="1" minValue="0" maxValue="1"/>
    </cacheField>
    <cacheField name="capacite_stock22" numFmtId="0">
      <sharedItems containsString="0" containsBlank="1" containsNumber="1" containsInteger="1" minValue="20" maxValue="40000"/>
    </cacheField>
    <cacheField name="capacite_reappro22" numFmtId="0">
      <sharedItems containsString="0" containsBlank="1" containsNumber="1" containsInteger="1" minValue="0" maxValue="40000"/>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1"/>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1"/>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1"/>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0"/>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1"/>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0"/>
    </cacheField>
    <cacheField name="a_2_variations_hausse_raisons_baisse_offre_saison_circulation" numFmtId="0">
      <sharedItems containsString="0" containsBlank="1" containsNumber="1" containsInteger="1" minValue="0" maxValue="1"/>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0"/>
    </cacheField>
    <cacheField name="a_2_variations_hausse_raisons_nsp" numFmtId="0">
      <sharedItems containsString="0" containsBlank="1" containsNumber="1" containsInteger="1" minValue="0" maxValue="0"/>
    </cacheField>
    <cacheField name="a_2_variations_hausse_raisons_autre_2" numFmtId="0">
      <sharedItems containsNonDate="0" containsString="0" containsBlank="1"/>
    </cacheField>
    <cacheField name="a_2_variations_baisse_articles" numFmtId="0">
      <sharedItems containsBlank="1"/>
    </cacheField>
    <cacheField name="a_2_variations_baisse_articles_combustible_bois" numFmtId="0">
      <sharedItems containsString="0" containsBlank="1" containsNumber="1" containsInteger="1" minValue="0" maxValue="0"/>
    </cacheField>
    <cacheField name="a_2_variations_baisse_articles_combustible_charbon" numFmtId="0">
      <sharedItems containsString="0" containsBlank="1" containsNumber="1" containsInteger="1" minValue="0" maxValue="0"/>
    </cacheField>
    <cacheField name="a_2_variations_baisse_articles_combustible_gaz" numFmtId="0">
      <sharedItems containsString="0" containsBlank="1" containsNumber="1" containsInteger="1" minValue="0" maxValue="1"/>
    </cacheField>
    <cacheField name="a_2_variations_baisse_articles_marmite7" numFmtId="0">
      <sharedItems containsString="0" containsBlank="1" containsNumber="1" containsInteger="1" minValue="0" maxValue="0"/>
    </cacheField>
    <cacheField name="a_2_variations_baisse_articles_marmite5" numFmtId="0">
      <sharedItems containsString="0" containsBlank="1" containsNumber="1" containsInteger="1" minValue="0" maxValue="0"/>
    </cacheField>
    <cacheField name="a_2_variations_baisse_articles_assiette" numFmtId="0">
      <sharedItems containsString="0" containsBlank="1" containsNumber="1" containsInteger="1" minValue="0" maxValue="0"/>
    </cacheField>
    <cacheField name="a_2_variations_baisse_articles_gobelet_plastique" numFmtId="0">
      <sharedItems containsString="0" containsBlank="1" containsNumber="1" containsInteger="1" minValue="0" maxValue="1"/>
    </cacheField>
    <cacheField name="a_2_variations_baisse_articles_gobelet_acier" numFmtId="0">
      <sharedItems containsString="0" containsBlank="1" containsNumber="1" containsInteger="1" minValue="0" maxValue="0"/>
    </cacheField>
    <cacheField name="a_2_variations_baisse_articles_bassine" numFmtId="0">
      <sharedItems containsString="0" containsBlank="1" containsNumber="1" containsInteger="1" minValue="0" maxValue="0"/>
    </cacheField>
    <cacheField name="a_2_variations_baisse_articles_natte" numFmtId="0">
      <sharedItems containsString="0" containsBlank="1" containsNumber="1" containsInteger="1" minValue="0" maxValue="0"/>
    </cacheField>
    <cacheField name="a_2_variations_baisse_articles_couverture" numFmtId="0">
      <sharedItems containsString="0" containsBlank="1" containsNumber="1" containsInteger="1" minValue="0" maxValue="0"/>
    </cacheField>
    <cacheField name="a_2_variations_baisse_articles_moustiquaire" numFmtId="0">
      <sharedItems containsString="0" containsBlank="1" containsNumber="1" containsInteger="1" minValue="0" maxValue="0"/>
    </cacheField>
    <cacheField name="a_2_variations_baisse_articles_lampe" numFmtId="0">
      <sharedItems containsString="0" containsBlank="1" containsNumber="1" containsInteger="1" minValue="0" maxValue="0"/>
    </cacheField>
    <cacheField name="a_2_variations_baisse_articles_pagne" numFmtId="0">
      <sharedItems containsString="0" containsBlank="1" containsNumber="1" containsInteger="1" minValue="0" maxValue="0"/>
    </cacheField>
    <cacheField name="a_2_variations_baisse_articles_sac_boro" numFmtId="0">
      <sharedItems containsString="0" containsBlank="1" containsNumber="1" containsInteger="1" minValue="0" maxValue="0"/>
    </cacheField>
    <cacheField name="a_2_variations_baisse_articles_aucun" numFmtId="0">
      <sharedItems containsString="0" containsBlank="1" containsNumber="1" containsInteger="1" minValue="0" maxValue="0"/>
    </cacheField>
    <cacheField name="a_2_variations_baisse_raisons" numFmtId="0">
      <sharedItems containsBlank="1"/>
    </cacheField>
    <cacheField name="a_2_variations_baisse_raisons_baisse_couts" numFmtId="0">
      <sharedItems containsString="0" containsBlank="1" containsNumber="1" containsInteger="1" minValue="0" maxValue="0"/>
    </cacheField>
    <cacheField name="a_2_variations_baisse_raisons_baisse_demande_distribution" numFmtId="0">
      <sharedItems containsString="0" containsBlank="1" containsNumber="1" containsInteger="1" minValue="0" maxValue="0"/>
    </cacheField>
    <cacheField name="a_2_variations_baisse_raisons_baisse_change" numFmtId="0">
      <sharedItems containsString="0" containsBlank="1" containsNumber="1" containsInteger="1" minValue="0" maxValue="0"/>
    </cacheField>
    <cacheField name="a_2_variations_baisse_raisons_baisse_demande_autoproduction" numFmtId="0">
      <sharedItems containsString="0" containsBlank="1" containsNumber="1" containsInteger="1" minValue="0" maxValue="0"/>
    </cacheField>
    <cacheField name="a_2_variations_baisse_raisons_baisse_demande_departs" numFmtId="0">
      <sharedItems containsString="0" containsBlank="1" containsNumber="1" containsInteger="1" minValue="0" maxValue="0"/>
    </cacheField>
    <cacheField name="a_2_variations_baisse_raisons_baisse_prix_fournisseurs" numFmtId="0">
      <sharedItems containsString="0" containsBlank="1" containsNumber="1" containsInteger="1" minValue="1" maxValue="1"/>
    </cacheField>
    <cacheField name="a_2_variations_baisse_raisons_hausse_offre_quantites" numFmtId="0">
      <sharedItems containsString="0" containsBlank="1" containsNumber="1" containsInteger="1" minValue="0" maxValue="0"/>
    </cacheField>
    <cacheField name="a_2_variations_baisse_raisons_hausse_offre_circulation_routes" numFmtId="0">
      <sharedItems containsString="0" containsBlank="1" containsNumber="1" containsInteger="1" minValue="0" maxValue="0"/>
    </cacheField>
    <cacheField name="a_2_variations_baisse_raisons_hausse_offre_routes_surete" numFmtId="0">
      <sharedItems containsString="0" containsBlank="1" containsNumber="1" containsInteger="1" minValue="0" maxValue="0"/>
    </cacheField>
    <cacheField name="a_2_variations_baisse_raisons_hausse_offre_production_saison" numFmtId="0">
      <sharedItems containsString="0" containsBlank="1" containsNumber="1" containsInteger="1" minValue="0" maxValue="0"/>
    </cacheField>
    <cacheField name="a_2_variations_baisse_raisons_autre" numFmtId="0">
      <sharedItems containsString="0" containsBlank="1" containsNumber="1" containsInteger="1" minValue="0" maxValue="0"/>
    </cacheField>
    <cacheField name="a_2_variations_baisse_raisons_nsp" numFmtId="0">
      <sharedItems containsString="0" containsBlank="1" containsNumber="1" containsInteger="1" minValue="0" maxValue="0"/>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1" maxValue="1"/>
    </cacheField>
    <cacheField name="alimentaire_vendus_sorgho_rouge" numFmtId="0">
      <sharedItems containsString="0" containsBlank="1" containsNumber="1" containsInteger="1" minValue="1" maxValue="1"/>
    </cacheField>
    <cacheField name="alimentaire_vendus_sorgho_blanc" numFmtId="0">
      <sharedItems containsString="0" containsBlank="1" containsNumber="1" containsInteger="1" minValue="1" maxValue="1"/>
    </cacheField>
    <cacheField name="alimentaire_vendus_mil" numFmtId="0">
      <sharedItems containsString="0" containsBlank="1" containsNumber="1" containsInteger="1" minValue="1" maxValue="1"/>
    </cacheField>
    <cacheField name="alimentaire_vendus_riz_local" numFmtId="0">
      <sharedItems containsString="0" containsBlank="1" containsNumber="1" containsInteger="1" minValue="0" maxValue="0"/>
    </cacheField>
    <cacheField name="alimentaire_vendus_riz_importe" numFmtId="0">
      <sharedItems containsString="0" containsBlank="1" containsNumber="1" containsInteger="1" minValue="1" maxValue="1"/>
    </cacheField>
    <cacheField name="alimentaire_vendus_fonio" numFmtId="0">
      <sharedItems containsString="0" containsBlank="1" containsNumber="1" containsInteger="1" minValue="0" maxValue="0"/>
    </cacheField>
    <cacheField name="alimentaire_vendus_manioc" numFmtId="0">
      <sharedItems containsString="0" containsBlank="1" containsNumber="1" containsInteger="1" minValue="0" maxValue="0"/>
    </cacheField>
    <cacheField name="alimentaire_vendus_igname" numFmtId="0">
      <sharedItems containsString="0" containsBlank="1" containsNumber="1" containsInteger="1" minValue="0" maxValue="0"/>
    </cacheField>
    <cacheField name="alimentaire_vendus_patate" numFmtId="0">
      <sharedItems containsString="0" containsBlank="1" containsNumber="1" containsInteger="1" minValue="0" maxValue="0"/>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1" maxValue="1"/>
    </cacheField>
    <cacheField name="alimentaire_vendus_viande_mouton" numFmtId="0">
      <sharedItems containsString="0" containsBlank="1" containsNumber="1" containsInteger="1" minValue="1" maxValue="1"/>
    </cacheField>
    <cacheField name="alimentaire_vendus_poisson" numFmtId="0">
      <sharedItems containsString="0" containsBlank="1" containsNumber="1" containsInteger="1" minValue="1" maxValue="1"/>
    </cacheField>
    <cacheField name="alimentaire_vendus_lait_en_poudre" numFmtId="0">
      <sharedItems containsString="0" containsBlank="1" containsNumber="1" containsInteger="1" minValue="1" maxValue="1"/>
    </cacheField>
    <cacheField name="alimentaire_vendus_lait_frais" numFmtId="0">
      <sharedItems containsString="0" containsBlank="1" containsNumber="1" containsInteger="1" minValue="1" maxValue="1"/>
    </cacheField>
    <cacheField name="alimentaire_vendus_niebe" numFmtId="0">
      <sharedItems containsString="0" containsBlank="1" containsNumber="1" containsInteger="1" minValue="1" maxValue="1"/>
    </cacheField>
    <cacheField name="alimentaire_vendus_arachide_coque" numFmtId="0">
      <sharedItems containsString="0" containsBlank="1" containsNumber="1" containsInteger="1" minValue="1"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1" maxValue="1"/>
    </cacheField>
    <cacheField name="alimentaire_vendus_tomate" numFmtId="0">
      <sharedItems containsString="0" containsBlank="1" containsNumber="1" containsInteger="1" minValue="1" maxValue="1"/>
    </cacheField>
    <cacheField name="alimentaire_vendus_feuille" numFmtId="0">
      <sharedItems containsString="0" containsBlank="1" containsNumber="1" containsInteger="1" minValue="1" maxValue="1"/>
    </cacheField>
    <cacheField name="alimentaire_vendus_huile" numFmtId="0">
      <sharedItems containsString="0" containsBlank="1" containsNumber="1" containsInteger="1" minValue="1" maxValue="1"/>
    </cacheField>
    <cacheField name="alimentaire_vendus_beurre" numFmtId="0">
      <sharedItems containsString="0" containsBlank="1" containsNumber="1" containsInteger="1" minValue="1" maxValue="1"/>
    </cacheField>
    <cacheField name="alimentaire_vendus_sucre" numFmtId="0">
      <sharedItems containsString="0" containsBlank="1" containsNumber="1" containsInteger="1" minValue="1" maxValue="1"/>
    </cacheField>
    <cacheField name="alimentaire_vendus_sel" numFmtId="0">
      <sharedItems containsString="0" containsBlank="1" containsNumber="1" containsInteger="1" minValue="1" maxValue="1"/>
    </cacheField>
    <cacheField name="alimentaire_vendus_aucun" numFmtId="0">
      <sharedItems containsString="0" containsBlank="1" containsNumber="1" containsInteger="1" minValue="0" maxValue="0"/>
    </cacheField>
    <cacheField name="calc_selected_alimentaire" numFmtId="0">
      <sharedItems containsString="0" containsBlank="1" containsNumber="1" containsInteger="1" minValue="20" maxValue="22"/>
    </cacheField>
    <cacheField name="note_alimentaire_mais" numFmtId="0">
      <sharedItems containsNonDate="0" containsString="0" containsBlank="1"/>
    </cacheField>
    <cacheField name="mais_disponibilite" numFmtId="0">
      <sharedItems containsBlank="1"/>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0"/>
    </cacheField>
    <cacheField name="mais_prix_kg" numFmtId="0">
      <sharedItems containsNonDate="0" containsString="0" containsBlank="1"/>
    </cacheField>
    <cacheField name="mais_prix_yorouba" numFmtId="0">
      <sharedItems containsString="0" containsBlank="1" containsNumber="1" containsInteger="1" minValue="1000" maxValue="1000"/>
    </cacheField>
    <cacheField name="mais_prix_tine" numFmtId="0">
      <sharedItems containsNonDate="0" containsString="0" containsBlank="1"/>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15" maxValue="20"/>
    </cacheField>
    <cacheField name="mais_reapprovissionnement" numFmtId="0">
      <sharedItems containsString="0" containsBlank="1" containsNumber="1" containsInteger="1" minValue="1" maxValue="3"/>
    </cacheField>
    <cacheField name="mais_stock_warning" numFmtId="0">
      <sharedItems containsString="0" containsBlank="1" containsNumber="1" containsInteger="1" minValue="0" maxValue="0"/>
    </cacheField>
    <cacheField name="capacite_stock23" numFmtId="0">
      <sharedItems containsString="0" containsBlank="1" containsNumber="1" containsInteger="1" minValue="200" maxValue="30000"/>
    </cacheField>
    <cacheField name="capacite_reappro23" numFmtId="0">
      <sharedItems containsString="0" containsBlank="1" containsNumber="1" containsInteger="1" minValue="5000" maxValue="3000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0"/>
    </cacheField>
    <cacheField name="sorgho_blanc_prix_kg" numFmtId="0">
      <sharedItems containsNonDate="0" containsString="0" containsBlank="1"/>
    </cacheField>
    <cacheField name="sorgho_blanc_prix_yorouba" numFmtId="0">
      <sharedItems containsString="0" containsBlank="1" containsNumber="1" containsInteger="1" minValue="1200" maxValue="1200"/>
    </cacheField>
    <cacheField name="sorgho_blanc_prix_tine" numFmtId="0">
      <sharedItems containsNonDate="0" containsString="0" containsBlank="1"/>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10" maxValue="15"/>
    </cacheField>
    <cacheField name="sorgho_blanc_reapprovissionnement" numFmtId="0">
      <sharedItems containsString="0" containsBlank="1" containsNumber="1" containsInteger="1" minValue="2" maxValue="2"/>
    </cacheField>
    <cacheField name="sorgho_blanc_stock_warning" numFmtId="0">
      <sharedItems containsString="0" containsBlank="1" containsNumber="1" containsInteger="1" minValue="0" maxValue="0"/>
    </cacheField>
    <cacheField name="capacite_stock24" numFmtId="0">
      <sharedItems containsString="0" containsBlank="1" containsNumber="1" containsInteger="1" minValue="700" maxValue="20000"/>
    </cacheField>
    <cacheField name="capacite_reappro24" numFmtId="0">
      <sharedItems containsString="0" containsBlank="1" containsNumber="1" containsInteger="1" minValue="1000" maxValue="2000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0" maxValue="0"/>
    </cacheField>
    <cacheField name="sorgho_rouge_prix_kg" numFmtId="0">
      <sharedItems containsNonDate="0" containsString="0" containsBlank="1"/>
    </cacheField>
    <cacheField name="sorgho_rouge_prix_yorouba" numFmtId="0">
      <sharedItems containsString="0" containsBlank="1" containsNumber="1" containsInteger="1" minValue="1100" maxValue="1100"/>
    </cacheField>
    <cacheField name="sorgho_rouge_prix_tine" numFmtId="0">
      <sharedItems containsNonDate="0" containsString="0" containsBlank="1"/>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15" maxValue="25"/>
    </cacheField>
    <cacheField name="sorgho_rouge_reapprovissionnement" numFmtId="0">
      <sharedItems containsString="0" containsBlank="1" containsNumber="1" containsInteger="1" minValue="2" maxValue="2"/>
    </cacheField>
    <cacheField name="sorgho_rouge_stock_warning" numFmtId="0">
      <sharedItems containsString="0" containsBlank="1" containsNumber="1" containsInteger="1" minValue="0" maxValue="0"/>
    </cacheField>
    <cacheField name="capacite_stock25" numFmtId="0">
      <sharedItems containsString="0" containsBlank="1" containsNumber="1" containsInteger="1" minValue="200" maxValue="30000"/>
    </cacheField>
    <cacheField name="capacite_reappro25" numFmtId="0">
      <sharedItems containsString="0" containsBlank="1" containsNumber="1" containsInteger="1" minValue="500" maxValue="3000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0"/>
    </cacheField>
    <cacheField name="mil_local_prix_kg" numFmtId="0">
      <sharedItems containsNonDate="0" containsString="0" containsBlank="1"/>
    </cacheField>
    <cacheField name="mil_local_prix_yorouba" numFmtId="0">
      <sharedItems containsString="0" containsBlank="1" containsNumber="1" containsInteger="1" minValue="1400" maxValue="1500"/>
    </cacheField>
    <cacheField name="mil_local_prix_tine" numFmtId="0">
      <sharedItems containsNonDate="0" containsString="0" containsBlank="1"/>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10" maxValue="15"/>
    </cacheField>
    <cacheField name="mil_local_reapprovissionnement" numFmtId="0">
      <sharedItems containsString="0" containsBlank="1" containsNumber="1" containsInteger="1" minValue="2" maxValue="3"/>
    </cacheField>
    <cacheField name="mil_local_stock_warning" numFmtId="0">
      <sharedItems containsString="0" containsBlank="1" containsNumber="1" containsInteger="1" minValue="0" maxValue="0"/>
    </cacheField>
    <cacheField name="capacite_stock26" numFmtId="0">
      <sharedItems containsString="0" containsBlank="1" containsNumber="1" containsInteger="1" minValue="500" maxValue="20000"/>
    </cacheField>
    <cacheField name="capacite_reappro26" numFmtId="0">
      <sharedItems containsString="0" containsBlank="1" containsNumber="1" containsInteger="1" minValue="800" maxValue="20000"/>
    </cacheField>
    <cacheField name="note_alimentaire_riz" numFmtId="0">
      <sharedItems containsNonDate="0" containsString="0" containsBlank="1"/>
    </cacheField>
    <cacheField name="riz_local_disponibilite" numFmtId="0">
      <sharedItems containsNonDate="0" containsString="0" containsBlank="1"/>
    </cacheField>
    <cacheField name="riz_local_unite" numFmtId="0">
      <sharedItems containsNonDate="0" containsString="0" containsBlank="1"/>
    </cacheField>
    <cacheField name="riz_local_unite_kg" numFmtId="0">
      <sharedItems containsNonDate="0" containsString="0" containsBlank="1"/>
    </cacheField>
    <cacheField name="riz_local_unite_yorouba" numFmtId="0">
      <sharedItems containsNonDate="0" containsString="0" containsBlank="1"/>
    </cacheField>
    <cacheField name="riz_local_unite_tine" numFmtId="0">
      <sharedItems containsNonDate="0" containsString="0" containsBlank="1"/>
    </cacheField>
    <cacheField name="riz_local_prix_kg" numFmtId="0">
      <sharedItems containsNonDate="0" containsString="0" containsBlank="1"/>
    </cacheField>
    <cacheField name="riz_local_prix_yorouba" numFmtId="0">
      <sharedItems containsNonDate="0" containsString="0" containsBlank="1"/>
    </cacheField>
    <cacheField name="riz_local_prix_tine" numFmtId="0">
      <sharedItems containsNonDate="0" containsString="0" containsBlank="1"/>
    </cacheField>
    <cacheField name="riz_local_localisation_fournisseur" numFmtId="0">
      <sharedItems containsNonDate="0" containsString="0"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NonDate="0" containsString="0" containsBlank="1"/>
    </cacheField>
    <cacheField name="riz_local_reapprovissionnement" numFmtId="0">
      <sharedItems containsNonDate="0" containsString="0" containsBlank="1"/>
    </cacheField>
    <cacheField name="riz_local_stock_warning" numFmtId="0">
      <sharedItems containsNonDate="0" containsString="0" containsBlank="1"/>
    </cacheField>
    <cacheField name="capacite_stock27" numFmtId="0">
      <sharedItems containsNonDate="0" containsString="0" containsBlank="1"/>
    </cacheField>
    <cacheField name="capacite_reappro27" numFmtId="0">
      <sharedItems containsNonDate="0" containsString="0" containsBlank="1"/>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50" maxValue="45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10" maxValue="15"/>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0"/>
    </cacheField>
    <cacheField name="capacite_stock28" numFmtId="0">
      <sharedItems containsString="0" containsBlank="1" containsNumber="1" containsInteger="1" minValue="250" maxValue="1000"/>
    </cacheField>
    <cacheField name="capacite_reappro28" numFmtId="0">
      <sharedItems containsString="0" containsBlank="1" containsNumber="1" containsInteger="1" minValue="250" maxValue="1000"/>
    </cacheField>
    <cacheField name="note_alimentaire_fonios" numFmtId="0">
      <sharedItems containsNonDate="0" containsString="0" containsBlank="1"/>
    </cacheField>
    <cacheField name="fonio_disponibilite" numFmtId="0">
      <sharedItems containsNonDate="0" containsString="0" containsBlank="1"/>
    </cacheField>
    <cacheField name="fonio_unite" numFmtId="0">
      <sharedItems containsNonDate="0" containsString="0" containsBlank="1"/>
    </cacheField>
    <cacheField name="fonio_unite_kg" numFmtId="0">
      <sharedItems containsNonDate="0" containsString="0" containsBlank="1"/>
    </cacheField>
    <cacheField name="fonio_unite_yorouba" numFmtId="0">
      <sharedItems containsNonDate="0" containsString="0" containsBlank="1"/>
    </cacheField>
    <cacheField name="fonio_unite_tine" numFmtId="0">
      <sharedItems containsNonDate="0" containsString="0" containsBlank="1"/>
    </cacheField>
    <cacheField name="fonio_prix_kg" numFmtId="0">
      <sharedItems containsNonDate="0" containsString="0" containsBlank="1"/>
    </cacheField>
    <cacheField name="fonio_prix_yorouba" numFmtId="0">
      <sharedItems containsNonDate="0" containsString="0" containsBlank="1"/>
    </cacheField>
    <cacheField name="fonio_prix_tine" numFmtId="0">
      <sharedItems containsNonDate="0" containsString="0" containsBlank="1"/>
    </cacheField>
    <cacheField name="fonios_localisation_fournisseur" numFmtId="0">
      <sharedItems containsNonDate="0" containsString="0"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NonDate="0" containsString="0" containsBlank="1"/>
    </cacheField>
    <cacheField name="fonio_reapprovissionnement" numFmtId="0">
      <sharedItems containsNonDate="0" containsString="0" containsBlank="1"/>
    </cacheField>
    <cacheField name="fonio_stock_warning" numFmtId="0">
      <sharedItems containsNonDate="0" containsString="0" containsBlank="1"/>
    </cacheField>
    <cacheField name="capacite_stock29" numFmtId="0">
      <sharedItems containsNonDate="0" containsString="0" containsBlank="1"/>
    </cacheField>
    <cacheField name="capacite_reappro29" numFmtId="0">
      <sharedItems containsNonDate="0" containsString="0" containsBlank="1"/>
    </cacheField>
    <cacheField name="note_alimentaire_manioc" numFmtId="0">
      <sharedItems containsNonDate="0" containsString="0" containsBlank="1"/>
    </cacheField>
    <cacheField name="manioc_disponibilite" numFmtId="0">
      <sharedItems containsNonDate="0" containsString="0" containsBlank="1"/>
    </cacheField>
    <cacheField name="manioc_prix_unite" numFmtId="0">
      <sharedItems containsNonDate="0" containsString="0" containsBlank="1"/>
    </cacheField>
    <cacheField name="manioc_localisation_fournisseur" numFmtId="0">
      <sharedItems containsNonDate="0" containsString="0"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NonDate="0" containsString="0" containsBlank="1"/>
    </cacheField>
    <cacheField name="manioc_reapprovissionnement" numFmtId="0">
      <sharedItems containsNonDate="0" containsString="0" containsBlank="1"/>
    </cacheField>
    <cacheField name="manioc_stock_warning" numFmtId="0">
      <sharedItems containsNonDate="0" containsString="0" containsBlank="1"/>
    </cacheField>
    <cacheField name="capacite_stock30" numFmtId="0">
      <sharedItems containsNonDate="0" containsString="0" containsBlank="1"/>
    </cacheField>
    <cacheField name="capacite_reappro30" numFmtId="0">
      <sharedItems containsNonDate="0" containsString="0" containsBlank="1"/>
    </cacheField>
    <cacheField name="note_alimentaire_igname" numFmtId="0">
      <sharedItems containsNonDate="0" containsString="0" containsBlank="1"/>
    </cacheField>
    <cacheField name="igname_disponibilite" numFmtId="0">
      <sharedItems containsNonDate="0" containsString="0" containsBlank="1"/>
    </cacheField>
    <cacheField name="igname_prix_unite" numFmtId="0">
      <sharedItems containsNonDate="0" containsString="0" containsBlank="1"/>
    </cacheField>
    <cacheField name="igname_localisation_fournisseur" numFmtId="0">
      <sharedItems containsNonDate="0" containsString="0"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NonDate="0" containsString="0" containsBlank="1"/>
    </cacheField>
    <cacheField name="igname_reapprovissionnement" numFmtId="0">
      <sharedItems containsNonDate="0" containsString="0" containsBlank="1"/>
    </cacheField>
    <cacheField name="igname_stock_warning" numFmtId="0">
      <sharedItems containsNonDate="0" containsString="0" containsBlank="1"/>
    </cacheField>
    <cacheField name="capacite_stock31" numFmtId="0">
      <sharedItems containsNonDate="0" containsString="0" containsBlank="1"/>
    </cacheField>
    <cacheField name="capacite_reappro31" numFmtId="0">
      <sharedItems containsNonDate="0" containsString="0" containsBlank="1"/>
    </cacheField>
    <cacheField name="note_alimentaire_patate" numFmtId="0">
      <sharedItems containsNonDate="0" containsString="0" containsBlank="1"/>
    </cacheField>
    <cacheField name="patate_disponibilite" numFmtId="0">
      <sharedItems containsNonDate="0" containsString="0" containsBlank="1"/>
    </cacheField>
    <cacheField name="patate_prix_unite" numFmtId="0">
      <sharedItems containsNonDate="0" containsString="0" containsBlank="1"/>
    </cacheField>
    <cacheField name="patate_localisation_fournisseur" numFmtId="0">
      <sharedItems containsNonDate="0" containsString="0"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NonDate="0" containsString="0" containsBlank="1"/>
    </cacheField>
    <cacheField name="patate_reapprovissionnement" numFmtId="0">
      <sharedItems containsNonDate="0" containsString="0" containsBlank="1"/>
    </cacheField>
    <cacheField name="patate_stock_warning" numFmtId="0">
      <sharedItems containsNonDate="0" containsString="0" containsBlank="1"/>
    </cacheField>
    <cacheField name="capacite_stock32" numFmtId="0">
      <sharedItems containsNonDate="0" containsString="0" containsBlank="1"/>
    </cacheField>
    <cacheField name="capacite_reappro32" numFmtId="0">
      <sharedItems containsNonDate="0" containsString="0" containsBlank="1"/>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600" maxValue="6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3" maxValue="4"/>
    </cacheField>
    <cacheField name="pomme_de_terre_reapprovissionnement" numFmtId="0">
      <sharedItems containsString="0" containsBlank="1" containsNumber="1" containsInteger="1" minValue="2" maxValue="2"/>
    </cacheField>
    <cacheField name="pomme_de_terre_stock_warning" numFmtId="0">
      <sharedItems containsString="0" containsBlank="1" containsNumber="1" containsInteger="1" minValue="0" maxValue="0"/>
    </cacheField>
    <cacheField name="capacite_stock33" numFmtId="0">
      <sharedItems containsString="0" containsBlank="1" containsNumber="1" containsInteger="1" minValue="200" maxValue="250"/>
    </cacheField>
    <cacheField name="capacite_reappro33" numFmtId="0">
      <sharedItems containsString="0" containsBlank="1" containsNumber="1" containsInteger="1" minValue="200" maxValue="25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1"/>
    </cacheField>
    <cacheField name="viande_beuf_stock_warning" numFmtId="0">
      <sharedItems containsString="0" containsBlank="1" containsNumber="1" containsInteger="1" minValue="0" maxValue="1"/>
    </cacheField>
    <cacheField name="capacite_stock34" numFmtId="0">
      <sharedItems containsString="0" containsBlank="1" containsNumber="1" containsInteger="1" minValue="700" maxValue="1500"/>
    </cacheField>
    <cacheField name="capacite_reappro34" numFmtId="0">
      <sharedItems containsString="0" containsBlank="1" containsNumber="1" containsInteger="1" minValue="1000" maxValue="1500"/>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250" maxValue="25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capacite_stock35" numFmtId="0">
      <sharedItems containsString="0" containsBlank="1" containsNumber="1" containsInteger="1" minValue="150" maxValue="2000"/>
    </cacheField>
    <cacheField name="capacite_reappro35" numFmtId="0">
      <sharedItems containsString="0" containsBlank="1" containsNumber="1" containsInteger="1" minValue="150" maxValue="4000"/>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500" maxValue="15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3"/>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capacite_stock36" numFmtId="0">
      <sharedItems containsString="0" containsBlank="1" containsNumber="1" containsInteger="1" minValue="800" maxValue="5000"/>
    </cacheField>
    <cacheField name="capacite_reappro36" numFmtId="0">
      <sharedItems containsString="0" containsBlank="1" containsNumber="1" containsInteger="1" minValue="1000" maxValue="500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30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2" maxValue="25"/>
    </cacheField>
    <cacheField name="lait_en_poudre_reapprovissionnement" numFmtId="0">
      <sharedItems containsString="0" containsBlank="1" containsNumber="1" containsInteger="1" minValue="1" maxValue="1"/>
    </cacheField>
    <cacheField name="lait_en_poudre_stock_warning" numFmtId="0">
      <sharedItems containsString="0" containsBlank="1" containsNumber="1" containsInteger="1" minValue="0" maxValue="0"/>
    </cacheField>
    <cacheField name="capacite_stock37" numFmtId="0">
      <sharedItems containsString="0" containsBlank="1" containsNumber="1" containsInteger="1" minValue="50" maxValue="200"/>
    </cacheField>
    <cacheField name="capacite_reappro37" numFmtId="0">
      <sharedItems containsString="0" containsBlank="1" containsNumber="1" containsInteger="1" minValue="100" maxValue="20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500" maxValue="60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2" maxValue="5"/>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capacite_stock38" numFmtId="0">
      <sharedItems containsString="0" containsBlank="1" containsNumber="1" containsInteger="1" minValue="100" maxValue="500"/>
    </cacheField>
    <cacheField name="capacite_reappro38" numFmtId="0">
      <sharedItems containsString="0" containsBlank="1" containsNumber="1" containsInteger="1" minValue="200" maxValue="700"/>
    </cacheField>
    <cacheField name="note_alimentaire_haricots" numFmtId="0">
      <sharedItems containsNonDate="0" containsString="0" containsBlank="1"/>
    </cacheField>
    <cacheField name="haricot_disponibilite" numFmtId="0">
      <sharedItems containsBlank="1"/>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0" maxValue="0"/>
    </cacheField>
    <cacheField name="haricot_prix_kg" numFmtId="0">
      <sharedItems containsNonDate="0" containsString="0" containsBlank="1"/>
    </cacheField>
    <cacheField name="haricot_prix_yorouba" numFmtId="0">
      <sharedItems containsString="0" containsBlank="1" containsNumber="1" containsInteger="1" minValue="1000" maxValue="1200"/>
    </cacheField>
    <cacheField name="haricot_prix_tine" numFmtId="0">
      <sharedItems containsNonDate="0" containsString="0" containsBlank="1"/>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10" maxValue="20"/>
    </cacheField>
    <cacheField name="haricot_reapprovissionnement" numFmtId="0">
      <sharedItems containsString="0" containsBlank="1" containsNumber="1" containsInteger="1" minValue="1" maxValue="3"/>
    </cacheField>
    <cacheField name="haricot_stock_warning" numFmtId="0">
      <sharedItems containsString="0" containsBlank="1" containsNumber="1" containsInteger="1" minValue="0" maxValue="0"/>
    </cacheField>
    <cacheField name="capacite_stock39" numFmtId="0">
      <sharedItems containsString="0" containsBlank="1" containsNumber="1" containsInteger="1" minValue="500" maxValue="10000"/>
    </cacheField>
    <cacheField name="capacite_reappro39" numFmtId="0">
      <sharedItems containsString="0" containsBlank="1" containsNumber="1" containsInteger="1" minValue="800" maxValue="10000"/>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0"/>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500"/>
    </cacheField>
    <cacheField name="arachide_coque_prix_tine" numFmtId="0">
      <sharedItems containsNonDate="0" containsString="0" containsBlank="1"/>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0" maxValue="25"/>
    </cacheField>
    <cacheField name="arachide_coque_reapprovissionnement" numFmtId="0">
      <sharedItems containsString="0" containsBlank="1" containsNumber="1" containsInteger="1" minValue="3" maxValue="3"/>
    </cacheField>
    <cacheField name="arachide_coque_stock_warning" numFmtId="0">
      <sharedItems containsString="0" containsBlank="1" containsNumber="1" containsInteger="1" minValue="0" maxValue="0"/>
    </cacheField>
    <cacheField name="capacite_stock40" numFmtId="0">
      <sharedItems containsString="0" containsBlank="1" containsNumber="1" containsInteger="1" minValue="300" maxValue="5000"/>
    </cacheField>
    <cacheField name="capacite_reappro40" numFmtId="0">
      <sharedItems containsString="0" containsBlank="1" containsNumber="1" containsInteger="1" minValue="600" maxValue="500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0" maxValue="0"/>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0" maxValue="0"/>
    </cacheField>
    <cacheField name="arachide_graine_graine_prix_kg" numFmtId="0">
      <sharedItems containsNonDate="0" containsString="0" containsBlank="1"/>
    </cacheField>
    <cacheField name="arachide_graine_prix_yorouba" numFmtId="0">
      <sharedItems containsString="0" containsBlank="1" containsNumber="1" containsInteger="1" minValue="1750" maxValue="1750"/>
    </cacheField>
    <cacheField name="arachide_graine_prix_tine" numFmtId="0">
      <sharedItems containsNonDate="0" containsString="0" containsBlank="1"/>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7" maxValue="7"/>
    </cacheField>
    <cacheField name="arachide_graine_reapprovissionnement" numFmtId="0">
      <sharedItems containsString="0" containsBlank="1" containsNumber="1" containsInteger="1" minValue="5" maxValue="5"/>
    </cacheField>
    <cacheField name="arachide_graine_stock_warning" numFmtId="0">
      <sharedItems containsString="0" containsBlank="1" containsNumber="1" containsInteger="1" minValue="0" maxValue="0"/>
    </cacheField>
    <cacheField name="capacite_stock41" numFmtId="0">
      <sharedItems containsString="0" containsBlank="1" containsNumber="1" containsInteger="1" minValue="500" maxValue="500"/>
    </cacheField>
    <cacheField name="capacite_reappro41" numFmtId="0">
      <sharedItems containsString="0" containsBlank="1" containsNumber="1" containsInteger="1" minValue="500" maxValue="50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0"/>
    </cacheField>
    <cacheField name="voandzou_prix_unite_kg" numFmtId="0">
      <sharedItems containsNonDate="0" containsString="0" containsBlank="1"/>
    </cacheField>
    <cacheField name="voandzou_prix_unite_yorouba" numFmtId="0">
      <sharedItems containsString="0" containsBlank="1" containsNumber="1" containsInteger="1" minValue="1100" maxValue="1500"/>
    </cacheField>
    <cacheField name="voandzou_prix_unite_tine" numFmtId="0">
      <sharedItems containsNonDate="0" containsString="0" containsBlank="1"/>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0" maxValue="30"/>
    </cacheField>
    <cacheField name="voandzou_reapprovissionnement" numFmtId="0">
      <sharedItems containsString="0" containsBlank="1" containsNumber="1" containsInteger="1" minValue="3" maxValue="5"/>
    </cacheField>
    <cacheField name="voandzou_stock_warning" numFmtId="0">
      <sharedItems containsString="0" containsBlank="1" containsNumber="1" containsInteger="1" minValue="0" maxValue="0"/>
    </cacheField>
    <cacheField name="capacite_stock42" numFmtId="0">
      <sharedItems containsString="0" containsBlank="1" containsNumber="1" containsInteger="1" minValue="100" maxValue="200"/>
    </cacheField>
    <cacheField name="capacite_reappro42" numFmtId="0">
      <sharedItems containsString="0" containsBlank="1" containsNumber="1" containsInteger="1" minValue="200" maxValue="40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0" maxValue="0"/>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NonDate="0" containsString="0" containsBlank="1"/>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7" maxValue="15"/>
    </cacheField>
    <cacheField name="oignon_reapprovissionnement" numFmtId="0">
      <sharedItems containsString="0" containsBlank="1" containsNumber="1" containsInteger="1" minValue="1" maxValue="2"/>
    </cacheField>
    <cacheField name="oignon_stock_warning" numFmtId="0">
      <sharedItems containsString="0" containsBlank="1" containsNumber="1" containsInteger="1" minValue="0" maxValue="0"/>
    </cacheField>
    <cacheField name="capacite_stock43" numFmtId="0">
      <sharedItems containsString="0" containsBlank="1" containsNumber="1" containsInteger="1" minValue="80" maxValue="200"/>
    </cacheField>
    <cacheField name="capacite_reappro43" numFmtId="0">
      <sharedItems containsString="0" containsBlank="1" containsNumber="1" containsInteger="1" minValue="100" maxValue="20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2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2" maxValue="5"/>
    </cacheField>
    <cacheField name="tomate_reapprovissionnement" numFmtId="0">
      <sharedItems containsString="0" containsBlank="1" containsNumber="1" containsInteger="1" minValue="1" maxValue="4"/>
    </cacheField>
    <cacheField name="tomate_stock_warning" numFmtId="0">
      <sharedItems containsString="0" containsBlank="1" containsNumber="1" containsInteger="1" minValue="0" maxValue="1"/>
    </cacheField>
    <cacheField name="capacite_stock44" numFmtId="0">
      <sharedItems containsString="0" containsBlank="1" containsNumber="1" containsInteger="1" minValue="50" maxValue="100"/>
    </cacheField>
    <cacheField name="capacite_reappro44" numFmtId="0">
      <sharedItems containsString="0" containsBlank="1" containsNumber="1" containsInteger="1" minValue="50" maxValue="20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1" maxValue="4"/>
    </cacheField>
    <cacheField name="feuille_reapprovissionnement" numFmtId="0">
      <sharedItems containsString="0" containsBlank="1" containsNumber="1" containsInteger="1" minValue="1" maxValue="2"/>
    </cacheField>
    <cacheField name="feuille_stock_warning" numFmtId="0">
      <sharedItems containsString="0" containsBlank="1" containsNumber="1" containsInteger="1" minValue="0" maxValue="1"/>
    </cacheField>
    <cacheField name="capacite_stock45" numFmtId="0">
      <sharedItems containsString="0" containsBlank="1" containsNumber="1" containsInteger="1" minValue="60" maxValue="100"/>
    </cacheField>
    <cacheField name="capacite_reappro45" numFmtId="0">
      <sharedItems containsString="0" containsBlank="1" containsNumber="1" containsInteger="1" minValue="100" maxValue="15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100" maxValue="125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20"/>
    </cacheField>
    <cacheField name="huile_reapprovissionnement" numFmtId="0">
      <sharedItems containsString="0" containsBlank="1" containsNumber="1" containsInteger="1" minValue="3" maxValue="3"/>
    </cacheField>
    <cacheField name="huile_stock_warning" numFmtId="0">
      <sharedItems containsString="0" containsBlank="1" containsNumber="1" containsInteger="1" minValue="0" maxValue="0"/>
    </cacheField>
    <cacheField name="capacite_stock46" numFmtId="0">
      <sharedItems containsString="0" containsBlank="1" containsNumber="1" containsInteger="1" minValue="50" maxValue="200"/>
    </cacheField>
    <cacheField name="capacite_reappro46" numFmtId="0">
      <sharedItems containsString="0" containsBlank="1" containsNumber="1" containsInteger="1" minValue="50" maxValue="70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0" maxValue="0"/>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NonDate="0" containsString="0" containsBlank="1"/>
    </cacheField>
    <cacheField name="beurre_prix_unite_kg" numFmtId="0">
      <sharedItems containsNonDate="0" containsString="0" containsBlank="1"/>
    </cacheField>
    <cacheField name="beurre_prix_unite_boule" numFmtId="0">
      <sharedItems containsString="0" containsBlank="1" containsNumber="1" containsInteger="1" minValue="5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5" maxValue="25"/>
    </cacheField>
    <cacheField name="beurre_reapprovissionnement" numFmtId="0">
      <sharedItems containsString="0" containsBlank="1" containsNumber="1" containsInteger="1" minValue="3" maxValue="3"/>
    </cacheField>
    <cacheField name="beurre_stock_warning" numFmtId="0">
      <sharedItems containsString="0" containsBlank="1" containsNumber="1" containsInteger="1" minValue="0" maxValue="0"/>
    </cacheField>
    <cacheField name="capacite_stock47" numFmtId="0">
      <sharedItems containsString="0" containsBlank="1" containsNumber="1" containsInteger="1" minValue="20" maxValue="100"/>
    </cacheField>
    <cacheField name="capacite_reappro47" numFmtId="0">
      <sharedItems containsString="0" containsBlank="1" containsNumber="1" containsInteger="1" minValue="50" maxValue="12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00" maxValue="650"/>
    </cacheField>
    <cacheField name="sucre_prix_unite_morceaux" numFmtId="0">
      <sharedItems containsString="0" containsBlank="1" containsNumber="1" containsInteger="1" minValue="80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8" maxValue="15"/>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capacite_stock48" numFmtId="0">
      <sharedItems containsString="0" containsBlank="1" containsNumber="1" containsInteger="1" minValue="100" maxValue="600"/>
    </cacheField>
    <cacheField name="capacite_reappro48" numFmtId="0">
      <sharedItems containsString="0" containsBlank="1" containsNumber="1" containsInteger="1" minValue="150" maxValue="100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500" maxValue="5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0"/>
    </cacheField>
    <cacheField name="sel_reapprovissionnement" numFmtId="0">
      <sharedItems containsString="0" containsBlank="1" containsNumber="1" containsInteger="1" minValue="1" maxValue="2"/>
    </cacheField>
    <cacheField name="sel_stock_warning" numFmtId="0">
      <sharedItems containsString="0" containsBlank="1" containsNumber="1" containsInteger="1" minValue="0" maxValue="0"/>
    </cacheField>
    <cacheField name="capacite_stock49" numFmtId="0">
      <sharedItems containsString="0" containsBlank="1" containsNumber="1" containsInteger="1" minValue="70" maxValue="600"/>
    </cacheField>
    <cacheField name="capacite_reappro49" numFmtId="0">
      <sharedItems containsString="0" containsBlank="1" containsNumber="1" containsInteger="1" minValue="100" maxValue="10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0"/>
    </cacheField>
    <cacheField name="alimentaire_difficultes_reapprov_articles_igname" numFmtId="0">
      <sharedItems containsString="0" containsBlank="1" containsNumber="1" containsInteger="1" minValue="0" maxValue="0"/>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1" maxValue="1"/>
    </cacheField>
    <cacheField name="alimentaire_difficultes_reapprov_articles_lait_en_poudre" numFmtId="0">
      <sharedItems containsString="0" containsBlank="1" containsNumber="1" containsInteger="1" minValue="0" maxValue="1"/>
    </cacheField>
    <cacheField name="alimentaire_difficultes_reapprov_articles_lait_frais" numFmtId="0">
      <sharedItems containsString="0" containsBlank="1" containsNumber="1" containsInteger="1" minValue="1" maxValue="1"/>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1" maxValue="1"/>
    </cacheField>
    <cacheField name="alimentaire_difficultes_reapprov_articles_oignon" numFmtId="0">
      <sharedItems containsString="0" containsBlank="1" containsNumber="1" containsInteger="1" minValue="1" maxValue="1"/>
    </cacheField>
    <cacheField name="alimentaire_difficultes_reapprov_articles_tomate" numFmtId="0">
      <sharedItems containsString="0" containsBlank="1" containsNumber="1" containsInteger="1" minValue="1" maxValue="1"/>
    </cacheField>
    <cacheField name="alimentaire_difficultes_reapprov_articles_feuille" numFmtId="0">
      <sharedItems containsString="0" containsBlank="1" containsNumber="1" containsInteger="1" minValue="1" maxValue="1"/>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1" maxValue="1"/>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0" maxValue="0"/>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1" maxValue="1"/>
    </cacheField>
    <cacheField name="alimentaire_difficultes_reapprov_raisons_prix_fournisseurs" numFmtId="0">
      <sharedItems containsString="0" containsBlank="1" containsNumber="1" containsInteger="1" minValue="0" maxValue="0"/>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0"/>
    </cacheField>
    <cacheField name="variations_alimentaire_hausse_articles_sorgho_rouge" numFmtId="0">
      <sharedItems containsString="0" containsBlank="1" containsNumber="1" containsInteger="1" minValue="0" maxValue="0"/>
    </cacheField>
    <cacheField name="variations_alimentaire_hausse_articles_sorgho_blanc" numFmtId="0">
      <sharedItems containsString="0" containsBlank="1" containsNumber="1" containsInteger="1" minValue="0" maxValue="0"/>
    </cacheField>
    <cacheField name="variations_alimentaire_hausse_articles_mil" numFmtId="0">
      <sharedItems containsString="0" containsBlank="1" containsNumber="1" containsInteger="1" minValue="0" maxValue="0"/>
    </cacheField>
    <cacheField name="variations_alimentaire_hausse_articles_riz_local" numFmtId="0">
      <sharedItems containsString="0" containsBlank="1" containsNumber="1" containsInteger="1" minValue="0" maxValue="0"/>
    </cacheField>
    <cacheField name="variations_alimentaire_hausse_articles_riz_importe" numFmtId="0">
      <sharedItems containsString="0" containsBlank="1" containsNumber="1" containsInteger="1" minValue="0" maxValue="0"/>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0"/>
    </cacheField>
    <cacheField name="variations_alimentaire_hausse_articles_viande_mouton" numFmtId="0">
      <sharedItems containsString="0" containsBlank="1" containsNumber="1" containsInteger="1" minValue="0" maxValue="0"/>
    </cacheField>
    <cacheField name="variations_alimentaire_hausse_articles_poisson" numFmtId="0">
      <sharedItems containsString="0" containsBlank="1" containsNumber="1" containsInteger="1" minValue="1" maxValue="1"/>
    </cacheField>
    <cacheField name="variations_alimentaire_hausse_articles_lait_en_poudre" numFmtId="0">
      <sharedItems containsString="0" containsBlank="1" containsNumber="1" containsInteger="1" minValue="0" maxValue="0"/>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0"/>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0"/>
    </cacheField>
    <cacheField name="variations_alimentaire_hausse_articles_sel" numFmtId="0">
      <sharedItems containsString="0" containsBlank="1" containsNumber="1" containsInteger="1" minValue="0" maxValue="0"/>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0"/>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1"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0"/>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resilience_maintenir_activite" numFmtId="0">
      <sharedItems/>
    </cacheField>
    <cacheField name="resilience_maintenir_activite_aucun" numFmtId="0">
      <sharedItems containsSemiMixedTypes="0" containsString="0" containsNumber="1" containsInteger="1" minValue="0" maxValue="1"/>
    </cacheField>
    <cacheField name="resilience_maintenir_activite_achat_prix" numFmtId="0">
      <sharedItems containsSemiMixedTypes="0" containsString="0" containsNumber="1" containsInteger="1" minValue="0" maxValue="1"/>
    </cacheField>
    <cacheField name="resilience_maintenir_activite_transports" numFmtId="0">
      <sharedItems containsSemiMixedTypes="0" containsString="0" containsNumber="1" containsInteger="1" minValue="0" maxValue="1"/>
    </cacheField>
    <cacheField name="resilience_maintenir_activite_achat_liquidites" numFmtId="0">
      <sharedItems containsSemiMixedTypes="0" containsString="0" containsNumber="1" containsInteger="1" minValue="0" maxValue="1"/>
    </cacheField>
    <cacheField name="resilience_maintenir_activite_recrutement" numFmtId="0">
      <sharedItems containsSemiMixedTypes="0" containsString="0" containsNumber="1" containsInteger="1" minValue="0" maxValue="1"/>
    </cacheField>
    <cacheField name="resilience_maintenir_activite_ganes_bandits" numFmtId="0">
      <sharedItems containsSemiMixedTypes="0" containsString="0" containsNumber="1" containsInteger="1" minValue="0" maxValue="1"/>
    </cacheField>
    <cacheField name="resilience_maintenir_activite_aide_humanitaire" numFmtId="0">
      <sharedItems containsSemiMixedTypes="0" containsString="0" containsNumber="1" containsInteger="1" minValue="0" maxValue="1"/>
    </cacheField>
    <cacheField name="resilience_maintenir_activite_autre" numFmtId="0">
      <sharedItems containsSemiMixedTypes="0" containsString="0" containsNumber="1" containsInteger="1" minValue="0" maxValue="1"/>
    </cacheField>
    <cacheField name="resilience_maintenir_activite_pas_de_reponse" numFmtId="0">
      <sharedItems containsSemiMixedTypes="0" containsString="0" containsNumber="1" containsInteger="1" minValue="0" maxValue="0"/>
    </cacheField>
    <cacheField name="resilience_maintenir_activite_pas_envie_repondre" numFmtId="0">
      <sharedItems containsSemiMixedTypes="0" containsString="0" containsNumber="1" containsInteger="1" minValue="0" maxValue="1"/>
    </cacheField>
    <cacheField name="resilience_maintenir_activite_autre_2" numFmtId="0">
      <sharedItems containsBlank="1"/>
    </cacheField>
    <cacheField name="infrastructure_modalites_paiement" numFmtId="0">
      <sharedItems/>
    </cacheField>
    <cacheField name="infrastructure_modalites_paiement_credit_informel" numFmtId="0">
      <sharedItems containsSemiMixedTypes="0" containsString="0" containsNumber="1" containsInteger="1" minValue="0" maxValue="1"/>
    </cacheField>
    <cacheField name="infrastructure_modalites_paiement_liquide_devise_etrangere" numFmtId="0">
      <sharedItems containsSemiMixedTypes="0" containsString="0" containsNumber="1" containsInteger="1" minValue="0" maxValue="1"/>
    </cacheField>
    <cacheField name="infrastructure_modalites_paiement_argent_mobile" numFmtId="0">
      <sharedItems containsSemiMixedTypes="0" containsString="0" containsNumber="1" containsInteger="1" minValue="0" maxValue="1"/>
    </cacheField>
    <cacheField name="infrastructure_modalites_paiement_transfert" numFmtId="0">
      <sharedItems containsSemiMixedTypes="0" containsString="0" containsNumber="1" containsInteger="1" minValue="0" maxValue="1"/>
    </cacheField>
    <cacheField name="infrastructure_modalites_paiement_carte_credit" numFmtId="0">
      <sharedItems containsSemiMixedTypes="0" containsString="0" containsNumber="1" containsInteger="1" minValue="0" maxValue="1"/>
    </cacheField>
    <cacheField name="infrastructure_modalites_paiement_cheque" numFmtId="0">
      <sharedItems containsSemiMixedTypes="0" containsString="0" containsNumber="1" containsInteger="1" minValue="0" maxValue="1"/>
    </cacheField>
    <cacheField name="infrastructure_modalites_paiement_bons" numFmtId="0">
      <sharedItems containsSemiMixedTypes="0" containsString="0" containsNumber="1" containsInteger="1" minValue="0" maxValue="1"/>
    </cacheField>
    <cacheField name="infrastructure_modalites_paiement_troc" numFmtId="0">
      <sharedItems containsSemiMixedTypes="0" containsString="0" containsNumber="1" containsInteger="1" minValue="0" maxValue="1"/>
    </cacheField>
    <cacheField name="infrastructure_modalites_paiement_autre" numFmtId="0">
      <sharedItems containsSemiMixedTypes="0" containsString="0" containsNumber="1" containsInteger="1" minValue="0" maxValue="1"/>
    </cacheField>
    <cacheField name="infrastructure_modalites_paiement_pas_de_reponse" numFmtId="0">
      <sharedItems containsSemiMixedTypes="0" containsString="0" containsNumber="1" containsInteger="1" minValue="0" maxValue="1"/>
    </cacheField>
    <cacheField name="infrastructure_modalites_paiement_pas_envie_repondre" numFmtId="0">
      <sharedItems containsSemiMixedTypes="0" containsString="0" containsNumber="1" containsInteger="1" minValue="0" maxValue="0"/>
    </cacheField>
    <cacheField name="infrastructure_modalites_paiement_autre_2" numFmtId="0">
      <sharedItems containsBlank="1"/>
    </cacheField>
    <cacheField name="infrastructure_installations_stockage" numFmtId="0">
      <sharedItems/>
    </cacheField>
    <cacheField name="affordability_achat_ou_deplacement" numFmtId="0">
      <sharedItems/>
    </cacheField>
    <cacheField name="affordability_achat_ou_deplacement_non" numFmtId="0">
      <sharedItems containsSemiMixedTypes="0" containsString="0" containsNumber="1" containsInteger="1" minValue="0" maxValue="1"/>
    </cacheField>
    <cacheField name="affordability_achat_ou_deplacement_oui_produits" numFmtId="0">
      <sharedItems containsSemiMixedTypes="0" containsString="0" containsNumber="1" containsInteger="1" minValue="0" maxValue="1"/>
    </cacheField>
    <cacheField name="affordability_achat_ou_deplacement_oui_transports" numFmtId="0">
      <sharedItems containsSemiMixedTypes="0" containsString="0" containsNumber="1" containsInteger="1" minValue="0" maxValue="1"/>
    </cacheField>
    <cacheField name="affordability_achat_ou_deplacement_oui_carburant" numFmtId="0">
      <sharedItems containsSemiMixedTypes="0" containsString="0" containsNumber="1" containsInteger="1" minValue="0" maxValue="1"/>
    </cacheField>
    <cacheField name="affordability_achat_ou_deplacement_pas_de_reponse" numFmtId="0">
      <sharedItems containsSemiMixedTypes="0" containsString="0" containsNumber="1" containsInteger="1" minValue="0" maxValue="1"/>
    </cacheField>
    <cacheField name="affordability_achat_ou_deplacement_pas_envie_repondre" numFmtId="0">
      <sharedItems containsSemiMixedTypes="0" containsString="0" containsNumber="1" containsInteger="1" minValue="0" maxValue="1"/>
    </cacheField>
    <cacheField name="affordability_credit" numFmtId="0">
      <sharedItems containsBlank="1"/>
    </cacheField>
    <cacheField name="accessibility_marche_discrimination" numFmtId="0">
      <sharedItems/>
    </cacheField>
    <cacheField name="accessibility_marche_discrimination_aucun" numFmtId="0">
      <sharedItems containsSemiMixedTypes="0" containsString="0" containsNumber="1" containsInteger="1" minValue="0" maxValue="1"/>
    </cacheField>
    <cacheField name="accessibility_marche_discrimination_oui_femmes" numFmtId="0">
      <sharedItems containsSemiMixedTypes="0" containsString="0" containsNumber="1" containsInteger="1" minValue="0" maxValue="1"/>
    </cacheField>
    <cacheField name="accessibility_marche_discrimination_oui_personnes_agees" numFmtId="0">
      <sharedItems containsSemiMixedTypes="0" containsString="0" containsNumber="1" containsInteger="1" minValue="0" maxValue="0"/>
    </cacheField>
    <cacheField name="accessibility_marche_discrimination_oui_handicapes" numFmtId="0">
      <sharedItems containsSemiMixedTypes="0" containsString="0" containsNumber="1" containsInteger="1" minValue="0" maxValue="0"/>
    </cacheField>
    <cacheField name="accessibility_marche_discrimination_oui_refugies" numFmtId="0">
      <sharedItems containsSemiMixedTypes="0" containsString="0" containsNumber="1" containsInteger="1" minValue="0" maxValue="1"/>
    </cacheField>
    <cacheField name="accessibility_marche_discrimination_oui_deplaces" numFmtId="0">
      <sharedItems containsSemiMixedTypes="0" containsString="0" containsNumber="1" containsInteger="1" minValue="0" maxValue="0"/>
    </cacheField>
    <cacheField name="accessibility_marche_discrimination_oui_groupe_ethnique" numFmtId="0">
      <sharedItems containsSemiMixedTypes="0" containsString="0" containsNumber="1" containsInteger="1" minValue="0" maxValue="1"/>
    </cacheField>
    <cacheField name="accessibility_marche_discrimination_autre" numFmtId="0">
      <sharedItems containsSemiMixedTypes="0" containsString="0" containsNumber="1" containsInteger="1" minValue="0" maxValue="1"/>
    </cacheField>
    <cacheField name="accessibility_marche_discrimination_pas_de_reponse" numFmtId="0">
      <sharedItems containsSemiMixedTypes="0" containsString="0" containsNumber="1" containsInteger="1" minValue="0" maxValue="1"/>
    </cacheField>
    <cacheField name="accessibility_marche_discrimination_pas_envie_repondre" numFmtId="0">
      <sharedItems containsBlank="1"/>
    </cacheField>
    <cacheField name="accessibility_marche_discrimination_groupe_ethnique" numFmtId="0">
      <sharedItems/>
    </cacheField>
    <cacheField name="accessibility_marche_discrimination_autre_2" numFmtId="0">
      <sharedItems/>
    </cacheField>
    <cacheField name="distributeur_argent_liquide" numFmtId="0">
      <sharedItems containsSemiMixedTypes="0" containsString="0" containsNumber="1" containsInteger="1" minValue="0" maxValue="1"/>
    </cacheField>
    <cacheField name="accessibility_marche_difficultes" numFmtId="0">
      <sharedItems containsSemiMixedTypes="0" containsString="0" containsNumber="1" containsInteger="1" minValue="0" maxValue="1"/>
    </cacheField>
    <cacheField name="accessibility_marche_difficultes_aucun" numFmtId="0">
      <sharedItems containsSemiMixedTypes="0" containsString="0" containsNumber="1" containsInteger="1" minValue="0" maxValue="1"/>
    </cacheField>
    <cacheField name="accessibility_marche_difficultes_manque_transports" numFmtId="0">
      <sharedItems containsSemiMixedTypes="0" containsString="0" containsNumber="1" containsInteger="1" minValue="0" maxValue="1"/>
    </cacheField>
    <cacheField name="accessibility_marche_difficultes_restrictions_mouvements" numFmtId="0">
      <sharedItems containsSemiMixedTypes="0" containsString="0" containsNumber="1" containsInteger="1" minValue="0" maxValue="1"/>
    </cacheField>
    <cacheField name="accessibility_marche_difficultes_horaires_restreints" numFmtId="0">
      <sharedItems containsSemiMixedTypes="0" containsString="0" containsNumber="1" containsInteger="1" minValue="0" maxValue="1"/>
    </cacheField>
    <cacheField name="accessibility_marche_difficultes_personnes_insecurite" numFmtId="0">
      <sharedItems containsSemiMixedTypes="0" containsString="0" containsNumber="1" containsInteger="1" minValue="0" maxValue="1"/>
    </cacheField>
    <cacheField name="accessibility_marche_difficultes_lieux_insecurite" numFmtId="0">
      <sharedItems containsSemiMixedTypes="0" containsString="0" containsNumber="1" containsInteger="1" minValue="0" maxValue="1"/>
    </cacheField>
    <cacheField name="accessibility_marche_difficultes_autre" numFmtId="0">
      <sharedItems containsSemiMixedTypes="0" containsString="0" containsNumber="1" containsInteger="1" minValue="0" maxValue="1"/>
    </cacheField>
    <cacheField name="accessibility_marche_difficultes_pas_de_reponse" numFmtId="0">
      <sharedItems containsBlank="1"/>
    </cacheField>
    <cacheField name="accessibility_marche_difficultes_pas_envie_repondre" numFmtId="0">
      <sharedItems/>
    </cacheField>
    <cacheField name="accessibility_marche_difficultes_autre_2" numFmtId="0">
      <sharedItems containsSemiMixedTypes="0" containsString="0" containsNumber="1" containsInteger="1" minValue="0" maxValue="1"/>
    </cacheField>
    <cacheField name="accessibility_incidents_marche" numFmtId="0">
      <sharedItems containsSemiMixedTypes="0" containsString="0" containsNumber="1" containsInteger="1" minValue="0" maxValue="0"/>
    </cacheField>
    <cacheField name="accessibility_incidents_marche_aucun" numFmtId="0">
      <sharedItems containsSemiMixedTypes="0" containsString="0" containsNumber="1" containsInteger="1" minValue="0" maxValue="1"/>
    </cacheField>
    <cacheField name="accessibility_incidents_marche_vol_tire" numFmtId="0">
      <sharedItems containsSemiMixedTypes="0" containsString="0" containsNumber="1" containsInteger="1" minValue="0" maxValue="1"/>
    </cacheField>
    <cacheField name="accessibility_incidents_marche_vol_etalage" numFmtId="0">
      <sharedItems containsSemiMixedTypes="0" containsString="0" containsNumber="1" containsInteger="1" minValue="0" maxValue="0"/>
    </cacheField>
    <cacheField name="accessibility_incidents_marche_vol_cambriolage" numFmtId="0">
      <sharedItems containsSemiMixedTypes="0" containsString="0" containsNumber="1" containsInteger="1" minValue="0" maxValue="0"/>
    </cacheField>
    <cacheField name="accessibility_incidents_marche_racket" numFmtId="0">
      <sharedItems containsSemiMixedTypes="0" containsString="0" containsNumber="1" containsInteger="1" minValue="0" maxValue="0"/>
    </cacheField>
    <cacheField name="accessibility_incidents_marche_agression_commercant" numFmtId="0">
      <sharedItems containsSemiMixedTypes="0" containsString="0" containsNumber="1" containsInteger="1" minValue="0" maxValue="0"/>
    </cacheField>
    <cacheField name="accessibility_incidents_marche_agression_client" numFmtId="0">
      <sharedItems containsSemiMixedTypes="0" containsString="0" containsNumber="1" containsInteger="1" minValue="0" maxValue="1"/>
    </cacheField>
    <cacheField name="accessibility_incidents_marche_autre" numFmtId="0">
      <sharedItems containsSemiMixedTypes="0" containsString="0" containsNumber="1" containsInteger="1" minValue="0" maxValue="1"/>
    </cacheField>
    <cacheField name="accessibility_incidents_marche_pas_de_reponse" numFmtId="0">
      <sharedItems containsNonDate="0" containsString="0" containsBlank="1"/>
    </cacheField>
    <cacheField name="accessibility_incidents_marche_pas_envie_repondre" numFmtId="0">
      <sharedItems/>
    </cacheField>
    <cacheField name="accessibility_incidents_marche_autre_2" numFmtId="0">
      <sharedItems containsSemiMixedTypes="0" containsString="0" containsNumber="1" containsInteger="1" minValue="0" maxValue="1"/>
    </cacheField>
    <cacheField name="accessibility_routes_difficultes" numFmtId="0">
      <sharedItems containsSemiMixedTypes="0" containsString="0" containsNumber="1" containsInteger="1" minValue="0" maxValue="1"/>
    </cacheField>
    <cacheField name="accessibility_routes_difficultes_aucun" numFmtId="0">
      <sharedItems containsSemiMixedTypes="0" containsString="0" containsNumber="1" containsInteger="1" minValue="0" maxValue="1"/>
    </cacheField>
    <cacheField name="accessibility_routes_difficultes_route_endommagees" numFmtId="0">
      <sharedItems containsSemiMixedTypes="0" containsString="0" containsNumber="1" containsInteger="1" minValue="0" maxValue="1"/>
    </cacheField>
    <cacheField name="accessibility_routes_difficultes_routes_inondees" numFmtId="0">
      <sharedItems containsSemiMixedTypes="0" containsString="0" containsNumber="1" containsInteger="1" minValue="0" maxValue="1"/>
    </cacheField>
    <cacheField name="accessibility_routes_difficultes_routes_barrees" numFmtId="0">
      <sharedItems containsSemiMixedTypes="0" containsString="0" containsNumber="1" containsInteger="1" minValue="0" maxValue="1"/>
    </cacheField>
    <cacheField name="accessibility_routes_difficultes_routes_ganes" numFmtId="0">
      <sharedItems containsSemiMixedTypes="0" containsString="0" containsNumber="1" containsInteger="1" minValue="0" maxValue="1"/>
    </cacheField>
    <cacheField name="accessibility_routes_difficultes_routes_banditisme" numFmtId="0">
      <sharedItems containsSemiMixedTypes="0" containsString="0" containsNumber="1" containsInteger="1" minValue="0" maxValue="1"/>
    </cacheField>
    <cacheField name="accessibility_routes_difficultes_autre" numFmtId="0">
      <sharedItems containsSemiMixedTypes="0" containsString="0" containsNumber="1" containsInteger="1" minValue="0" maxValue="1"/>
    </cacheField>
    <cacheField name="accessibility_routes_difficultes_pas_de_reponse" numFmtId="0">
      <sharedItems containsBlank="1"/>
    </cacheField>
    <cacheField name="accessibility_routes_difficultes_pas_envie_repondre" numFmtId="0">
      <sharedItems/>
    </cacheField>
    <cacheField name="accessibility_routes_difficultes_autre_2" numFmtId="0">
      <sharedItems containsSemiMixedTypes="0" containsString="0" containsNumber="1" containsInteger="1" minValue="0" maxValue="1"/>
    </cacheField>
    <cacheField name="accessibility_incidents_routes" numFmtId="0">
      <sharedItems containsSemiMixedTypes="0" containsString="0" containsNumber="1" containsInteger="1" minValue="0" maxValue="1"/>
    </cacheField>
    <cacheField name="accessibility_incidents_routes_aucun" numFmtId="0">
      <sharedItems containsSemiMixedTypes="0" containsString="0" containsNumber="1" containsInteger="1" minValue="0" maxValue="1"/>
    </cacheField>
    <cacheField name="accessibility_incidents_routes_argent" numFmtId="0">
      <sharedItems containsSemiMixedTypes="0" containsString="0" containsNumber="1" containsInteger="1" minValue="0" maxValue="1"/>
    </cacheField>
    <cacheField name="accessibility_incidents_routes_marchandises" numFmtId="0">
      <sharedItems containsSemiMixedTypes="0" containsString="0" containsNumber="1" containsInteger="1" minValue="0" maxValue="1"/>
    </cacheField>
    <cacheField name="accessibility_incidents_routes_vehicules" numFmtId="0">
      <sharedItems containsSemiMixedTypes="0" containsString="0" containsNumber="1" containsInteger="1" minValue="0" maxValue="1"/>
    </cacheField>
    <cacheField name="accessibility_incidents_routes_aggression" numFmtId="0">
      <sharedItems containsSemiMixedTypes="0" containsString="0" containsNumber="1" containsInteger="1" minValue="0" maxValue="1"/>
    </cacheField>
    <cacheField name="accessibility_incidents_routes_enlevement" numFmtId="0">
      <sharedItems containsSemiMixedTypes="0" containsString="0" containsNumber="1" containsInteger="1" minValue="0" maxValue="1"/>
    </cacheField>
    <cacheField name="accessibility_incidents_routes_assassinat" numFmtId="0">
      <sharedItems containsSemiMixedTypes="0" containsString="0" containsNumber="1" containsInteger="1" minValue="0" maxValue="1"/>
    </cacheField>
    <cacheField name="accessibility_incidents_routes_autre" numFmtId="0">
      <sharedItems containsBlank="1"/>
    </cacheField>
    <cacheField name="accessibility_incidents_routes_pas_de_reponse" numFmtId="0">
      <sharedItems/>
    </cacheField>
    <cacheField name="accessibility_incidents_routes_autre_2" numFmtId="0">
      <sharedItems containsBlank="1"/>
    </cacheField>
    <cacheField name="variation_commercants" numFmtId="0">
      <sharedItems containsBlank="1"/>
    </cacheField>
    <cacheField name="variation_commercants_explication1" numFmtId="0">
      <sharedItems containsBlank="1"/>
    </cacheField>
    <cacheField name="variation_commercants_explication2_hausse" numFmtId="0">
      <sharedItems/>
    </cacheField>
    <cacheField name="variation_commercants_explication2_baisse" numFmtId="0">
      <sharedItems containsBlank="1"/>
    </cacheField>
    <cacheField name="variation_clients" numFmtId="0">
      <sharedItems containsBlank="1"/>
    </cacheField>
    <cacheField name="variation_clients_explication1" numFmtId="0">
      <sharedItems containsBlank="1"/>
    </cacheField>
    <cacheField name="variation_clients_explication2_hausse" numFmtId="0">
      <sharedItems containsBlank="1"/>
    </cacheField>
    <cacheField name="variation_clients_explication2_baisse" numFmtId="0">
      <sharedItems containsNonDate="0" containsString="0" containsBlank="1"/>
    </cacheField>
    <cacheField name="commentaire_fin" numFmtId="0">
      <sharedItems containsBlank="1"/>
    </cacheField>
    <cacheField name="remerciements" numFmtId="0">
      <sharedItems containsNonDate="0" containsString="0" containsBlank="1"/>
    </cacheField>
    <cacheField name="comment" numFmtId="0">
      <sharedItems containsNonDate="0" containsString="0" containsBlank="1"/>
    </cacheField>
    <cacheField name="end_note_1" numFmtId="0">
      <sharedItems containsSemiMixedTypes="0" containsString="0" containsNumber="1" containsInteger="1" minValue="441657177" maxValue="446696917"/>
    </cacheField>
    <cacheField name="end_note_2" numFmtId="165">
      <sharedItems containsSemiMixedTypes="0" containsNonDate="0" containsDate="1" containsString="0" minDate="2023-06-19T15:48:52" maxDate="2023-06-30T16:13:31"/>
    </cacheField>
    <cacheField name="id" numFmtId="0">
      <sharedItems containsNonDate="0" containsString="0" containsBlank="1"/>
    </cacheField>
    <cacheField name="submission_time" numFmtId="0">
      <sharedItems containsNonDate="0" containsString="0" containsBlank="1"/>
    </cacheField>
    <cacheField name="validation_status" numFmtId="0">
      <sharedItems/>
    </cacheField>
    <cacheField name="notes" numFmtId="0">
      <sharedItems/>
    </cacheField>
    <cacheField name="status" numFmtId="0">
      <sharedItems/>
    </cacheField>
    <cacheField name="submitted_by" numFmtId="0">
      <sharedItems containsNonDate="0" containsString="0" containsBlank="1"/>
    </cacheField>
    <cacheField name="version" numFmtId="0">
      <sharedItems containsNonDate="0" containsString="0" containsBlank="1"/>
    </cacheField>
    <cacheField name="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5135.384216550927" createdVersion="8" refreshedVersion="8" minRefreshableVersion="3" recordCount="168" xr:uid="{5B9F3408-41B6-4CE4-864A-B764638F4F2D}">
  <cacheSource type="worksheet">
    <worksheetSource ref="A1:AUP169" sheet="Données_nettoyées"/>
  </cacheSource>
  <cacheFields count="1238">
    <cacheField name="index" numFmtId="0">
      <sharedItems containsSemiMixedTypes="0" containsString="0" containsNumber="1" containsInteger="1" minValue="1" maxValue="168"/>
    </cacheField>
    <cacheField name="uuid" numFmtId="0">
      <sharedItems/>
    </cacheField>
    <cacheField name="today" numFmtId="165">
      <sharedItems containsSemiMixedTypes="0" containsNonDate="0" containsDate="1" containsString="0" minDate="2023-06-19T00:00:00" maxDate="2023-07-01T00:00:00"/>
    </cacheField>
    <cacheField name="i_admin3" numFmtId="0">
      <sharedItems/>
    </cacheField>
    <cacheField name="i_enqueteur" numFmtId="0">
      <sharedItems/>
    </cacheField>
    <cacheField name="start" numFmtId="165">
      <sharedItems containsSemiMixedTypes="0" containsNonDate="0" containsDate="1" containsString="0" minDate="2023-06-19T10:41:54" maxDate="2023-06-30T16:27:27"/>
    </cacheField>
    <cacheField name="end" numFmtId="165">
      <sharedItems containsSemiMixedTypes="0" containsNonDate="0" containsDate="1" containsString="0" minDate="2023-06-19T11:55:11" maxDate="2023-07-01T07:37:27"/>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unt="7">
        <s v="acted"/>
        <s v="drc"/>
        <s v="si"/>
        <s v="acf"/>
        <s v="pui"/>
        <s v="crs"/>
        <s v="crbf"/>
      </sharedItems>
    </cacheField>
    <cacheField name="i_date_enquete" numFmtId="165">
      <sharedItems containsSemiMixedTypes="0" containsNonDate="0" containsDate="1" containsString="0" minDate="2023-06-16T00:00:00" maxDate="2023-07-01T00:00:00"/>
    </cacheField>
    <cacheField name="i_admin1" numFmtId="0">
      <sharedItems/>
    </cacheField>
    <cacheField name="i_admin2" numFmtId="0">
      <sharedItems/>
    </cacheField>
    <cacheField name="i_marche" numFmtId="0">
      <sharedItems count="14">
        <s v="marche_fada n'gourma"/>
        <s v="marche_ouahigouya"/>
        <s v="marche_boussouma"/>
        <s v="marche_gorom-gorom"/>
        <s v="marche_sebba"/>
        <s v="marche_kongoussi"/>
        <s v="marche_matiacoali"/>
        <s v="marche_gayeri"/>
        <s v="marché_tougan"/>
        <s v="marche_dedougou"/>
        <s v="marche_diapangou"/>
        <s v="marche_barsalogho"/>
        <s v="marche_tibga"/>
        <s v="marche_bogande"/>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ount="4">
        <s v="moins30"/>
        <s v="30a100"/>
        <s v="plus100"/>
        <s v="nsp"/>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acheField>
    <cacheField name="seau_prix_unite" numFmtId="0">
      <sharedItems containsString="0" containsBlank="1" containsNumber="1" containsInteger="1" minValue="650" maxValue="8000"/>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3" maxValue="120"/>
    </cacheField>
    <cacheField name="seau_reapprovissionnement" numFmtId="0">
      <sharedItems containsString="0" containsBlank="1" containsNumber="1" containsInteger="1" minValue="1" maxValue="120"/>
    </cacheField>
    <cacheField name="seau_stock_warning" numFmtId="0">
      <sharedItems containsString="0" containsBlank="1" containsNumber="1" containsInteger="1" minValue="0" maxValue="1"/>
    </cacheField>
    <cacheField name="capacite_stock1" numFmtId="0">
      <sharedItems containsString="0" containsBlank="1" containsNumber="1" containsInteger="1" minValue="20" maxValue="10000"/>
    </cacheField>
    <cacheField name="capacite_reappro1" numFmtId="0">
      <sharedItems containsString="0" containsBlank="1" containsNumber="1" containsInteger="1" minValue="0" maxValue="10000"/>
    </cacheField>
    <cacheField name="note_h_bidon" numFmtId="0">
      <sharedItems containsNonDate="0" containsString="0" containsBlank="1"/>
    </cacheField>
    <cacheField name="bidon_disponibilite" numFmtId="0">
      <sharedItems containsBlank="1"/>
    </cacheField>
    <cacheField name="bidon_unite" numFmtId="0">
      <sharedItems containsBlank="1"/>
    </cacheField>
    <cacheField name="bidon_unite_20l" numFmtId="0">
      <sharedItems containsString="0" containsBlank="1" containsNumber="1" containsInteger="1" minValue="1"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900" maxValue="5200"/>
    </cacheField>
    <cacheField name="bidon_prix_25l" numFmtId="0">
      <sharedItems containsString="0" containsBlank="1" containsNumber="1" containsInteger="1" minValue="1000" maxValue="6500"/>
    </cacheField>
    <cacheField name="bidon_localisation_fournisseur" numFmtId="0">
      <sharedItems containsBlank="1"/>
    </cacheField>
    <cacheField name="bidon_pays_fournisseur" numFmtId="0">
      <sharedItems containsNonDate="0" containsString="0" containsBlank="1"/>
    </cacheField>
    <cacheField name="bidon_pays_fournisseur_autre" numFmtId="0">
      <sharedItems containsNonDate="0" containsString="0" containsBlank="1"/>
    </cacheField>
    <cacheField name="bidon_stock" numFmtId="0">
      <sharedItems containsString="0" containsBlank="1" containsNumber="1" containsInteger="1" minValue="4" maxValue="90"/>
    </cacheField>
    <cacheField name="bidon_reapprovissionnement" numFmtId="0">
      <sharedItems containsString="0" containsBlank="1" containsNumber="1" containsInteger="1" minValue="0" maxValue="120"/>
    </cacheField>
    <cacheField name="bidon_stock_warning" numFmtId="0">
      <sharedItems containsString="0" containsBlank="1" containsNumber="1" containsInteger="1" minValue="0" maxValue="1"/>
    </cacheField>
    <cacheField name="capacite_stock2" numFmtId="0">
      <sharedItems containsString="0" containsBlank="1" containsNumber="1" containsInteger="1" minValue="50" maxValue="10000"/>
    </cacheField>
    <cacheField name="capacite_reappro2" numFmtId="0">
      <sharedItems containsString="0" containsBlank="1" containsNumber="1" containsInteger="1" minValue="0" maxValue="11000"/>
    </cacheField>
    <cacheField name="note_h_savon400gr" numFmtId="0">
      <sharedItems containsNonDate="0" containsString="0" containsBlank="1"/>
    </cacheField>
    <cacheField name="savon400gr_disponibilite" numFmtId="0">
      <sharedItems containsBlank="1"/>
    </cacheField>
    <cacheField name="savon400gr_unite" numFmtId="0">
      <sharedItems containsBlank="1"/>
    </cacheField>
    <cacheField name="savon400gr_unite_boule400g" numFmtId="0">
      <sharedItems containsString="0" containsBlank="1" containsNumber="1" containsInteger="1" minValue="0"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400" maxValue="1000"/>
    </cacheField>
    <cacheField name="savon400gr_prix_250gr" numFmtId="0">
      <sharedItems containsString="0" containsBlank="1" containsNumber="1" containsInteger="1" minValue="250" maxValue="1500"/>
    </cacheField>
    <cacheField name="savon400gr_localisation_fournisseur" numFmtId="0">
      <sharedItems containsBlank="1"/>
    </cacheField>
    <cacheField name="savon400gr_pays_fournisseur" numFmtId="0">
      <sharedItems containsNonDate="0" containsString="0"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7" maxValue="200"/>
    </cacheField>
    <cacheField name="savon400gr_reapprovissionnement" numFmtId="0">
      <sharedItems containsString="0" containsBlank="1" containsNumber="1" containsInteger="1" minValue="1" maxValue="120"/>
    </cacheField>
    <cacheField name="savon400gr_stock_warning" numFmtId="0">
      <sharedItems containsString="0" containsBlank="1" containsNumber="1" containsInteger="1" minValue="0" maxValue="1"/>
    </cacheField>
    <cacheField name="capacite_stock3" numFmtId="0">
      <sharedItems containsString="0" containsBlank="1" containsNumber="1" containsInteger="1" minValue="45" maxValue="10000"/>
    </cacheField>
    <cacheField name="capacite_reappro3" numFmtId="0">
      <sharedItems containsString="0" containsBlank="1" containsNumber="1" containsInteger="1" minValue="0" maxValue="10000"/>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1"/>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1"/>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1"/>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1"/>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1"/>
    </cacheField>
    <cacheField name="h_variations_hausse_raisons_baisse_offre_saison_circulation" numFmtId="0">
      <sharedItems containsString="0" containsBlank="1" containsNumber="1" containsInteger="1" minValue="0" maxValue="1"/>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0"/>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acheField>
    <cacheField name="bache_prix_unite" numFmtId="0">
      <sharedItems containsString="0" containsBlank="1" containsNumber="1" containsInteger="1" minValue="500" maxValue="10000"/>
    </cacheField>
    <cacheField name="bache_localisation_fournisseur" numFmtId="0">
      <sharedItems containsBlank="1"/>
    </cacheField>
    <cacheField name="bache_pays_fournisseur" numFmtId="0">
      <sharedItems containsNonDate="0" containsString="0" containsBlank="1"/>
    </cacheField>
    <cacheField name="bache_pays_fournisseur_autre" numFmtId="0">
      <sharedItems containsNonDate="0" containsString="0" containsBlank="1"/>
    </cacheField>
    <cacheField name="bache_stock" numFmtId="0">
      <sharedItems containsString="0" containsBlank="1" containsNumber="1" containsInteger="1" minValue="7" maxValue="180"/>
    </cacheField>
    <cacheField name="bache_reapprovissionnement" numFmtId="0">
      <sharedItems containsString="0" containsBlank="1" containsNumber="1" containsInteger="1" minValue="1" maxValue="60"/>
    </cacheField>
    <cacheField name="bache_stock_warning" numFmtId="0">
      <sharedItems containsString="0" containsBlank="1" containsNumber="1" containsInteger="1" minValue="0" maxValue="1"/>
    </cacheField>
    <cacheField name="capacite_stock4" numFmtId="0">
      <sharedItems containsString="0" containsBlank="1" containsNumber="1" containsInteger="1" minValue="20" maxValue="10000"/>
    </cacheField>
    <cacheField name="capacite_reappro4" numFmtId="0">
      <sharedItems containsString="0" containsBlank="1" containsNumber="1" containsInteger="1" minValue="0" maxValue="10000"/>
    </cacheField>
    <cacheField name="note_a_1_corde" numFmtId="0">
      <sharedItems containsNonDate="0" containsString="0" containsBlank="1"/>
    </cacheField>
    <cacheField name="corde_disponibilite" numFmtId="0">
      <sharedItems containsBlank="1"/>
    </cacheField>
    <cacheField name="corde_prix_unite" numFmtId="0">
      <sharedItems containsString="0" containsBlank="1" containsNumber="1" containsInteger="1" minValue="3000" maxValue="30000"/>
    </cacheField>
    <cacheField name="corde_localisation_fournisseur" numFmtId="0">
      <sharedItems containsBlank="1"/>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200"/>
    </cacheField>
    <cacheField name="corde_reapprovissionnement" numFmtId="0">
      <sharedItems containsString="0" containsBlank="1" containsNumber="1" containsInteger="1" minValue="1" maxValue="60"/>
    </cacheField>
    <cacheField name="corde_stock_warning" numFmtId="0">
      <sharedItems containsString="0" containsBlank="1" containsNumber="1" containsInteger="1" minValue="0" maxValue="1"/>
    </cacheField>
    <cacheField name="capacite_stock5" numFmtId="0">
      <sharedItems containsString="0" containsBlank="1" containsNumber="1" containsInteger="1" minValue="0" maxValue="5000"/>
    </cacheField>
    <cacheField name="capacite_reappro5" numFmtId="0">
      <sharedItems containsString="0" containsBlank="1" containsNumber="1" containsInteger="1" minValue="0" maxValue="5000"/>
    </cacheField>
    <cacheField name="note_a_1_tenaille" numFmtId="0">
      <sharedItems containsNonDate="0" containsString="0" containsBlank="1"/>
    </cacheField>
    <cacheField name="tenaille_disponibilite" numFmtId="0">
      <sharedItems containsBlank="1"/>
    </cacheField>
    <cacheField name="tenaille_prix_unite" numFmtId="0">
      <sharedItems containsString="0" containsBlank="1" containsNumber="1" containsInteger="1" minValue="700" maxValue="6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500"/>
    </cacheField>
    <cacheField name="tenaille_reapprovissionnement" numFmtId="0">
      <sharedItems containsString="0" containsBlank="1" containsNumber="1" containsInteger="1" minValue="1" maxValue="60"/>
    </cacheField>
    <cacheField name="tenaille_stock_warning" numFmtId="0">
      <sharedItems containsString="0" containsBlank="1" containsNumber="1" containsInteger="1" minValue="0" maxValue="1"/>
    </cacheField>
    <cacheField name="capacite_stock6" numFmtId="0">
      <sharedItems containsString="0" containsBlank="1" containsNumber="1" containsInteger="1" minValue="20" maxValue="25000"/>
    </cacheField>
    <cacheField name="capacite_reappro6" numFmtId="0">
      <sharedItems containsString="0" containsBlank="1" containsNumber="1" containsInteger="1" minValue="0" maxValue="2500"/>
    </cacheField>
    <cacheField name="note_a_1_pelle" numFmtId="0">
      <sharedItems containsNonDate="0" containsString="0" containsBlank="1"/>
    </cacheField>
    <cacheField name="pelle_disponibilite" numFmtId="0">
      <sharedItems containsBlank="1"/>
    </cacheField>
    <cacheField name="pelle_prix_unite" numFmtId="0">
      <sharedItems containsString="0" containsBlank="1" containsNumber="1" containsInteger="1" minValue="1500" maxValue="5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200"/>
    </cacheField>
    <cacheField name="pelle_reapprovissionnement" numFmtId="0">
      <sharedItems containsString="0" containsBlank="1" containsNumber="1" containsInteger="1" minValue="1" maxValue="60"/>
    </cacheField>
    <cacheField name="pelle_stock_warning" numFmtId="0">
      <sharedItems containsString="0" containsBlank="1" containsNumber="1" containsInteger="1" minValue="0" maxValue="1"/>
    </cacheField>
    <cacheField name="capacite_stock7" numFmtId="0">
      <sharedItems containsString="0" containsBlank="1" containsNumber="1" containsInteger="1" minValue="20" maxValue="5000"/>
    </cacheField>
    <cacheField name="capacite_reappro7" numFmtId="0">
      <sharedItems containsString="0" containsBlank="1" containsNumber="1" containsInteger="1" minValue="0" maxValue="150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1"/>
    </cacheField>
    <cacheField name="a_1_difficultes_reapprov_raisons_degradation_perte" numFmtId="0">
      <sharedItems containsString="0" containsBlank="1" containsNumber="1" containsInteger="1" minValue="0" maxValue="1"/>
    </cacheField>
    <cacheField name="a_1_difficultes_reapprov_raisons_route_etat" numFmtId="0">
      <sharedItems containsString="0" containsBlank="1" containsNumber="1" containsInteger="1" minValue="0" maxValue="1"/>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1"/>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1"/>
    </cacheField>
    <cacheField name="a_1_difficultes_reapprov_raisons_autre" numFmtId="0">
      <sharedItems containsString="0" containsBlank="1" containsNumber="1" containsInteger="1" minValue="0" maxValue="0"/>
    </cacheField>
    <cacheField name="a_1_difficultes_reapprov_raisons_nsp" numFmtId="0">
      <sharedItems containsString="0" containsBlank="1" containsNumber="1" containsInteger="1" minValue="0" maxValue="1"/>
    </cacheField>
    <cacheField name="a_1_difficultes_reapprov_raisons_autre_2" numFmtId="0">
      <sharedItems containsNonDate="0" containsString="0"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1"/>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1"/>
    </cacheField>
    <cacheField name="a_1_variations_hausse_raisons_hausse_demande_clients" numFmtId="0">
      <sharedItems containsString="0" containsBlank="1" containsNumber="1" containsInteger="1" minValue="0" maxValue="1"/>
    </cacheField>
    <cacheField name="a_1_variations_hausse_raisons_hausse_demande_arrivees" numFmtId="0">
      <sharedItems containsString="0" containsBlank="1" containsNumber="1" containsInteger="1" minValue="0" maxValue="1"/>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1"/>
    </cacheField>
    <cacheField name="a_1_variations_hausse_raisons_baisse_offre_saison_circulation" numFmtId="0">
      <sharedItems containsString="0" containsBlank="1" containsNumber="1" containsInteger="1" minValue="0" maxValue="1"/>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0" maxValue="0"/>
    </cacheField>
    <cacheField name="a_1_variations_baisse_articles_corde" numFmtId="0">
      <sharedItems containsString="0" containsBlank="1" containsNumber="1" containsInteger="1" minValue="1" maxValue="1"/>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1" maxValue="1"/>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5"/>
    </cacheField>
    <cacheField name="calc_selected_total" numFmtId="0">
      <sharedItems containsSemiMixedTypes="0" containsString="0" containsNumber="1" containsInteger="1" minValue="3" maxValue="22"/>
    </cacheField>
    <cacheField name="note_h_combustible_bois" numFmtId="0">
      <sharedItems containsNonDate="0" containsString="0" containsBlank="1"/>
    </cacheField>
    <cacheField name="combustible_bois_disponibilite" numFmtId="0">
      <sharedItems containsBlank="1"/>
    </cacheField>
    <cacheField name="combustible_bois_prix_tas" numFmtId="0">
      <sharedItems containsString="0" containsBlank="1" containsNumber="1" containsInteger="1" minValue="200" maxValue="15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3" maxValue="12500"/>
    </cacheField>
    <cacheField name="combustible_bois_reapprovisionnement" numFmtId="0">
      <sharedItems containsString="0" containsBlank="1" containsNumber="1" containsInteger="1" minValue="1" maxValue="120"/>
    </cacheField>
    <cacheField name="combustible_bois_stock_warning" numFmtId="0">
      <sharedItems containsString="0" containsBlank="1" containsNumber="1" containsInteger="1" minValue="0" maxValue="1"/>
    </cacheField>
    <cacheField name="capacite_stock8" numFmtId="0">
      <sharedItems containsString="0" containsBlank="1" containsNumber="1" containsInteger="1" minValue="2" maxValue="20000"/>
    </cacheField>
    <cacheField name="capacite_reappro8" numFmtId="0">
      <sharedItems containsString="0" containsBlank="1" containsNumber="1" containsInteger="1" minValue="0" maxValue="20000"/>
    </cacheField>
    <cacheField name="note_h_combustible_charbon" numFmtId="0">
      <sharedItems containsNonDate="0" containsString="0" containsBlank="1"/>
    </cacheField>
    <cacheField name="combustible_charbon_disponibilite" numFmtId="0">
      <sharedItems containsBlank="1"/>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0" maxValue="1"/>
    </cacheField>
    <cacheField name="combustible_charbon_prix_100kg" numFmtId="0">
      <sharedItems containsString="0" containsBlank="1" containsNumber="1" containsInteger="1" minValue="3000" maxValue="11000"/>
    </cacheField>
    <cacheField name="combustible_charbon_prix_sachet" numFmtId="0">
      <sharedItems containsString="0" containsBlank="1" containsNumber="1" containsInteger="1" minValue="100" maxValue="45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7" maxValue="250"/>
    </cacheField>
    <cacheField name="combustible_charbon_reapprovisionnement" numFmtId="0">
      <sharedItems containsString="0" containsBlank="1" containsNumber="1" containsInteger="1" minValue="1" maxValue="120"/>
    </cacheField>
    <cacheField name="combustible_charbon_stock_warning" numFmtId="0">
      <sharedItems containsString="0" containsBlank="1" containsNumber="1" containsInteger="1" minValue="0" maxValue="1"/>
    </cacheField>
    <cacheField name="capacite_stock9" numFmtId="0">
      <sharedItems containsString="0" containsBlank="1" containsNumber="1" containsInteger="1" minValue="5" maxValue="6500"/>
    </cacheField>
    <cacheField name="capacite_reappro9" numFmtId="0">
      <sharedItems containsString="0" containsBlank="1" containsNumber="1" containsInteger="1" minValue="0" maxValue="6000"/>
    </cacheField>
    <cacheField name="note_h_combustible_gaz" numFmtId="0">
      <sharedItems containsNonDate="0" containsString="0" containsBlank="1"/>
    </cacheField>
    <cacheField name="combustible_gaz_disponibilite" numFmtId="0">
      <sharedItems containsBlank="1"/>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1" maxValue="1"/>
    </cacheField>
    <cacheField name="combustible_gaz_unite_12kg" numFmtId="0">
      <sharedItems containsString="0" containsBlank="1" containsNumber="1" containsInteger="1" minValue="0" maxValue="1"/>
    </cacheField>
    <cacheField name="combustible_gaz_prix_3kg" numFmtId="0">
      <sharedItems containsString="0" containsBlank="1" containsNumber="1" containsInteger="1" minValue="8000" maxValue="16500"/>
    </cacheField>
    <cacheField name="combustible_gaz_prix_6kg" numFmtId="0">
      <sharedItems containsString="0" containsBlank="1" containsNumber="1" containsInteger="1" minValue="24000" maxValue="32500"/>
    </cacheField>
    <cacheField name="combustible_gaz_prix_12kg" numFmtId="0">
      <sharedItems containsString="0" containsBlank="1" containsNumber="1" containsInteger="1" minValue="30000" maxValue="45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5" maxValue="240"/>
    </cacheField>
    <cacheField name="combustible_gaz_reapprovisionnement" numFmtId="0">
      <sharedItems containsString="0" containsBlank="1" containsNumber="1" containsInteger="1" minValue="1" maxValue="45"/>
    </cacheField>
    <cacheField name="combustible_gaz_stock_warning" numFmtId="0">
      <sharedItems containsString="0" containsBlank="1" containsNumber="1" containsInteger="1" minValue="0" maxValue="1"/>
    </cacheField>
    <cacheField name="capacite_stock10" numFmtId="0">
      <sharedItems containsString="0" containsBlank="1" containsNumber="1" containsInteger="1" minValue="20" maxValue="500"/>
    </cacheField>
    <cacheField name="capacite_reappro10" numFmtId="0">
      <sharedItems containsString="0" containsBlank="1" containsNumber="1" containsInteger="1" minValue="0" maxValue="200"/>
    </cacheField>
    <cacheField name="note_a_2_marmite_n7" numFmtId="0">
      <sharedItems containsNonDate="0" containsString="0" containsBlank="1"/>
    </cacheField>
    <cacheField name="marmite_n7_disponibilite" numFmtId="0">
      <sharedItems containsBlank="1"/>
    </cacheField>
    <cacheField name="marmite_n7_prix_unite" numFmtId="0">
      <sharedItems containsString="0" containsBlank="1" containsNumber="1" containsInteger="1" minValue="4500" maxValue="8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7" maxValue="100"/>
    </cacheField>
    <cacheField name="marmite_n7_reapprovissionnement" numFmtId="0">
      <sharedItems containsString="0" containsBlank="1" containsNumber="1" containsInteger="1" minValue="1" maxValue="100"/>
    </cacheField>
    <cacheField name="marmite_n7_stock_warning" numFmtId="0">
      <sharedItems containsString="0" containsBlank="1" containsNumber="1" containsInteger="1" minValue="0" maxValue="1"/>
    </cacheField>
    <cacheField name="capacite_stock11" numFmtId="0">
      <sharedItems containsString="0" containsBlank="1" containsNumber="1" containsInteger="1" minValue="10" maxValue="25000"/>
    </cacheField>
    <cacheField name="capacite_reappro11" numFmtId="0">
      <sharedItems containsString="0" containsBlank="1" containsNumber="1" containsInteger="1" minValue="0" maxValue="2000"/>
    </cacheField>
    <cacheField name="note_a_2_marmite_n5" numFmtId="0">
      <sharedItems containsNonDate="0" containsString="0" containsBlank="1"/>
    </cacheField>
    <cacheField name="marmite_n5_disponibilite" numFmtId="0">
      <sharedItems containsBlank="1"/>
    </cacheField>
    <cacheField name="marmite_n5_prix_unite" numFmtId="0">
      <sharedItems containsString="0" containsBlank="1" containsNumber="1" containsInteger="1" minValue="28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3" maxValue="130"/>
    </cacheField>
    <cacheField name="marmite_n5_reapprovissionnement" numFmtId="0">
      <sharedItems containsString="0" containsBlank="1" containsNumber="1" containsInteger="1" minValue="1" maxValue="90"/>
    </cacheField>
    <cacheField name="marmite_n5_stock_warning" numFmtId="0">
      <sharedItems containsString="0" containsBlank="1" containsNumber="1" containsInteger="1" minValue="0" maxValue="1"/>
    </cacheField>
    <cacheField name="capacite_stock12" numFmtId="0">
      <sharedItems containsString="0" containsBlank="1" containsNumber="1" containsInteger="1" minValue="10" maxValue="25000"/>
    </cacheField>
    <cacheField name="capacite_reappro12" numFmtId="0">
      <sharedItems containsString="0" containsBlank="1" containsNumber="1" containsInteger="1" minValue="0" maxValue="3000"/>
    </cacheField>
    <cacheField name="note_a_2_assiette_metalique" numFmtId="0">
      <sharedItems containsNonDate="0" containsString="0" containsBlank="1"/>
    </cacheField>
    <cacheField name="assiette_metalique_disponibilite" numFmtId="0">
      <sharedItems containsBlank="1"/>
    </cacheField>
    <cacheField name="assiette_metalique_prix_unite" numFmtId="0">
      <sharedItems containsString="0" containsBlank="1" containsNumber="1" containsInteger="1" minValue="200" maxValue="2500"/>
    </cacheField>
    <cacheField name="assiette_metalique_localisation_fournisseur" numFmtId="0">
      <sharedItems containsBlank="1"/>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150"/>
    </cacheField>
    <cacheField name="assiette_metalique_reapprovissionnement" numFmtId="0">
      <sharedItems containsString="0" containsBlank="1" containsNumber="1" containsInteger="1" minValue="1" maxValue="60"/>
    </cacheField>
    <cacheField name="assiette_metalique_stock_warning" numFmtId="0">
      <sharedItems containsString="0" containsBlank="1" containsNumber="1" containsInteger="1" minValue="0" maxValue="1"/>
    </cacheField>
    <cacheField name="capacite_stock13" numFmtId="0">
      <sharedItems containsString="0" containsBlank="1" containsNumber="1" containsInteger="1" minValue="24" maxValue="25000"/>
    </cacheField>
    <cacheField name="capacite_reappro13" numFmtId="0">
      <sharedItems containsString="0" containsBlank="1" containsNumber="1" containsInteger="1" minValue="0" maxValue="5000"/>
    </cacheField>
    <cacheField name="note_a_2_gobelet_plastique" numFmtId="0">
      <sharedItems containsNonDate="0" containsString="0" containsBlank="1"/>
    </cacheField>
    <cacheField name="gobelet_plastique_disponibilite" numFmtId="0">
      <sharedItems containsBlank="1"/>
    </cacheField>
    <cacheField name="gobelet_plastique_prix_unite" numFmtId="0">
      <sharedItems containsString="0" containsBlank="1" containsNumber="1" containsInteger="1" minValue="100" maxValue="800"/>
    </cacheField>
    <cacheField name="gobelet_plastique_localisation_fournisseur" numFmtId="0">
      <sharedItems containsBlank="1"/>
    </cacheField>
    <cacheField name="gobelet_plastique_pays_fournisseur" numFmtId="0">
      <sharedItems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3" maxValue="180"/>
    </cacheField>
    <cacheField name="gobelet_plastique_reapprovissionnement" numFmtId="0">
      <sharedItems containsString="0" containsBlank="1" containsNumber="1" containsInteger="1" minValue="1" maxValue="100"/>
    </cacheField>
    <cacheField name="gobelet_plastique_stock_warning" numFmtId="0">
      <sharedItems containsString="0" containsBlank="1" containsNumber="1" containsInteger="1" minValue="0" maxValue="1"/>
    </cacheField>
    <cacheField name="capacite_stock14" numFmtId="0">
      <sharedItems containsString="0" containsBlank="1" containsNumber="1" containsInteger="1" minValue="30" maxValue="15000"/>
    </cacheField>
    <cacheField name="capacite_reappro14" numFmtId="0">
      <sharedItems containsString="0" containsBlank="1" containsNumber="1" containsInteger="1" minValue="0" maxValue="15000"/>
    </cacheField>
    <cacheField name="note_a_2_gobelet_acier" numFmtId="0">
      <sharedItems containsNonDate="0" containsString="0" containsBlank="1"/>
    </cacheField>
    <cacheField name="gobelet_acier_disponibilite" numFmtId="0">
      <sharedItems containsBlank="1"/>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200" maxValue="2000"/>
    </cacheField>
    <cacheField name="gobelet_acier_prix_0_5l" numFmtId="0">
      <sharedItems containsString="0" containsBlank="1" containsNumber="1" containsInteger="1" minValue="100" maxValue="2500"/>
    </cacheField>
    <cacheField name="gobelet_acier_prix_1l" numFmtId="0">
      <sharedItems containsString="0" containsBlank="1" containsNumber="1" containsInteger="1" minValue="500" maxValue="30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7" maxValue="200"/>
    </cacheField>
    <cacheField name="gobelet_acier_reapprovissionnement" numFmtId="0">
      <sharedItems containsString="0" containsBlank="1" containsNumber="1" containsInteger="1" minValue="1" maxValue="45"/>
    </cacheField>
    <cacheField name="gobelet_acier_stock_warning" numFmtId="0">
      <sharedItems containsString="0" containsBlank="1" containsNumber="1" containsInteger="1" minValue="0" maxValue="1"/>
    </cacheField>
    <cacheField name="capacite_stock15" numFmtId="0">
      <sharedItems containsString="0" containsBlank="1" containsNumber="1" containsInteger="1" minValue="10" maxValue="10000"/>
    </cacheField>
    <cacheField name="capacite_reappro15" numFmtId="0">
      <sharedItems containsString="0" containsBlank="1" containsNumber="1" containsInteger="1" minValue="0" maxValue="1500"/>
    </cacheField>
    <cacheField name="note_a_2_bassine" numFmtId="0">
      <sharedItems containsNonDate="0" containsString="0" containsBlank="1"/>
    </cacheField>
    <cacheField name="bassine_disponibilite" numFmtId="0">
      <sharedItems containsBlank="1"/>
    </cacheField>
    <cacheField name="bassine_prix_unite" numFmtId="0">
      <sharedItems containsString="0" containsBlank="1" containsNumber="1" containsInteger="1" minValue="600" maxValue="7500"/>
    </cacheField>
    <cacheField name="bassine_localisation_fournisseur" numFmtId="0">
      <sharedItems containsBlank="1"/>
    </cacheField>
    <cacheField name="bassine_pays_fournisseur" numFmtId="0">
      <sharedItems containsBlank="1"/>
    </cacheField>
    <cacheField name="bassine_pays_fournisseur_autre" numFmtId="0">
      <sharedItems containsNonDate="0" containsString="0" containsBlank="1"/>
    </cacheField>
    <cacheField name="bassine_stock" numFmtId="0">
      <sharedItems containsString="0" containsBlank="1" containsNumber="1" containsInteger="1" minValue="4" maxValue="250"/>
    </cacheField>
    <cacheField name="bassine_reapprovissionnement" numFmtId="0">
      <sharedItems containsString="0" containsBlank="1" containsNumber="1" containsInteger="1" minValue="1" maxValue="60"/>
    </cacheField>
    <cacheField name="bassine_stock_warning" numFmtId="0">
      <sharedItems containsString="0" containsBlank="1" containsNumber="1" containsInteger="1" minValue="0" maxValue="1"/>
    </cacheField>
    <cacheField name="capacite_stock16" numFmtId="0">
      <sharedItems containsString="0" containsBlank="1" containsNumber="1" containsInteger="1" minValue="10" maxValue="25000"/>
    </cacheField>
    <cacheField name="capacite_reappro16" numFmtId="0">
      <sharedItems containsString="0" containsBlank="1" containsNumber="1" containsInteger="1" minValue="0" maxValue="25000"/>
    </cacheField>
    <cacheField name="note_a_2_natte" numFmtId="0">
      <sharedItems containsNonDate="0" containsString="0" containsBlank="1"/>
    </cacheField>
    <cacheField name="natte_disponibilite" numFmtId="0">
      <sharedItems containsBlank="1"/>
    </cacheField>
    <cacheField name="natte_prix_unite" numFmtId="0">
      <sharedItems containsString="0" containsBlank="1" containsNumber="1" containsInteger="1" minValue="2250" maxValue="5000"/>
    </cacheField>
    <cacheField name="natte_localisation_fournisseur" numFmtId="0">
      <sharedItems containsBlank="1"/>
    </cacheField>
    <cacheField name="natte_pays_fournisseur" numFmtId="0">
      <sharedItems containsBlank="1"/>
    </cacheField>
    <cacheField name="natte_pays_fournisseur_autre" numFmtId="0">
      <sharedItems containsNonDate="0" containsString="0" containsBlank="1"/>
    </cacheField>
    <cacheField name="natte_stock" numFmtId="0">
      <sharedItems containsString="0" containsBlank="1" containsNumber="1" containsInteger="1" minValue="5" maxValue="200"/>
    </cacheField>
    <cacheField name="natte_reapprovissionnement" numFmtId="0">
      <sharedItems containsString="0" containsBlank="1" containsNumber="1" containsInteger="1" minValue="1" maxValue="60"/>
    </cacheField>
    <cacheField name="natte_stock_warning" numFmtId="0">
      <sharedItems containsString="0" containsBlank="1" containsNumber="1" containsInteger="1" minValue="0" maxValue="1"/>
    </cacheField>
    <cacheField name="capacite_stock17" numFmtId="0">
      <sharedItems containsString="0" containsBlank="1" containsNumber="1" containsInteger="1" minValue="10" maxValue="50000"/>
    </cacheField>
    <cacheField name="capacite_reappro17" numFmtId="0">
      <sharedItems containsString="0" containsBlank="1" containsNumber="1" containsInteger="1" minValue="0" maxValue="25000"/>
    </cacheField>
    <cacheField name="note_a_2_couverture" numFmtId="0">
      <sharedItems containsNonDate="0" containsString="0" containsBlank="1"/>
    </cacheField>
    <cacheField name="couverture_disponibilite" numFmtId="0">
      <sharedItems containsBlank="1"/>
    </cacheField>
    <cacheField name="couverture_prix_unite" numFmtId="0">
      <sharedItems containsString="0" containsBlank="1" containsNumber="1" containsInteger="1" minValue="2000" maxValue="8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150"/>
    </cacheField>
    <cacheField name="couverture_reapprovissionnement" numFmtId="0">
      <sharedItems containsString="0" containsBlank="1" containsNumber="1" containsInteger="1" minValue="1" maxValue="62"/>
    </cacheField>
    <cacheField name="couverture_stock_warning" numFmtId="0">
      <sharedItems containsString="0" containsBlank="1" containsNumber="1" containsInteger="1" minValue="0" maxValue="1"/>
    </cacheField>
    <cacheField name="capacite_stock18" numFmtId="0">
      <sharedItems containsString="0" containsBlank="1" containsNumber="1" containsInteger="1" minValue="10" maxValue="40000"/>
    </cacheField>
    <cacheField name="capacite_reappro18" numFmtId="0">
      <sharedItems containsString="0" containsBlank="1" containsNumber="1" containsInteger="1" minValue="0" maxValue="2500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2000" maxValue="5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100"/>
    </cacheField>
    <cacheField name="moustiquaire_reapprovissionnement" numFmtId="0">
      <sharedItems containsString="0" containsBlank="1" containsNumber="1" containsInteger="1" minValue="1" maxValue="200"/>
    </cacheField>
    <cacheField name="moustiquaire_stock_warning" numFmtId="0">
      <sharedItems containsString="0" containsBlank="1" containsNumber="1" containsInteger="1" minValue="0" maxValue="1"/>
    </cacheField>
    <cacheField name="capacite_stock19" numFmtId="0">
      <sharedItems containsString="0" containsBlank="1" containsNumber="1" containsInteger="1" minValue="20" maxValue="20000"/>
    </cacheField>
    <cacheField name="capacite_reappro19" numFmtId="0">
      <sharedItems containsString="0" containsBlank="1" containsNumber="1" containsInteger="1" minValue="0" maxValue="5000"/>
    </cacheField>
    <cacheField name="note_a_2_lampe" numFmtId="0">
      <sharedItems containsNonDate="0" containsString="0" containsBlank="1"/>
    </cacheField>
    <cacheField name="lampe_disponibilite" numFmtId="0">
      <sharedItems containsBlank="1"/>
    </cacheField>
    <cacheField name="lampe_prix_unite" numFmtId="0">
      <sharedItems containsString="0" containsBlank="1" containsNumber="1" containsInteger="1" minValue="750" maxValue="70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2" maxValue="120"/>
    </cacheField>
    <cacheField name="lampe_reapprovissionnement" numFmtId="0">
      <sharedItems containsString="0" containsBlank="1" containsNumber="1" containsInteger="1" minValue="1" maxValue="120"/>
    </cacheField>
    <cacheField name="lampe_stock_warning" numFmtId="0">
      <sharedItems containsString="0" containsBlank="1" containsNumber="1" containsInteger="1" minValue="0" maxValue="1"/>
    </cacheField>
    <cacheField name="capacite_stock20" numFmtId="0">
      <sharedItems containsString="0" containsBlank="1" containsNumber="1" containsInteger="1" minValue="10" maxValue="4000"/>
    </cacheField>
    <cacheField name="capacite_reappro20" numFmtId="0">
      <sharedItems containsString="0" containsBlank="1" containsNumber="1" containsInteger="1" minValue="0" maxValue="2000"/>
    </cacheField>
    <cacheField name="note_a_2_pagne" numFmtId="0">
      <sharedItems containsNonDate="0" containsString="0" containsBlank="1"/>
    </cacheField>
    <cacheField name="a_2_pagne_disponibilite" numFmtId="0">
      <sharedItems containsBlank="1"/>
    </cacheField>
    <cacheField name="a_2_pagne_unite_oui_non" numFmtId="0">
      <sharedItems containsBlank="1"/>
    </cacheField>
    <cacheField name="a_2_pagne6yards_prix_unite" numFmtId="0">
      <sharedItems containsString="0" containsBlank="1" containsNumber="1" containsInteger="1" minValue="2250" maxValue="8500"/>
    </cacheField>
    <cacheField name="a_2_pagne_unite_nombre_morceaux" numFmtId="0">
      <sharedItems containsNonDate="0" containsString="0" containsBlank="1"/>
    </cacheField>
    <cacheField name="a_2_pagne_prix_autre_unite" numFmtId="0">
      <sharedItems containsNonDate="0" containsString="0" containsBlank="1"/>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360"/>
    </cacheField>
    <cacheField name="a_2_pagne_reapprovissionnement" numFmtId="0">
      <sharedItems containsString="0" containsBlank="1" containsNumber="1" containsInteger="1" minValue="1" maxValue="21"/>
    </cacheField>
    <cacheField name="a_2_pagne_stock_warning" numFmtId="0">
      <sharedItems containsString="0" containsBlank="1" containsNumber="1" containsInteger="1" minValue="0" maxValue="1"/>
    </cacheField>
    <cacheField name="capacite_stock21" numFmtId="0">
      <sharedItems containsString="0" containsBlank="1" containsNumber="1" containsInteger="1" minValue="20" maxValue="50000"/>
    </cacheField>
    <cacheField name="capacite_reappro21" numFmtId="0">
      <sharedItems containsString="0" containsBlank="1" containsNumber="1" containsInteger="1" minValue="0" maxValue="35000"/>
    </cacheField>
    <cacheField name="note_a_2_sac_boro" numFmtId="0">
      <sharedItems containsNonDate="0" containsString="0" containsBlank="1"/>
    </cacheField>
    <cacheField name="sac_boro_disponibilite" numFmtId="0">
      <sharedItems containsBlank="1"/>
    </cacheField>
    <cacheField name="sac_boro_prix_unite" numFmtId="0">
      <sharedItems containsString="0" containsBlank="1" containsNumber="1" containsInteger="1" minValue="200" maxValue="20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5" maxValue="180"/>
    </cacheField>
    <cacheField name="sac_boro_reapprovissionnement" numFmtId="0">
      <sharedItems containsString="0" containsBlank="1" containsNumber="1" containsInteger="1" minValue="1" maxValue="120"/>
    </cacheField>
    <cacheField name="sac_boro_stock_warning" numFmtId="0">
      <sharedItems containsString="0" containsBlank="1" containsNumber="1" containsInteger="1" minValue="0" maxValue="1"/>
    </cacheField>
    <cacheField name="capacite_stock22" numFmtId="0">
      <sharedItems containsString="0" containsBlank="1" containsNumber="1" containsInteger="1" minValue="20" maxValue="40000"/>
    </cacheField>
    <cacheField name="capacite_reappro22" numFmtId="0">
      <sharedItems containsString="0" containsBlank="1" containsNumber="1" containsInteger="1" minValue="0" maxValue="40000"/>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1"/>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1"/>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ount="6">
        <s v="prix_constants"/>
        <s v="prix_baisse"/>
        <s v="prix_hausse"/>
        <m/>
        <s v="nsp"/>
        <s v="prix_baisse prix_hausse"/>
      </sharedItems>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1"/>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1"/>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0"/>
    </cacheField>
    <cacheField name="a_2_variations_hausse_raisons_baisse_offre_saison_circulation" numFmtId="0">
      <sharedItems containsString="0" containsBlank="1" containsNumber="1" containsInteger="1" minValue="0" maxValue="1"/>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0"/>
    </cacheField>
    <cacheField name="a_2_variations_hausse_raisons_nsp" numFmtId="0">
      <sharedItems containsString="0" containsBlank="1" containsNumber="1" containsInteger="1" minValue="0" maxValue="0"/>
    </cacheField>
    <cacheField name="a_2_variations_hausse_raisons_autre_2" numFmtId="0">
      <sharedItems containsNonDate="0" containsString="0" containsBlank="1"/>
    </cacheField>
    <cacheField name="a_2_variations_baisse_articles" numFmtId="0">
      <sharedItems containsBlank="1"/>
    </cacheField>
    <cacheField name="a_2_variations_baisse_articles_combustible_bois" numFmtId="0">
      <sharedItems containsString="0" containsBlank="1" containsNumber="1" containsInteger="1" minValue="0" maxValue="0"/>
    </cacheField>
    <cacheField name="a_2_variations_baisse_articles_combustible_charbon" numFmtId="0">
      <sharedItems containsString="0" containsBlank="1" containsNumber="1" containsInteger="1" minValue="0" maxValue="0"/>
    </cacheField>
    <cacheField name="a_2_variations_baisse_articles_combustible_gaz" numFmtId="0">
      <sharedItems containsString="0" containsBlank="1" containsNumber="1" containsInteger="1" minValue="0" maxValue="1"/>
    </cacheField>
    <cacheField name="a_2_variations_baisse_articles_marmite7" numFmtId="0">
      <sharedItems containsString="0" containsBlank="1" containsNumber="1" containsInteger="1" minValue="0" maxValue="0"/>
    </cacheField>
    <cacheField name="a_2_variations_baisse_articles_marmite5" numFmtId="0">
      <sharedItems containsString="0" containsBlank="1" containsNumber="1" containsInteger="1" minValue="0" maxValue="0"/>
    </cacheField>
    <cacheField name="a_2_variations_baisse_articles_assiette" numFmtId="0">
      <sharedItems containsString="0" containsBlank="1" containsNumber="1" containsInteger="1" minValue="0" maxValue="0"/>
    </cacheField>
    <cacheField name="a_2_variations_baisse_articles_gobelet_plastique" numFmtId="0">
      <sharedItems containsString="0" containsBlank="1" containsNumber="1" containsInteger="1" minValue="0" maxValue="1"/>
    </cacheField>
    <cacheField name="a_2_variations_baisse_articles_gobelet_acier" numFmtId="0">
      <sharedItems containsString="0" containsBlank="1" containsNumber="1" containsInteger="1" minValue="0" maxValue="0"/>
    </cacheField>
    <cacheField name="a_2_variations_baisse_articles_bassine" numFmtId="0">
      <sharedItems containsString="0" containsBlank="1" containsNumber="1" containsInteger="1" minValue="0" maxValue="0"/>
    </cacheField>
    <cacheField name="a_2_variations_baisse_articles_natte" numFmtId="0">
      <sharedItems containsString="0" containsBlank="1" containsNumber="1" containsInteger="1" minValue="0" maxValue="0"/>
    </cacheField>
    <cacheField name="a_2_variations_baisse_articles_couverture" numFmtId="0">
      <sharedItems containsString="0" containsBlank="1" containsNumber="1" containsInteger="1" minValue="0" maxValue="0"/>
    </cacheField>
    <cacheField name="a_2_variations_baisse_articles_moustiquaire" numFmtId="0">
      <sharedItems containsString="0" containsBlank="1" containsNumber="1" containsInteger="1" minValue="0" maxValue="0"/>
    </cacheField>
    <cacheField name="a_2_variations_baisse_articles_lampe" numFmtId="0">
      <sharedItems containsString="0" containsBlank="1" containsNumber="1" containsInteger="1" minValue="0" maxValue="0"/>
    </cacheField>
    <cacheField name="a_2_variations_baisse_articles_pagne" numFmtId="0">
      <sharedItems containsString="0" containsBlank="1" containsNumber="1" containsInteger="1" minValue="0" maxValue="0"/>
    </cacheField>
    <cacheField name="a_2_variations_baisse_articles_sac_boro" numFmtId="0">
      <sharedItems containsString="0" containsBlank="1" containsNumber="1" containsInteger="1" minValue="0" maxValue="0"/>
    </cacheField>
    <cacheField name="a_2_variations_baisse_articles_aucun" numFmtId="0">
      <sharedItems containsString="0" containsBlank="1" containsNumber="1" containsInteger="1" minValue="0" maxValue="0"/>
    </cacheField>
    <cacheField name="a_2_variations_baisse_raisons" numFmtId="0">
      <sharedItems containsBlank="1"/>
    </cacheField>
    <cacheField name="a_2_variations_baisse_raisons_baisse_couts" numFmtId="0">
      <sharedItems containsString="0" containsBlank="1" containsNumber="1" containsInteger="1" minValue="0" maxValue="0"/>
    </cacheField>
    <cacheField name="a_2_variations_baisse_raisons_baisse_demande_distribution" numFmtId="0">
      <sharedItems containsString="0" containsBlank="1" containsNumber="1" containsInteger="1" minValue="0" maxValue="0"/>
    </cacheField>
    <cacheField name="a_2_variations_baisse_raisons_baisse_change" numFmtId="0">
      <sharedItems containsString="0" containsBlank="1" containsNumber="1" containsInteger="1" minValue="0" maxValue="0"/>
    </cacheField>
    <cacheField name="a_2_variations_baisse_raisons_baisse_demande_autoproduction" numFmtId="0">
      <sharedItems containsString="0" containsBlank="1" containsNumber="1" containsInteger="1" minValue="0" maxValue="0"/>
    </cacheField>
    <cacheField name="a_2_variations_baisse_raisons_baisse_demande_departs" numFmtId="0">
      <sharedItems containsString="0" containsBlank="1" containsNumber="1" containsInteger="1" minValue="0" maxValue="0"/>
    </cacheField>
    <cacheField name="a_2_variations_baisse_raisons_baisse_prix_fournisseurs" numFmtId="0">
      <sharedItems containsString="0" containsBlank="1" containsNumber="1" containsInteger="1" minValue="1" maxValue="1"/>
    </cacheField>
    <cacheField name="a_2_variations_baisse_raisons_hausse_offre_quantites" numFmtId="0">
      <sharedItems containsString="0" containsBlank="1" containsNumber="1" containsInteger="1" minValue="0" maxValue="0"/>
    </cacheField>
    <cacheField name="a_2_variations_baisse_raisons_hausse_offre_circulation_routes" numFmtId="0">
      <sharedItems containsString="0" containsBlank="1" containsNumber="1" containsInteger="1" minValue="0" maxValue="0"/>
    </cacheField>
    <cacheField name="a_2_variations_baisse_raisons_hausse_offre_routes_surete" numFmtId="0">
      <sharedItems containsString="0" containsBlank="1" containsNumber="1" containsInteger="1" minValue="0" maxValue="0"/>
    </cacheField>
    <cacheField name="a_2_variations_baisse_raisons_hausse_offre_production_saison" numFmtId="0">
      <sharedItems containsString="0" containsBlank="1" containsNumber="1" containsInteger="1" minValue="0" maxValue="0"/>
    </cacheField>
    <cacheField name="a_2_variations_baisse_raisons_autre" numFmtId="0">
      <sharedItems containsString="0" containsBlank="1" containsNumber="1" containsInteger="1" minValue="0" maxValue="0"/>
    </cacheField>
    <cacheField name="a_2_variations_baisse_raisons_nsp" numFmtId="0">
      <sharedItems containsString="0" containsBlank="1" containsNumber="1" containsInteger="1" minValue="0" maxValue="0"/>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1" maxValue="1"/>
    </cacheField>
    <cacheField name="alimentaire_vendus_sorgho_rouge" numFmtId="0">
      <sharedItems containsString="0" containsBlank="1" containsNumber="1" containsInteger="1" minValue="1" maxValue="1"/>
    </cacheField>
    <cacheField name="alimentaire_vendus_sorgho_blanc" numFmtId="0">
      <sharedItems containsString="0" containsBlank="1" containsNumber="1" containsInteger="1" minValue="1" maxValue="1"/>
    </cacheField>
    <cacheField name="alimentaire_vendus_mil" numFmtId="0">
      <sharedItems containsString="0" containsBlank="1" containsNumber="1" containsInteger="1" minValue="1" maxValue="1"/>
    </cacheField>
    <cacheField name="alimentaire_vendus_riz_local" numFmtId="0">
      <sharedItems containsString="0" containsBlank="1" containsNumber="1" containsInteger="1" minValue="0" maxValue="0"/>
    </cacheField>
    <cacheField name="alimentaire_vendus_riz_importe" numFmtId="0">
      <sharedItems containsString="0" containsBlank="1" containsNumber="1" containsInteger="1" minValue="1" maxValue="1"/>
    </cacheField>
    <cacheField name="alimentaire_vendus_fonio" numFmtId="0">
      <sharedItems containsString="0" containsBlank="1" containsNumber="1" containsInteger="1" minValue="0" maxValue="0"/>
    </cacheField>
    <cacheField name="alimentaire_vendus_manioc" numFmtId="0">
      <sharedItems containsString="0" containsBlank="1" containsNumber="1" containsInteger="1" minValue="0" maxValue="0"/>
    </cacheField>
    <cacheField name="alimentaire_vendus_igname" numFmtId="0">
      <sharedItems containsString="0" containsBlank="1" containsNumber="1" containsInteger="1" minValue="0" maxValue="0"/>
    </cacheField>
    <cacheField name="alimentaire_vendus_patate" numFmtId="0">
      <sharedItems containsString="0" containsBlank="1" containsNumber="1" containsInteger="1" minValue="0" maxValue="0"/>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1" maxValue="1"/>
    </cacheField>
    <cacheField name="alimentaire_vendus_viande_mouton" numFmtId="0">
      <sharedItems containsString="0" containsBlank="1" containsNumber="1" containsInteger="1" minValue="1" maxValue="1"/>
    </cacheField>
    <cacheField name="alimentaire_vendus_poisson" numFmtId="0">
      <sharedItems containsString="0" containsBlank="1" containsNumber="1" containsInteger="1" minValue="1" maxValue="1"/>
    </cacheField>
    <cacheField name="alimentaire_vendus_lait_en_poudre" numFmtId="0">
      <sharedItems containsString="0" containsBlank="1" containsNumber="1" containsInteger="1" minValue="1" maxValue="1"/>
    </cacheField>
    <cacheField name="alimentaire_vendus_lait_frais" numFmtId="0">
      <sharedItems containsString="0" containsBlank="1" containsNumber="1" containsInteger="1" minValue="1" maxValue="1"/>
    </cacheField>
    <cacheField name="alimentaire_vendus_niebe" numFmtId="0">
      <sharedItems containsString="0" containsBlank="1" containsNumber="1" containsInteger="1" minValue="1" maxValue="1"/>
    </cacheField>
    <cacheField name="alimentaire_vendus_arachide_coque" numFmtId="0">
      <sharedItems containsString="0" containsBlank="1" containsNumber="1" containsInteger="1" minValue="1"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1" maxValue="1"/>
    </cacheField>
    <cacheField name="alimentaire_vendus_tomate" numFmtId="0">
      <sharedItems containsString="0" containsBlank="1" containsNumber="1" containsInteger="1" minValue="1" maxValue="1"/>
    </cacheField>
    <cacheField name="alimentaire_vendus_feuille" numFmtId="0">
      <sharedItems containsString="0" containsBlank="1" containsNumber="1" containsInteger="1" minValue="1" maxValue="1"/>
    </cacheField>
    <cacheField name="alimentaire_vendus_huile" numFmtId="0">
      <sharedItems containsString="0" containsBlank="1" containsNumber="1" containsInteger="1" minValue="1" maxValue="1"/>
    </cacheField>
    <cacheField name="alimentaire_vendus_beurre" numFmtId="0">
      <sharedItems containsString="0" containsBlank="1" containsNumber="1" containsInteger="1" minValue="1" maxValue="1"/>
    </cacheField>
    <cacheField name="alimentaire_vendus_sucre" numFmtId="0">
      <sharedItems containsString="0" containsBlank="1" containsNumber="1" containsInteger="1" minValue="1" maxValue="1"/>
    </cacheField>
    <cacheField name="alimentaire_vendus_sel" numFmtId="0">
      <sharedItems containsString="0" containsBlank="1" containsNumber="1" containsInteger="1" minValue="1" maxValue="1"/>
    </cacheField>
    <cacheField name="alimentaire_vendus_aucun" numFmtId="0">
      <sharedItems containsString="0" containsBlank="1" containsNumber="1" containsInteger="1" minValue="0" maxValue="0"/>
    </cacheField>
    <cacheField name="calc_selected_alimentaire" numFmtId="0">
      <sharedItems containsString="0" containsBlank="1" containsNumber="1" containsInteger="1" minValue="20" maxValue="22"/>
    </cacheField>
    <cacheField name="note_alimentaire_mais" numFmtId="0">
      <sharedItems containsNonDate="0" containsString="0" containsBlank="1"/>
    </cacheField>
    <cacheField name="mais_disponibilite" numFmtId="0">
      <sharedItems containsBlank="1"/>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0"/>
    </cacheField>
    <cacheField name="mais_prix_kg" numFmtId="0">
      <sharedItems containsNonDate="0" containsString="0" containsBlank="1"/>
    </cacheField>
    <cacheField name="mais_prix_yorouba" numFmtId="0">
      <sharedItems containsString="0" containsBlank="1" containsNumber="1" containsInteger="1" minValue="1000" maxValue="1000"/>
    </cacheField>
    <cacheField name="mais_prix_tine" numFmtId="0">
      <sharedItems containsNonDate="0" containsString="0" containsBlank="1"/>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15" maxValue="20"/>
    </cacheField>
    <cacheField name="mais_reapprovissionnement" numFmtId="0">
      <sharedItems containsString="0" containsBlank="1" containsNumber="1" containsInteger="1" minValue="1" maxValue="3"/>
    </cacheField>
    <cacheField name="mais_stock_warning" numFmtId="0">
      <sharedItems containsString="0" containsBlank="1" containsNumber="1" containsInteger="1" minValue="0" maxValue="0"/>
    </cacheField>
    <cacheField name="capacite_stock23" numFmtId="0">
      <sharedItems containsString="0" containsBlank="1" containsNumber="1" containsInteger="1" minValue="200" maxValue="30000"/>
    </cacheField>
    <cacheField name="capacite_reappro23" numFmtId="0">
      <sharedItems containsString="0" containsBlank="1" containsNumber="1" containsInteger="1" minValue="5000" maxValue="3000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0"/>
    </cacheField>
    <cacheField name="sorgho_blanc_prix_kg" numFmtId="0">
      <sharedItems containsNonDate="0" containsString="0" containsBlank="1"/>
    </cacheField>
    <cacheField name="sorgho_blanc_prix_yorouba" numFmtId="0">
      <sharedItems containsString="0" containsBlank="1" containsNumber="1" containsInteger="1" minValue="1200" maxValue="1200"/>
    </cacheField>
    <cacheField name="sorgho_blanc_prix_tine" numFmtId="0">
      <sharedItems containsNonDate="0" containsString="0" containsBlank="1"/>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10" maxValue="15"/>
    </cacheField>
    <cacheField name="sorgho_blanc_reapprovissionnement" numFmtId="0">
      <sharedItems containsString="0" containsBlank="1" containsNumber="1" containsInteger="1" minValue="2" maxValue="2"/>
    </cacheField>
    <cacheField name="sorgho_blanc_stock_warning" numFmtId="0">
      <sharedItems containsString="0" containsBlank="1" containsNumber="1" containsInteger="1" minValue="0" maxValue="0"/>
    </cacheField>
    <cacheField name="capacite_stock24" numFmtId="0">
      <sharedItems containsString="0" containsBlank="1" containsNumber="1" containsInteger="1" minValue="700" maxValue="20000"/>
    </cacheField>
    <cacheField name="capacite_reappro24" numFmtId="0">
      <sharedItems containsString="0" containsBlank="1" containsNumber="1" containsInteger="1" minValue="1000" maxValue="2000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0" maxValue="0"/>
    </cacheField>
    <cacheField name="sorgho_rouge_prix_kg" numFmtId="0">
      <sharedItems containsNonDate="0" containsString="0" containsBlank="1"/>
    </cacheField>
    <cacheField name="sorgho_rouge_prix_yorouba" numFmtId="0">
      <sharedItems containsString="0" containsBlank="1" containsNumber="1" containsInteger="1" minValue="1100" maxValue="1100"/>
    </cacheField>
    <cacheField name="sorgho_rouge_prix_tine" numFmtId="0">
      <sharedItems containsNonDate="0" containsString="0" containsBlank="1"/>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15" maxValue="25"/>
    </cacheField>
    <cacheField name="sorgho_rouge_reapprovissionnement" numFmtId="0">
      <sharedItems containsString="0" containsBlank="1" containsNumber="1" containsInteger="1" minValue="2" maxValue="2"/>
    </cacheField>
    <cacheField name="sorgho_rouge_stock_warning" numFmtId="0">
      <sharedItems containsString="0" containsBlank="1" containsNumber="1" containsInteger="1" minValue="0" maxValue="0"/>
    </cacheField>
    <cacheField name="capacite_stock25" numFmtId="0">
      <sharedItems containsString="0" containsBlank="1" containsNumber="1" containsInteger="1" minValue="200" maxValue="30000"/>
    </cacheField>
    <cacheField name="capacite_reappro25" numFmtId="0">
      <sharedItems containsString="0" containsBlank="1" containsNumber="1" containsInteger="1" minValue="500" maxValue="3000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0"/>
    </cacheField>
    <cacheField name="mil_local_prix_kg" numFmtId="0">
      <sharedItems containsNonDate="0" containsString="0" containsBlank="1"/>
    </cacheField>
    <cacheField name="mil_local_prix_yorouba" numFmtId="0">
      <sharedItems containsString="0" containsBlank="1" containsNumber="1" containsInteger="1" minValue="1400" maxValue="1500"/>
    </cacheField>
    <cacheField name="mil_local_prix_tine" numFmtId="0">
      <sharedItems containsNonDate="0" containsString="0" containsBlank="1"/>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10" maxValue="15"/>
    </cacheField>
    <cacheField name="mil_local_reapprovissionnement" numFmtId="0">
      <sharedItems containsString="0" containsBlank="1" containsNumber="1" containsInteger="1" minValue="2" maxValue="3"/>
    </cacheField>
    <cacheField name="mil_local_stock_warning" numFmtId="0">
      <sharedItems containsString="0" containsBlank="1" containsNumber="1" containsInteger="1" minValue="0" maxValue="0"/>
    </cacheField>
    <cacheField name="capacite_stock26" numFmtId="0">
      <sharedItems containsString="0" containsBlank="1" containsNumber="1" containsInteger="1" minValue="500" maxValue="20000"/>
    </cacheField>
    <cacheField name="capacite_reappro26" numFmtId="0">
      <sharedItems containsString="0" containsBlank="1" containsNumber="1" containsInteger="1" minValue="800" maxValue="20000"/>
    </cacheField>
    <cacheField name="note_alimentaire_riz" numFmtId="0">
      <sharedItems containsNonDate="0" containsString="0" containsBlank="1"/>
    </cacheField>
    <cacheField name="riz_local_disponibilite" numFmtId="0">
      <sharedItems containsNonDate="0" containsString="0" containsBlank="1"/>
    </cacheField>
    <cacheField name="riz_local_unite" numFmtId="0">
      <sharedItems containsNonDate="0" containsString="0" containsBlank="1"/>
    </cacheField>
    <cacheField name="riz_local_unite_kg" numFmtId="0">
      <sharedItems containsNonDate="0" containsString="0" containsBlank="1"/>
    </cacheField>
    <cacheField name="riz_local_unite_yorouba" numFmtId="0">
      <sharedItems containsNonDate="0" containsString="0" containsBlank="1"/>
    </cacheField>
    <cacheField name="riz_local_unite_tine" numFmtId="0">
      <sharedItems containsNonDate="0" containsString="0" containsBlank="1"/>
    </cacheField>
    <cacheField name="riz_local_prix_kg" numFmtId="0">
      <sharedItems containsNonDate="0" containsString="0" containsBlank="1"/>
    </cacheField>
    <cacheField name="riz_local_prix_yorouba" numFmtId="0">
      <sharedItems containsNonDate="0" containsString="0" containsBlank="1"/>
    </cacheField>
    <cacheField name="riz_local_prix_tine" numFmtId="0">
      <sharedItems containsNonDate="0" containsString="0" containsBlank="1"/>
    </cacheField>
    <cacheField name="riz_local_localisation_fournisseur" numFmtId="0">
      <sharedItems containsNonDate="0" containsString="0"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NonDate="0" containsString="0" containsBlank="1"/>
    </cacheField>
    <cacheField name="riz_local_reapprovissionnement" numFmtId="0">
      <sharedItems containsNonDate="0" containsString="0" containsBlank="1"/>
    </cacheField>
    <cacheField name="riz_local_stock_warning" numFmtId="0">
      <sharedItems containsNonDate="0" containsString="0" containsBlank="1"/>
    </cacheField>
    <cacheField name="capacite_stock27" numFmtId="0">
      <sharedItems containsNonDate="0" containsString="0" containsBlank="1"/>
    </cacheField>
    <cacheField name="capacite_reappro27" numFmtId="0">
      <sharedItems containsNonDate="0" containsString="0" containsBlank="1"/>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50" maxValue="45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10" maxValue="15"/>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0"/>
    </cacheField>
    <cacheField name="capacite_stock28" numFmtId="0">
      <sharedItems containsString="0" containsBlank="1" containsNumber="1" containsInteger="1" minValue="250" maxValue="1000"/>
    </cacheField>
    <cacheField name="capacite_reappro28" numFmtId="0">
      <sharedItems containsString="0" containsBlank="1" containsNumber="1" containsInteger="1" minValue="250" maxValue="1000"/>
    </cacheField>
    <cacheField name="note_alimentaire_fonios" numFmtId="0">
      <sharedItems containsNonDate="0" containsString="0" containsBlank="1"/>
    </cacheField>
    <cacheField name="fonio_disponibilite" numFmtId="0">
      <sharedItems containsNonDate="0" containsString="0" containsBlank="1"/>
    </cacheField>
    <cacheField name="fonio_unite" numFmtId="0">
      <sharedItems containsNonDate="0" containsString="0" containsBlank="1"/>
    </cacheField>
    <cacheField name="fonio_unite_kg" numFmtId="0">
      <sharedItems containsNonDate="0" containsString="0" containsBlank="1"/>
    </cacheField>
    <cacheField name="fonio_unite_yorouba" numFmtId="0">
      <sharedItems containsNonDate="0" containsString="0" containsBlank="1"/>
    </cacheField>
    <cacheField name="fonio_unite_tine" numFmtId="0">
      <sharedItems containsNonDate="0" containsString="0" containsBlank="1"/>
    </cacheField>
    <cacheField name="fonio_prix_kg" numFmtId="0">
      <sharedItems containsNonDate="0" containsString="0" containsBlank="1"/>
    </cacheField>
    <cacheField name="fonio_prix_yorouba" numFmtId="0">
      <sharedItems containsNonDate="0" containsString="0" containsBlank="1"/>
    </cacheField>
    <cacheField name="fonio_prix_tine" numFmtId="0">
      <sharedItems containsNonDate="0" containsString="0" containsBlank="1"/>
    </cacheField>
    <cacheField name="fonios_localisation_fournisseur" numFmtId="0">
      <sharedItems containsNonDate="0" containsString="0"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NonDate="0" containsString="0" containsBlank="1"/>
    </cacheField>
    <cacheField name="fonio_reapprovissionnement" numFmtId="0">
      <sharedItems containsNonDate="0" containsString="0" containsBlank="1"/>
    </cacheField>
    <cacheField name="fonio_stock_warning" numFmtId="0">
      <sharedItems containsNonDate="0" containsString="0" containsBlank="1"/>
    </cacheField>
    <cacheField name="capacite_stock29" numFmtId="0">
      <sharedItems containsNonDate="0" containsString="0" containsBlank="1"/>
    </cacheField>
    <cacheField name="capacite_reappro29" numFmtId="0">
      <sharedItems containsNonDate="0" containsString="0" containsBlank="1"/>
    </cacheField>
    <cacheField name="note_alimentaire_manioc" numFmtId="0">
      <sharedItems containsNonDate="0" containsString="0" containsBlank="1"/>
    </cacheField>
    <cacheField name="manioc_disponibilite" numFmtId="0">
      <sharedItems containsNonDate="0" containsString="0" containsBlank="1"/>
    </cacheField>
    <cacheField name="manioc_prix_unite" numFmtId="0">
      <sharedItems containsNonDate="0" containsString="0" containsBlank="1"/>
    </cacheField>
    <cacheField name="manioc_localisation_fournisseur" numFmtId="0">
      <sharedItems containsNonDate="0" containsString="0"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NonDate="0" containsString="0" containsBlank="1"/>
    </cacheField>
    <cacheField name="manioc_reapprovissionnement" numFmtId="0">
      <sharedItems containsNonDate="0" containsString="0" containsBlank="1"/>
    </cacheField>
    <cacheField name="manioc_stock_warning" numFmtId="0">
      <sharedItems containsNonDate="0" containsString="0" containsBlank="1"/>
    </cacheField>
    <cacheField name="capacite_stock30" numFmtId="0">
      <sharedItems containsNonDate="0" containsString="0" containsBlank="1"/>
    </cacheField>
    <cacheField name="capacite_reappro30" numFmtId="0">
      <sharedItems containsNonDate="0" containsString="0" containsBlank="1"/>
    </cacheField>
    <cacheField name="note_alimentaire_igname" numFmtId="0">
      <sharedItems containsNonDate="0" containsString="0" containsBlank="1"/>
    </cacheField>
    <cacheField name="igname_disponibilite" numFmtId="0">
      <sharedItems containsNonDate="0" containsString="0" containsBlank="1"/>
    </cacheField>
    <cacheField name="igname_prix_unite" numFmtId="0">
      <sharedItems containsNonDate="0" containsString="0" containsBlank="1"/>
    </cacheField>
    <cacheField name="igname_localisation_fournisseur" numFmtId="0">
      <sharedItems containsNonDate="0" containsString="0"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NonDate="0" containsString="0" containsBlank="1"/>
    </cacheField>
    <cacheField name="igname_reapprovissionnement" numFmtId="0">
      <sharedItems containsNonDate="0" containsString="0" containsBlank="1"/>
    </cacheField>
    <cacheField name="igname_stock_warning" numFmtId="0">
      <sharedItems containsNonDate="0" containsString="0" containsBlank="1"/>
    </cacheField>
    <cacheField name="capacite_stock31" numFmtId="0">
      <sharedItems containsNonDate="0" containsString="0" containsBlank="1"/>
    </cacheField>
    <cacheField name="capacite_reappro31" numFmtId="0">
      <sharedItems containsNonDate="0" containsString="0" containsBlank="1"/>
    </cacheField>
    <cacheField name="note_alimentaire_patate" numFmtId="0">
      <sharedItems containsNonDate="0" containsString="0" containsBlank="1"/>
    </cacheField>
    <cacheField name="patate_disponibilite" numFmtId="0">
      <sharedItems containsNonDate="0" containsString="0" containsBlank="1"/>
    </cacheField>
    <cacheField name="patate_prix_unite" numFmtId="0">
      <sharedItems containsNonDate="0" containsString="0" containsBlank="1"/>
    </cacheField>
    <cacheField name="patate_localisation_fournisseur" numFmtId="0">
      <sharedItems containsNonDate="0" containsString="0"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NonDate="0" containsString="0" containsBlank="1"/>
    </cacheField>
    <cacheField name="patate_reapprovissionnement" numFmtId="0">
      <sharedItems containsNonDate="0" containsString="0" containsBlank="1"/>
    </cacheField>
    <cacheField name="patate_stock_warning" numFmtId="0">
      <sharedItems containsNonDate="0" containsString="0" containsBlank="1"/>
    </cacheField>
    <cacheField name="capacite_stock32" numFmtId="0">
      <sharedItems containsNonDate="0" containsString="0" containsBlank="1"/>
    </cacheField>
    <cacheField name="capacite_reappro32" numFmtId="0">
      <sharedItems containsNonDate="0" containsString="0" containsBlank="1"/>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600" maxValue="6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3" maxValue="4"/>
    </cacheField>
    <cacheField name="pomme_de_terre_reapprovissionnement" numFmtId="0">
      <sharedItems containsString="0" containsBlank="1" containsNumber="1" containsInteger="1" minValue="2" maxValue="2"/>
    </cacheField>
    <cacheField name="pomme_de_terre_stock_warning" numFmtId="0">
      <sharedItems containsString="0" containsBlank="1" containsNumber="1" containsInteger="1" minValue="0" maxValue="0"/>
    </cacheField>
    <cacheField name="capacite_stock33" numFmtId="0">
      <sharedItems containsString="0" containsBlank="1" containsNumber="1" containsInteger="1" minValue="200" maxValue="250"/>
    </cacheField>
    <cacheField name="capacite_reappro33" numFmtId="0">
      <sharedItems containsString="0" containsBlank="1" containsNumber="1" containsInteger="1" minValue="200" maxValue="25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1"/>
    </cacheField>
    <cacheField name="viande_beuf_stock_warning" numFmtId="0">
      <sharedItems containsString="0" containsBlank="1" containsNumber="1" containsInteger="1" minValue="0" maxValue="1"/>
    </cacheField>
    <cacheField name="capacite_stock34" numFmtId="0">
      <sharedItems containsString="0" containsBlank="1" containsNumber="1" containsInteger="1" minValue="700" maxValue="1500"/>
    </cacheField>
    <cacheField name="capacite_reappro34" numFmtId="0">
      <sharedItems containsString="0" containsBlank="1" containsNumber="1" containsInteger="1" minValue="1000" maxValue="1500"/>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250" maxValue="25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capacite_stock35" numFmtId="0">
      <sharedItems containsString="0" containsBlank="1" containsNumber="1" containsInteger="1" minValue="150" maxValue="2000"/>
    </cacheField>
    <cacheField name="capacite_reappro35" numFmtId="0">
      <sharedItems containsString="0" containsBlank="1" containsNumber="1" containsInteger="1" minValue="150" maxValue="4000"/>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500" maxValue="15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3"/>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capacite_stock36" numFmtId="0">
      <sharedItems containsString="0" containsBlank="1" containsNumber="1" containsInteger="1" minValue="800" maxValue="5000"/>
    </cacheField>
    <cacheField name="capacite_reappro36" numFmtId="0">
      <sharedItems containsString="0" containsBlank="1" containsNumber="1" containsInteger="1" minValue="1000" maxValue="500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30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2" maxValue="25"/>
    </cacheField>
    <cacheField name="lait_en_poudre_reapprovissionnement" numFmtId="0">
      <sharedItems containsString="0" containsBlank="1" containsNumber="1" containsInteger="1" minValue="1" maxValue="1"/>
    </cacheField>
    <cacheField name="lait_en_poudre_stock_warning" numFmtId="0">
      <sharedItems containsString="0" containsBlank="1" containsNumber="1" containsInteger="1" minValue="0" maxValue="0"/>
    </cacheField>
    <cacheField name="capacite_stock37" numFmtId="0">
      <sharedItems containsString="0" containsBlank="1" containsNumber="1" containsInteger="1" minValue="50" maxValue="200"/>
    </cacheField>
    <cacheField name="capacite_reappro37" numFmtId="0">
      <sharedItems containsString="0" containsBlank="1" containsNumber="1" containsInteger="1" minValue="100" maxValue="20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500" maxValue="60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2" maxValue="5"/>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capacite_stock38" numFmtId="0">
      <sharedItems containsString="0" containsBlank="1" containsNumber="1" containsInteger="1" minValue="100" maxValue="500"/>
    </cacheField>
    <cacheField name="capacite_reappro38" numFmtId="0">
      <sharedItems containsString="0" containsBlank="1" containsNumber="1" containsInteger="1" minValue="200" maxValue="700"/>
    </cacheField>
    <cacheField name="note_alimentaire_haricots" numFmtId="0">
      <sharedItems containsNonDate="0" containsString="0" containsBlank="1"/>
    </cacheField>
    <cacheField name="haricot_disponibilite" numFmtId="0">
      <sharedItems containsBlank="1"/>
    </cacheField>
    <cacheField name="haricot_unite" numFmtId="0">
      <sharedItems containsBlank="1"/>
    </cacheField>
    <cacheField name="haricot_unite_kg" numFmtId="0">
      <sharedItems containsString="0" containsBlank="1" containsNumber="1" containsInteger="1" minValue="0" maxValue="0"/>
    </cacheField>
    <cacheField name="haricot_unite_yorouba" numFmtId="0">
      <sharedItems containsString="0" containsBlank="1" containsNumber="1" containsInteger="1" minValue="1" maxValue="1"/>
    </cacheField>
    <cacheField name="haricot_unite_tine" numFmtId="0">
      <sharedItems containsString="0" containsBlank="1" containsNumber="1" containsInteger="1" minValue="0" maxValue="0"/>
    </cacheField>
    <cacheField name="haricot_prix_kg" numFmtId="0">
      <sharedItems containsNonDate="0" containsString="0" containsBlank="1"/>
    </cacheField>
    <cacheField name="haricot_prix_yorouba" numFmtId="0">
      <sharedItems containsString="0" containsBlank="1" containsNumber="1" containsInteger="1" minValue="1000" maxValue="1200"/>
    </cacheField>
    <cacheField name="haricot_prix_tine" numFmtId="0">
      <sharedItems containsNonDate="0" containsString="0" containsBlank="1"/>
    </cacheField>
    <cacheField name="haricots_localisation_fournisseur" numFmtId="0">
      <sharedItems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String="0" containsBlank="1" containsNumber="1" containsInteger="1" minValue="10" maxValue="20"/>
    </cacheField>
    <cacheField name="haricot_reapprovissionnement" numFmtId="0">
      <sharedItems containsString="0" containsBlank="1" containsNumber="1" containsInteger="1" minValue="1" maxValue="3"/>
    </cacheField>
    <cacheField name="haricot_stock_warning" numFmtId="0">
      <sharedItems containsString="0" containsBlank="1" containsNumber="1" containsInteger="1" minValue="0" maxValue="0"/>
    </cacheField>
    <cacheField name="capacite_stock39" numFmtId="0">
      <sharedItems containsString="0" containsBlank="1" containsNumber="1" containsInteger="1" minValue="500" maxValue="10000"/>
    </cacheField>
    <cacheField name="capacite_reappro39" numFmtId="0">
      <sharedItems containsString="0" containsBlank="1" containsNumber="1" containsInteger="1" minValue="800" maxValue="10000"/>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0"/>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500"/>
    </cacheField>
    <cacheField name="arachide_coque_prix_tine" numFmtId="0">
      <sharedItems containsNonDate="0" containsString="0" containsBlank="1"/>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0" maxValue="25"/>
    </cacheField>
    <cacheField name="arachide_coque_reapprovissionnement" numFmtId="0">
      <sharedItems containsString="0" containsBlank="1" containsNumber="1" containsInteger="1" minValue="3" maxValue="3"/>
    </cacheField>
    <cacheField name="arachide_coque_stock_warning" numFmtId="0">
      <sharedItems containsString="0" containsBlank="1" containsNumber="1" containsInteger="1" minValue="0" maxValue="0"/>
    </cacheField>
    <cacheField name="capacite_stock40" numFmtId="0">
      <sharedItems containsString="0" containsBlank="1" containsNumber="1" containsInteger="1" minValue="300" maxValue="5000"/>
    </cacheField>
    <cacheField name="capacite_reappro40" numFmtId="0">
      <sharedItems containsString="0" containsBlank="1" containsNumber="1" containsInteger="1" minValue="600" maxValue="500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0" maxValue="0"/>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0" maxValue="0"/>
    </cacheField>
    <cacheField name="arachide_graine_graine_prix_kg" numFmtId="0">
      <sharedItems containsNonDate="0" containsString="0" containsBlank="1"/>
    </cacheField>
    <cacheField name="arachide_graine_prix_yorouba" numFmtId="0">
      <sharedItems containsString="0" containsBlank="1" containsNumber="1" containsInteger="1" minValue="1750" maxValue="1750"/>
    </cacheField>
    <cacheField name="arachide_graine_prix_tine" numFmtId="0">
      <sharedItems containsNonDate="0" containsString="0" containsBlank="1"/>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7" maxValue="7"/>
    </cacheField>
    <cacheField name="arachide_graine_reapprovissionnement" numFmtId="0">
      <sharedItems containsString="0" containsBlank="1" containsNumber="1" containsInteger="1" minValue="5" maxValue="5"/>
    </cacheField>
    <cacheField name="arachide_graine_stock_warning" numFmtId="0">
      <sharedItems containsString="0" containsBlank="1" containsNumber="1" containsInteger="1" minValue="0" maxValue="0"/>
    </cacheField>
    <cacheField name="capacite_stock41" numFmtId="0">
      <sharedItems containsString="0" containsBlank="1" containsNumber="1" containsInteger="1" minValue="500" maxValue="500"/>
    </cacheField>
    <cacheField name="capacite_reappro41" numFmtId="0">
      <sharedItems containsString="0" containsBlank="1" containsNumber="1" containsInteger="1" minValue="500" maxValue="50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0"/>
    </cacheField>
    <cacheField name="voandzou_prix_unite_kg" numFmtId="0">
      <sharedItems containsNonDate="0" containsString="0" containsBlank="1"/>
    </cacheField>
    <cacheField name="voandzou_prix_unite_yorouba" numFmtId="0">
      <sharedItems containsString="0" containsBlank="1" containsNumber="1" containsInteger="1" minValue="1100" maxValue="1500"/>
    </cacheField>
    <cacheField name="voandzou_prix_unite_tine" numFmtId="0">
      <sharedItems containsNonDate="0" containsString="0" containsBlank="1"/>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0" maxValue="30"/>
    </cacheField>
    <cacheField name="voandzou_reapprovissionnement" numFmtId="0">
      <sharedItems containsString="0" containsBlank="1" containsNumber="1" containsInteger="1" minValue="3" maxValue="5"/>
    </cacheField>
    <cacheField name="voandzou_stock_warning" numFmtId="0">
      <sharedItems containsString="0" containsBlank="1" containsNumber="1" containsInteger="1" minValue="0" maxValue="0"/>
    </cacheField>
    <cacheField name="capacite_stock42" numFmtId="0">
      <sharedItems containsString="0" containsBlank="1" containsNumber="1" containsInteger="1" minValue="100" maxValue="200"/>
    </cacheField>
    <cacheField name="capacite_reappro42" numFmtId="0">
      <sharedItems containsString="0" containsBlank="1" containsNumber="1" containsInteger="1" minValue="200" maxValue="40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0" maxValue="0"/>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NonDate="0" containsString="0" containsBlank="1"/>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7" maxValue="15"/>
    </cacheField>
    <cacheField name="oignon_reapprovissionnement" numFmtId="0">
      <sharedItems containsString="0" containsBlank="1" containsNumber="1" containsInteger="1" minValue="1" maxValue="2"/>
    </cacheField>
    <cacheField name="oignon_stock_warning" numFmtId="0">
      <sharedItems containsString="0" containsBlank="1" containsNumber="1" containsInteger="1" minValue="0" maxValue="0"/>
    </cacheField>
    <cacheField name="capacite_stock43" numFmtId="0">
      <sharedItems containsString="0" containsBlank="1" containsNumber="1" containsInteger="1" minValue="80" maxValue="200"/>
    </cacheField>
    <cacheField name="capacite_reappro43" numFmtId="0">
      <sharedItems containsString="0" containsBlank="1" containsNumber="1" containsInteger="1" minValue="100" maxValue="20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2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2" maxValue="5"/>
    </cacheField>
    <cacheField name="tomate_reapprovissionnement" numFmtId="0">
      <sharedItems containsString="0" containsBlank="1" containsNumber="1" containsInteger="1" minValue="1" maxValue="4"/>
    </cacheField>
    <cacheField name="tomate_stock_warning" numFmtId="0">
      <sharedItems containsString="0" containsBlank="1" containsNumber="1" containsInteger="1" minValue="0" maxValue="1"/>
    </cacheField>
    <cacheField name="capacite_stock44" numFmtId="0">
      <sharedItems containsString="0" containsBlank="1" containsNumber="1" containsInteger="1" minValue="50" maxValue="100"/>
    </cacheField>
    <cacheField name="capacite_reappro44" numFmtId="0">
      <sharedItems containsString="0" containsBlank="1" containsNumber="1" containsInteger="1" minValue="50" maxValue="20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2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1" maxValue="4"/>
    </cacheField>
    <cacheField name="feuille_reapprovissionnement" numFmtId="0">
      <sharedItems containsString="0" containsBlank="1" containsNumber="1" containsInteger="1" minValue="1" maxValue="2"/>
    </cacheField>
    <cacheField name="feuille_stock_warning" numFmtId="0">
      <sharedItems containsString="0" containsBlank="1" containsNumber="1" containsInteger="1" minValue="0" maxValue="1"/>
    </cacheField>
    <cacheField name="capacite_stock45" numFmtId="0">
      <sharedItems containsString="0" containsBlank="1" containsNumber="1" containsInteger="1" minValue="60" maxValue="100"/>
    </cacheField>
    <cacheField name="capacite_reappro45" numFmtId="0">
      <sharedItems containsString="0" containsBlank="1" containsNumber="1" containsInteger="1" minValue="100" maxValue="15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100" maxValue="125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20"/>
    </cacheField>
    <cacheField name="huile_reapprovissionnement" numFmtId="0">
      <sharedItems containsString="0" containsBlank="1" containsNumber="1" containsInteger="1" minValue="3" maxValue="3"/>
    </cacheField>
    <cacheField name="huile_stock_warning" numFmtId="0">
      <sharedItems containsString="0" containsBlank="1" containsNumber="1" containsInteger="1" minValue="0" maxValue="0"/>
    </cacheField>
    <cacheField name="capacite_stock46" numFmtId="0">
      <sharedItems containsString="0" containsBlank="1" containsNumber="1" containsInteger="1" minValue="50" maxValue="200"/>
    </cacheField>
    <cacheField name="capacite_reappro46" numFmtId="0">
      <sharedItems containsString="0" containsBlank="1" containsNumber="1" containsInteger="1" minValue="50" maxValue="70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0" maxValue="0"/>
    </cacheField>
    <cacheField name="beurre_unite_kg" numFmtId="0">
      <sharedItems containsString="0" containsBlank="1" containsNumber="1" containsInteger="1" minValue="0" maxValue="0"/>
    </cacheField>
    <cacheField name="beurre_unite_boule" numFmtId="0">
      <sharedItems containsString="0" containsBlank="1" containsNumber="1" containsInteger="1" minValue="1" maxValue="1"/>
    </cacheField>
    <cacheField name="beurre_prix_unite_litre" numFmtId="0">
      <sharedItems containsNonDate="0" containsString="0" containsBlank="1"/>
    </cacheField>
    <cacheField name="beurre_prix_unite_kg" numFmtId="0">
      <sharedItems containsNonDate="0" containsString="0" containsBlank="1"/>
    </cacheField>
    <cacheField name="beurre_prix_unite_boule" numFmtId="0">
      <sharedItems containsString="0" containsBlank="1" containsNumber="1" containsInteger="1" minValue="5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5" maxValue="25"/>
    </cacheField>
    <cacheField name="beurre_reapprovissionnement" numFmtId="0">
      <sharedItems containsString="0" containsBlank="1" containsNumber="1" containsInteger="1" minValue="3" maxValue="3"/>
    </cacheField>
    <cacheField name="beurre_stock_warning" numFmtId="0">
      <sharedItems containsString="0" containsBlank="1" containsNumber="1" containsInteger="1" minValue="0" maxValue="0"/>
    </cacheField>
    <cacheField name="capacite_stock47" numFmtId="0">
      <sharedItems containsString="0" containsBlank="1" containsNumber="1" containsInteger="1" minValue="20" maxValue="100"/>
    </cacheField>
    <cacheField name="capacite_reappro47" numFmtId="0">
      <sharedItems containsString="0" containsBlank="1" containsNumber="1" containsInteger="1" minValue="50" maxValue="12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00" maxValue="650"/>
    </cacheField>
    <cacheField name="sucre_prix_unite_morceaux" numFmtId="0">
      <sharedItems containsString="0" containsBlank="1" containsNumber="1" containsInteger="1" minValue="80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8" maxValue="15"/>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capacite_stock48" numFmtId="0">
      <sharedItems containsString="0" containsBlank="1" containsNumber="1" containsInteger="1" minValue="100" maxValue="600"/>
    </cacheField>
    <cacheField name="capacite_reappro48" numFmtId="0">
      <sharedItems containsString="0" containsBlank="1" containsNumber="1" containsInteger="1" minValue="150" maxValue="100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500" maxValue="5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0"/>
    </cacheField>
    <cacheField name="sel_reapprovissionnement" numFmtId="0">
      <sharedItems containsString="0" containsBlank="1" containsNumber="1" containsInteger="1" minValue="1" maxValue="2"/>
    </cacheField>
    <cacheField name="sel_stock_warning" numFmtId="0">
      <sharedItems containsString="0" containsBlank="1" containsNumber="1" containsInteger="1" minValue="0" maxValue="0"/>
    </cacheField>
    <cacheField name="capacite_stock49" numFmtId="0">
      <sharedItems containsString="0" containsBlank="1" containsNumber="1" containsInteger="1" minValue="70" maxValue="600"/>
    </cacheField>
    <cacheField name="capacite_reappro49" numFmtId="0">
      <sharedItems containsString="0" containsBlank="1" containsNumber="1" containsInteger="1" minValue="100" maxValue="10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0"/>
    </cacheField>
    <cacheField name="alimentaire_difficultes_reapprov_articles_igname" numFmtId="0">
      <sharedItems containsString="0" containsBlank="1" containsNumber="1" containsInteger="1" minValue="0" maxValue="0"/>
    </cacheField>
    <cacheField name="alimentaire_difficultes_reapprov_articles_patate" numFmtId="0">
      <sharedItems containsString="0" containsBlank="1" containsNumber="1" containsInteger="1" minValue="0" maxValue="0"/>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1" maxValue="1"/>
    </cacheField>
    <cacheField name="alimentaire_difficultes_reapprov_articles_lait_en_poudre" numFmtId="0">
      <sharedItems containsString="0" containsBlank="1" containsNumber="1" containsInteger="1" minValue="0" maxValue="1"/>
    </cacheField>
    <cacheField name="alimentaire_difficultes_reapprov_articles_lait_frais" numFmtId="0">
      <sharedItems containsString="0" containsBlank="1" containsNumber="1" containsInteger="1" minValue="1" maxValue="1"/>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1" maxValue="1"/>
    </cacheField>
    <cacheField name="alimentaire_difficultes_reapprov_articles_oignon" numFmtId="0">
      <sharedItems containsString="0" containsBlank="1" containsNumber="1" containsInteger="1" minValue="1" maxValue="1"/>
    </cacheField>
    <cacheField name="alimentaire_difficultes_reapprov_articles_tomate" numFmtId="0">
      <sharedItems containsString="0" containsBlank="1" containsNumber="1" containsInteger="1" minValue="1" maxValue="1"/>
    </cacheField>
    <cacheField name="alimentaire_difficultes_reapprov_articles_feuille" numFmtId="0">
      <sharedItems containsString="0" containsBlank="1" containsNumber="1" containsInteger="1" minValue="1" maxValue="1"/>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1" maxValue="1"/>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0"/>
    </cacheField>
    <cacheField name="alimentaire_difficultes_reapprov_raisons_degradation_perte" numFmtId="0">
      <sharedItems containsString="0" containsBlank="1" containsNumber="1" containsInteger="1" minValue="0" maxValue="0"/>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1" maxValue="1"/>
    </cacheField>
    <cacheField name="alimentaire_difficultes_reapprov_raisons_prix_fournisseurs" numFmtId="0">
      <sharedItems containsString="0" containsBlank="1" containsNumber="1" containsInteger="1" minValue="0" maxValue="0"/>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0"/>
    </cacheField>
    <cacheField name="variations_alimentaire_hausse_articles_sorgho_rouge" numFmtId="0">
      <sharedItems containsString="0" containsBlank="1" containsNumber="1" containsInteger="1" minValue="0" maxValue="0"/>
    </cacheField>
    <cacheField name="variations_alimentaire_hausse_articles_sorgho_blanc" numFmtId="0">
      <sharedItems containsString="0" containsBlank="1" containsNumber="1" containsInteger="1" minValue="0" maxValue="0"/>
    </cacheField>
    <cacheField name="variations_alimentaire_hausse_articles_mil" numFmtId="0">
      <sharedItems containsString="0" containsBlank="1" containsNumber="1" containsInteger="1" minValue="0" maxValue="0"/>
    </cacheField>
    <cacheField name="variations_alimentaire_hausse_articles_riz_local" numFmtId="0">
      <sharedItems containsString="0" containsBlank="1" containsNumber="1" containsInteger="1" minValue="0" maxValue="0"/>
    </cacheField>
    <cacheField name="variations_alimentaire_hausse_articles_riz_importe" numFmtId="0">
      <sharedItems containsString="0" containsBlank="1" containsNumber="1" containsInteger="1" minValue="0" maxValue="0"/>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0"/>
    </cacheField>
    <cacheField name="variations_alimentaire_hausse_articles_viande_mouton" numFmtId="0">
      <sharedItems containsString="0" containsBlank="1" containsNumber="1" containsInteger="1" minValue="0" maxValue="0"/>
    </cacheField>
    <cacheField name="variations_alimentaire_hausse_articles_poisson" numFmtId="0">
      <sharedItems containsString="0" containsBlank="1" containsNumber="1" containsInteger="1" minValue="1" maxValue="1"/>
    </cacheField>
    <cacheField name="variations_alimentaire_hausse_articles_lait_en_poudre" numFmtId="0">
      <sharedItems containsString="0" containsBlank="1" containsNumber="1" containsInteger="1" minValue="0" maxValue="0"/>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0"/>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0"/>
    </cacheField>
    <cacheField name="variations_alimentaire_hausse_articles_sel" numFmtId="0">
      <sharedItems containsString="0" containsBlank="1" containsNumber="1" containsInteger="1" minValue="0" maxValue="0"/>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0"/>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1"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0"/>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resilience_maintenir_activite" numFmtId="0">
      <sharedItems/>
    </cacheField>
    <cacheField name="resilience_maintenir_activite_aucun" numFmtId="0">
      <sharedItems containsSemiMixedTypes="0" containsString="0" containsNumber="1" containsInteger="1" minValue="0" maxValue="1"/>
    </cacheField>
    <cacheField name="resilience_maintenir_activite_achat_prix" numFmtId="0">
      <sharedItems containsSemiMixedTypes="0" containsString="0" containsNumber="1" containsInteger="1" minValue="0" maxValue="1"/>
    </cacheField>
    <cacheField name="resilience_maintenir_activite_transports" numFmtId="0">
      <sharedItems containsSemiMixedTypes="0" containsString="0" containsNumber="1" containsInteger="1" minValue="0" maxValue="1"/>
    </cacheField>
    <cacheField name="resilience_maintenir_activite_achat_liquidites" numFmtId="0">
      <sharedItems containsSemiMixedTypes="0" containsString="0" containsNumber="1" containsInteger="1" minValue="0" maxValue="1"/>
    </cacheField>
    <cacheField name="resilience_maintenir_activite_recrutement" numFmtId="0">
      <sharedItems containsSemiMixedTypes="0" containsString="0" containsNumber="1" containsInteger="1" minValue="0" maxValue="1"/>
    </cacheField>
    <cacheField name="resilience_maintenir_activite_ganes_bandits" numFmtId="0">
      <sharedItems containsSemiMixedTypes="0" containsString="0" containsNumber="1" containsInteger="1" minValue="0" maxValue="1"/>
    </cacheField>
    <cacheField name="resilience_maintenir_activite_aide_humanitaire" numFmtId="0">
      <sharedItems containsSemiMixedTypes="0" containsString="0" containsNumber="1" containsInteger="1" minValue="0" maxValue="1"/>
    </cacheField>
    <cacheField name="resilience_maintenir_activite_autre" numFmtId="0">
      <sharedItems containsSemiMixedTypes="0" containsString="0" containsNumber="1" containsInteger="1" minValue="0" maxValue="1"/>
    </cacheField>
    <cacheField name="resilience_maintenir_activite_pas_de_reponse" numFmtId="0">
      <sharedItems containsSemiMixedTypes="0" containsString="0" containsNumber="1" containsInteger="1" minValue="0" maxValue="0"/>
    </cacheField>
    <cacheField name="resilience_maintenir_activite_pas_envie_repondre" numFmtId="0">
      <sharedItems containsSemiMixedTypes="0" containsString="0" containsNumber="1" containsInteger="1" minValue="0" maxValue="1"/>
    </cacheField>
    <cacheField name="resilience_maintenir_activite_autre_2" numFmtId="0">
      <sharedItems containsBlank="1"/>
    </cacheField>
    <cacheField name="infrastructure_modalites_paiement" numFmtId="0">
      <sharedItems/>
    </cacheField>
    <cacheField name="infrastructure_modalites_paiement_credit_informel" numFmtId="0">
      <sharedItems containsSemiMixedTypes="0" containsString="0" containsNumber="1" containsInteger="1" minValue="0" maxValue="1"/>
    </cacheField>
    <cacheField name="infrastructure_modalites_paiement_liquide_devise_etrangere" numFmtId="0">
      <sharedItems containsSemiMixedTypes="0" containsString="0" containsNumber="1" containsInteger="1" minValue="0" maxValue="1"/>
    </cacheField>
    <cacheField name="infrastructure_modalites_paiement_argent_mobile" numFmtId="0">
      <sharedItems containsSemiMixedTypes="0" containsString="0" containsNumber="1" containsInteger="1" minValue="0" maxValue="1"/>
    </cacheField>
    <cacheField name="infrastructure_modalites_paiement_transfert" numFmtId="0">
      <sharedItems containsSemiMixedTypes="0" containsString="0" containsNumber="1" containsInteger="1" minValue="0" maxValue="1"/>
    </cacheField>
    <cacheField name="infrastructure_modalites_paiement_carte_credit" numFmtId="0">
      <sharedItems containsSemiMixedTypes="0" containsString="0" containsNumber="1" containsInteger="1" minValue="0" maxValue="1"/>
    </cacheField>
    <cacheField name="infrastructure_modalites_paiement_cheque" numFmtId="0">
      <sharedItems containsSemiMixedTypes="0" containsString="0" containsNumber="1" containsInteger="1" minValue="0" maxValue="1"/>
    </cacheField>
    <cacheField name="infrastructure_modalites_paiement_bons" numFmtId="0">
      <sharedItems containsSemiMixedTypes="0" containsString="0" containsNumber="1" containsInteger="1" minValue="0" maxValue="1"/>
    </cacheField>
    <cacheField name="infrastructure_modalites_paiement_troc" numFmtId="0">
      <sharedItems containsSemiMixedTypes="0" containsString="0" containsNumber="1" containsInteger="1" minValue="0" maxValue="1"/>
    </cacheField>
    <cacheField name="infrastructure_modalites_paiement_autre" numFmtId="0">
      <sharedItems containsSemiMixedTypes="0" containsString="0" containsNumber="1" containsInteger="1" minValue="0" maxValue="1"/>
    </cacheField>
    <cacheField name="infrastructure_modalites_paiement_pas_de_reponse" numFmtId="0">
      <sharedItems containsSemiMixedTypes="0" containsString="0" containsNumber="1" containsInteger="1" minValue="0" maxValue="1"/>
    </cacheField>
    <cacheField name="infrastructure_modalites_paiement_pas_envie_repondre" numFmtId="0">
      <sharedItems containsSemiMixedTypes="0" containsString="0" containsNumber="1" containsInteger="1" minValue="0" maxValue="0"/>
    </cacheField>
    <cacheField name="infrastructure_modalites_paiement_autre_2" numFmtId="0">
      <sharedItems containsBlank="1"/>
    </cacheField>
    <cacheField name="infrastructure_installations_stockage" numFmtId="0">
      <sharedItems/>
    </cacheField>
    <cacheField name="affordability_achat_ou_deplacement" numFmtId="0">
      <sharedItems/>
    </cacheField>
    <cacheField name="affordability_achat_ou_deplacement_non" numFmtId="0">
      <sharedItems containsSemiMixedTypes="0" containsString="0" containsNumber="1" containsInteger="1" minValue="0" maxValue="1"/>
    </cacheField>
    <cacheField name="affordability_achat_ou_deplacement_oui_produits" numFmtId="0">
      <sharedItems containsSemiMixedTypes="0" containsString="0" containsNumber="1" containsInteger="1" minValue="0" maxValue="1"/>
    </cacheField>
    <cacheField name="affordability_achat_ou_deplacement_oui_transports" numFmtId="0">
      <sharedItems containsSemiMixedTypes="0" containsString="0" containsNumber="1" containsInteger="1" minValue="0" maxValue="1"/>
    </cacheField>
    <cacheField name="affordability_achat_ou_deplacement_oui_carburant" numFmtId="0">
      <sharedItems containsSemiMixedTypes="0" containsString="0" containsNumber="1" containsInteger="1" minValue="0" maxValue="1"/>
    </cacheField>
    <cacheField name="affordability_achat_ou_deplacement_pas_de_reponse" numFmtId="0">
      <sharedItems containsSemiMixedTypes="0" containsString="0" containsNumber="1" containsInteger="1" minValue="0" maxValue="1"/>
    </cacheField>
    <cacheField name="affordability_achat_ou_deplacement_pas_envie_repondre" numFmtId="0">
      <sharedItems containsSemiMixedTypes="0" containsString="0" containsNumber="1" containsInteger="1" minValue="0" maxValue="1"/>
    </cacheField>
    <cacheField name="affordability_credit" numFmtId="0">
      <sharedItems containsBlank="1"/>
    </cacheField>
    <cacheField name="accessibility_marche_discrimination" numFmtId="0">
      <sharedItems/>
    </cacheField>
    <cacheField name="accessibility_marche_discrimination_aucun" numFmtId="0">
      <sharedItems containsSemiMixedTypes="0" containsString="0" containsNumber="1" containsInteger="1" minValue="0" maxValue="1"/>
    </cacheField>
    <cacheField name="accessibility_marche_discrimination_oui_femmes" numFmtId="0">
      <sharedItems containsSemiMixedTypes="0" containsString="0" containsNumber="1" containsInteger="1" minValue="0" maxValue="1"/>
    </cacheField>
    <cacheField name="accessibility_marche_discrimination_oui_personnes_agees" numFmtId="0">
      <sharedItems containsSemiMixedTypes="0" containsString="0" containsNumber="1" containsInteger="1" minValue="0" maxValue="0"/>
    </cacheField>
    <cacheField name="accessibility_marche_discrimination_oui_handicapes" numFmtId="0">
      <sharedItems containsSemiMixedTypes="0" containsString="0" containsNumber="1" containsInteger="1" minValue="0" maxValue="0"/>
    </cacheField>
    <cacheField name="accessibility_marche_discrimination_oui_refugies" numFmtId="0">
      <sharedItems containsSemiMixedTypes="0" containsString="0" containsNumber="1" containsInteger="1" minValue="0" maxValue="1"/>
    </cacheField>
    <cacheField name="accessibility_marche_discrimination_oui_deplaces" numFmtId="0">
      <sharedItems containsSemiMixedTypes="0" containsString="0" containsNumber="1" containsInteger="1" minValue="0" maxValue="0"/>
    </cacheField>
    <cacheField name="accessibility_marche_discrimination_oui_groupe_ethnique" numFmtId="0">
      <sharedItems containsSemiMixedTypes="0" containsString="0" containsNumber="1" containsInteger="1" minValue="0" maxValue="1"/>
    </cacheField>
    <cacheField name="accessibility_marche_discrimination_autre" numFmtId="0">
      <sharedItems containsSemiMixedTypes="0" containsString="0" containsNumber="1" containsInteger="1" minValue="0" maxValue="1"/>
    </cacheField>
    <cacheField name="accessibility_marche_discrimination_pas_de_reponse" numFmtId="0">
      <sharedItems containsSemiMixedTypes="0" containsString="0" containsNumber="1" containsInteger="1" minValue="0" maxValue="1"/>
    </cacheField>
    <cacheField name="accessibility_marche_discrimination_pas_envie_repondre" numFmtId="0">
      <sharedItems containsBlank="1"/>
    </cacheField>
    <cacheField name="accessibility_marche_discrimination_groupe_ethnique" numFmtId="0">
      <sharedItems/>
    </cacheField>
    <cacheField name="accessibility_marche_discrimination_autre_2" numFmtId="0">
      <sharedItems/>
    </cacheField>
    <cacheField name="distributeur_argent_liquide" numFmtId="0">
      <sharedItems containsSemiMixedTypes="0" containsString="0" containsNumber="1" containsInteger="1" minValue="0" maxValue="1"/>
    </cacheField>
    <cacheField name="accessibility_marche_difficultes" numFmtId="0">
      <sharedItems containsSemiMixedTypes="0" containsString="0" containsNumber="1" containsInteger="1" minValue="0" maxValue="1"/>
    </cacheField>
    <cacheField name="accessibility_marche_difficultes_aucun" numFmtId="0">
      <sharedItems containsSemiMixedTypes="0" containsString="0" containsNumber="1" containsInteger="1" minValue="0" maxValue="1"/>
    </cacheField>
    <cacheField name="accessibility_marche_difficultes_manque_transports" numFmtId="0">
      <sharedItems containsSemiMixedTypes="0" containsString="0" containsNumber="1" containsInteger="1" minValue="0" maxValue="1"/>
    </cacheField>
    <cacheField name="accessibility_marche_difficultes_restrictions_mouvements" numFmtId="0">
      <sharedItems containsSemiMixedTypes="0" containsString="0" containsNumber="1" containsInteger="1" minValue="0" maxValue="1"/>
    </cacheField>
    <cacheField name="accessibility_marche_difficultes_horaires_restreints" numFmtId="0">
      <sharedItems containsSemiMixedTypes="0" containsString="0" containsNumber="1" containsInteger="1" minValue="0" maxValue="1"/>
    </cacheField>
    <cacheField name="accessibility_marche_difficultes_personnes_insecurite" numFmtId="0">
      <sharedItems containsSemiMixedTypes="0" containsString="0" containsNumber="1" containsInteger="1" minValue="0" maxValue="1"/>
    </cacheField>
    <cacheField name="accessibility_marche_difficultes_lieux_insecurite" numFmtId="0">
      <sharedItems containsSemiMixedTypes="0" containsString="0" containsNumber="1" containsInteger="1" minValue="0" maxValue="1"/>
    </cacheField>
    <cacheField name="accessibility_marche_difficultes_autre" numFmtId="0">
      <sharedItems containsSemiMixedTypes="0" containsString="0" containsNumber="1" containsInteger="1" minValue="0" maxValue="1"/>
    </cacheField>
    <cacheField name="accessibility_marche_difficultes_pas_de_reponse" numFmtId="0">
      <sharedItems containsBlank="1"/>
    </cacheField>
    <cacheField name="accessibility_marche_difficultes_pas_envie_repondre" numFmtId="0">
      <sharedItems/>
    </cacheField>
    <cacheField name="accessibility_marche_difficultes_autre_2" numFmtId="0">
      <sharedItems containsSemiMixedTypes="0" containsString="0" containsNumber="1" containsInteger="1" minValue="0" maxValue="1"/>
    </cacheField>
    <cacheField name="accessibility_incidents_marche" numFmtId="0">
      <sharedItems containsSemiMixedTypes="0" containsString="0" containsNumber="1" containsInteger="1" minValue="0" maxValue="0"/>
    </cacheField>
    <cacheField name="accessibility_incidents_marche_aucun" numFmtId="0">
      <sharedItems containsSemiMixedTypes="0" containsString="0" containsNumber="1" containsInteger="1" minValue="0" maxValue="1"/>
    </cacheField>
    <cacheField name="accessibility_incidents_marche_vol_tire" numFmtId="0">
      <sharedItems containsSemiMixedTypes="0" containsString="0" containsNumber="1" containsInteger="1" minValue="0" maxValue="1"/>
    </cacheField>
    <cacheField name="accessibility_incidents_marche_vol_etalage" numFmtId="0">
      <sharedItems containsSemiMixedTypes="0" containsString="0" containsNumber="1" containsInteger="1" minValue="0" maxValue="0"/>
    </cacheField>
    <cacheField name="accessibility_incidents_marche_vol_cambriolage" numFmtId="0">
      <sharedItems containsSemiMixedTypes="0" containsString="0" containsNumber="1" containsInteger="1" minValue="0" maxValue="1"/>
    </cacheField>
    <cacheField name="accessibility_incidents_marche_racket" numFmtId="0">
      <sharedItems containsSemiMixedTypes="0" containsString="0" containsNumber="1" containsInteger="1" minValue="0" maxValue="0"/>
    </cacheField>
    <cacheField name="accessibility_incidents_marche_agression_commercant" numFmtId="0">
      <sharedItems containsSemiMixedTypes="0" containsString="0" containsNumber="1" containsInteger="1" minValue="0" maxValue="0"/>
    </cacheField>
    <cacheField name="accessibility_incidents_marche_agression_client" numFmtId="0">
      <sharedItems containsSemiMixedTypes="0" containsString="0" containsNumber="1" containsInteger="1" minValue="0" maxValue="1"/>
    </cacheField>
    <cacheField name="accessibility_incidents_marche_autre" numFmtId="0">
      <sharedItems containsSemiMixedTypes="0" containsString="0" containsNumber="1" containsInteger="1" minValue="0" maxValue="1"/>
    </cacheField>
    <cacheField name="accessibility_incidents_marche_pas_de_reponse" numFmtId="0">
      <sharedItems containsNonDate="0" containsString="0" containsBlank="1"/>
    </cacheField>
    <cacheField name="accessibility_incidents_marche_pas_envie_repondre" numFmtId="0">
      <sharedItems/>
    </cacheField>
    <cacheField name="accessibility_incidents_marche_autre_2" numFmtId="0">
      <sharedItems containsSemiMixedTypes="0" containsString="0" containsNumber="1" containsInteger="1" minValue="0" maxValue="1"/>
    </cacheField>
    <cacheField name="accessibility_routes_difficultes" numFmtId="0">
      <sharedItems containsSemiMixedTypes="0" containsString="0" containsNumber="1" containsInteger="1" minValue="0" maxValue="1"/>
    </cacheField>
    <cacheField name="accessibility_routes_difficultes_aucun" numFmtId="0">
      <sharedItems containsSemiMixedTypes="0" containsString="0" containsNumber="1" containsInteger="1" minValue="0" maxValue="1"/>
    </cacheField>
    <cacheField name="accessibility_routes_difficultes_route_endommagees" numFmtId="0">
      <sharedItems containsSemiMixedTypes="0" containsString="0" containsNumber="1" containsInteger="1" minValue="0" maxValue="1"/>
    </cacheField>
    <cacheField name="accessibility_routes_difficultes_routes_inondees" numFmtId="0">
      <sharedItems containsSemiMixedTypes="0" containsString="0" containsNumber="1" containsInteger="1" minValue="0" maxValue="1"/>
    </cacheField>
    <cacheField name="accessibility_routes_difficultes_routes_barrees" numFmtId="0">
      <sharedItems containsSemiMixedTypes="0" containsString="0" containsNumber="1" containsInteger="1" minValue="0" maxValue="1"/>
    </cacheField>
    <cacheField name="accessibility_routes_difficultes_routes_ganes" numFmtId="0">
      <sharedItems containsSemiMixedTypes="0" containsString="0" containsNumber="1" containsInteger="1" minValue="0" maxValue="1"/>
    </cacheField>
    <cacheField name="accessibility_routes_difficultes_routes_banditisme" numFmtId="0">
      <sharedItems containsSemiMixedTypes="0" containsString="0" containsNumber="1" containsInteger="1" minValue="0" maxValue="1"/>
    </cacheField>
    <cacheField name="accessibility_routes_difficultes_autre" numFmtId="0">
      <sharedItems containsSemiMixedTypes="0" containsString="0" containsNumber="1" containsInteger="1" minValue="0" maxValue="1"/>
    </cacheField>
    <cacheField name="accessibility_routes_difficultes_pas_de_reponse" numFmtId="0">
      <sharedItems containsBlank="1"/>
    </cacheField>
    <cacheField name="accessibility_routes_difficultes_pas_envie_repondre" numFmtId="0">
      <sharedItems/>
    </cacheField>
    <cacheField name="accessibility_routes_difficultes_autre_2" numFmtId="0">
      <sharedItems containsSemiMixedTypes="0" containsString="0" containsNumber="1" containsInteger="1" minValue="0" maxValue="1"/>
    </cacheField>
    <cacheField name="accessibility_incidents_routes" numFmtId="0">
      <sharedItems containsSemiMixedTypes="0" containsString="0" containsNumber="1" containsInteger="1" minValue="0" maxValue="1"/>
    </cacheField>
    <cacheField name="accessibility_incidents_routes_aucun" numFmtId="0">
      <sharedItems containsSemiMixedTypes="0" containsString="0" containsNumber="1" containsInteger="1" minValue="0" maxValue="1"/>
    </cacheField>
    <cacheField name="accessibility_incidents_routes_argent" numFmtId="0">
      <sharedItems containsSemiMixedTypes="0" containsString="0" containsNumber="1" containsInteger="1" minValue="0" maxValue="1"/>
    </cacheField>
    <cacheField name="accessibility_incidents_routes_marchandises" numFmtId="0">
      <sharedItems containsSemiMixedTypes="0" containsString="0" containsNumber="1" containsInteger="1" minValue="0" maxValue="1"/>
    </cacheField>
    <cacheField name="accessibility_incidents_routes_vehicules" numFmtId="0">
      <sharedItems containsSemiMixedTypes="0" containsString="0" containsNumber="1" containsInteger="1" minValue="0" maxValue="1"/>
    </cacheField>
    <cacheField name="accessibility_incidents_routes_aggression" numFmtId="0">
      <sharedItems containsSemiMixedTypes="0" containsString="0" containsNumber="1" containsInteger="1" minValue="0" maxValue="1"/>
    </cacheField>
    <cacheField name="accessibility_incidents_routes_enlevement" numFmtId="0">
      <sharedItems containsSemiMixedTypes="0" containsString="0" containsNumber="1" containsInteger="1" minValue="0" maxValue="1"/>
    </cacheField>
    <cacheField name="accessibility_incidents_routes_assassinat" numFmtId="0">
      <sharedItems containsSemiMixedTypes="0" containsString="0" containsNumber="1" containsInteger="1" minValue="0" maxValue="1"/>
    </cacheField>
    <cacheField name="accessibility_incidents_routes_autre" numFmtId="0">
      <sharedItems containsBlank="1"/>
    </cacheField>
    <cacheField name="accessibility_incidents_routes_pas_de_reponse" numFmtId="0">
      <sharedItems/>
    </cacheField>
    <cacheField name="accessibility_incidents_routes_autre_2" numFmtId="0">
      <sharedItems containsBlank="1"/>
    </cacheField>
    <cacheField name="variation_commercants" numFmtId="0">
      <sharedItems containsBlank="1"/>
    </cacheField>
    <cacheField name="variation_commercants_explication1" numFmtId="0">
      <sharedItems containsBlank="1"/>
    </cacheField>
    <cacheField name="variation_commercants_explication2_hausse" numFmtId="0">
      <sharedItems/>
    </cacheField>
    <cacheField name="variation_commercants_explication2_baisse" numFmtId="0">
      <sharedItems containsBlank="1"/>
    </cacheField>
    <cacheField name="variation_clients" numFmtId="0">
      <sharedItems containsBlank="1"/>
    </cacheField>
    <cacheField name="variation_clients_explication1" numFmtId="0">
      <sharedItems containsBlank="1"/>
    </cacheField>
    <cacheField name="variation_clients_explication2_hausse" numFmtId="0">
      <sharedItems containsBlank="1"/>
    </cacheField>
    <cacheField name="variation_clients_explication2_baisse" numFmtId="0">
      <sharedItems containsNonDate="0" containsString="0" containsBlank="1"/>
    </cacheField>
    <cacheField name="commentaire_fin" numFmtId="0">
      <sharedItems containsBlank="1"/>
    </cacheField>
    <cacheField name="remerciements" numFmtId="0">
      <sharedItems containsNonDate="0" containsString="0" containsBlank="1"/>
    </cacheField>
    <cacheField name="comment" numFmtId="0">
      <sharedItems containsNonDate="0" containsString="0" containsBlank="1"/>
    </cacheField>
    <cacheField name="end_note_1" numFmtId="0">
      <sharedItems containsSemiMixedTypes="0" containsString="0" containsNumber="1" containsInteger="1" minValue="441657177" maxValue="446864421"/>
    </cacheField>
    <cacheField name="end_note_2" numFmtId="165">
      <sharedItems containsSemiMixedTypes="0" containsNonDate="0" containsDate="1" containsString="0" minDate="2023-06-19T15:48:52" maxDate="2023-07-01T07:37:38"/>
    </cacheField>
    <cacheField name="id" numFmtId="0">
      <sharedItems containsNonDate="0" containsString="0" containsBlank="1"/>
    </cacheField>
    <cacheField name="submission_time" numFmtId="0">
      <sharedItems containsNonDate="0" containsString="0" containsBlank="1"/>
    </cacheField>
    <cacheField name="validation_status" numFmtId="0">
      <sharedItems/>
    </cacheField>
    <cacheField name="notes" numFmtId="0">
      <sharedItems/>
    </cacheField>
    <cacheField name="status" numFmtId="0">
      <sharedItems/>
    </cacheField>
    <cacheField name="submitted_by" numFmtId="0">
      <sharedItems containsNonDate="0" containsString="0" containsBlank="1"/>
    </cacheField>
    <cacheField name="version" numFmtId="0">
      <sharedItems containsNonDate="0" containsString="0" containsBlank="1"/>
    </cacheField>
    <cacheField name="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n v="1"/>
    <s v="6520792c-6747-4113-9946-03c8456bd42e"/>
    <d v="2023-06-19T00:00:00"/>
    <s v="fada_n_gourma"/>
    <s v="fada7"/>
    <d v="2023-06-19T14:39:43"/>
    <d v="2023-06-19T15:00:56"/>
    <s v="audit.csv"/>
    <m/>
    <m/>
    <s v="acted"/>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localite"/>
    <m/>
    <m/>
    <n v="90"/>
    <n v="2"/>
    <n v="0"/>
    <n v="15"/>
    <n v="5"/>
    <m/>
    <s v="disponible"/>
    <s v="sac sachet"/>
    <n v="1"/>
    <n v="1"/>
    <n v="6000"/>
    <n v="100"/>
    <s v="meme_region"/>
    <m/>
    <m/>
    <n v="125"/>
    <n v="3"/>
    <n v="0"/>
    <n v="700"/>
    <n v="4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m/>
    <m/>
    <m/>
    <n v="441657177"/>
    <d v="2023-06-19T15:48:52"/>
    <m/>
    <m/>
    <s v="submitted_via_web"/>
    <s v="bkf_icsm"/>
    <s v="v8DRxzhZAoFL2MzF7VzqpN"/>
    <m/>
    <m/>
    <m/>
  </r>
  <r>
    <n v="2"/>
    <s v="8ced05d0-f243-441c-a648-536b4795ea6e"/>
    <d v="2023-06-19T00:00:00"/>
    <s v="fada_n_gourma"/>
    <s v="fada7"/>
    <d v="2023-06-19T15:13:37"/>
    <d v="2023-06-19T15:32:46"/>
    <s v="audit.csv"/>
    <m/>
    <m/>
    <s v="acted"/>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localite"/>
    <m/>
    <m/>
    <n v="45"/>
    <n v="7"/>
    <n v="0"/>
    <n v="43"/>
    <n v="3"/>
    <m/>
    <s v="disponible"/>
    <s v="sac sachet"/>
    <n v="1"/>
    <n v="1"/>
    <n v="6000"/>
    <n v="100"/>
    <s v="meme_localite"/>
    <m/>
    <m/>
    <n v="30"/>
    <n v="4"/>
    <n v="0"/>
    <n v="5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m/>
    <m/>
    <m/>
    <n v="441657196"/>
    <d v="2023-06-19T15:48:53"/>
    <m/>
    <m/>
    <s v="submitted_via_web"/>
    <s v="bkf_icsm"/>
    <s v="v8DRxzhZAoFL2MzF7VzqpN"/>
    <m/>
    <m/>
    <m/>
  </r>
  <r>
    <n v="3"/>
    <s v="c60b540d-bcb1-4d03-82a1-37f646890a7c"/>
    <d v="2023-06-19T00:00:00"/>
    <s v="fada_n_gourma"/>
    <s v="fada3"/>
    <d v="2023-06-19T10:41:54"/>
    <d v="2023-06-19T13:36:40"/>
    <s v="audit.csv"/>
    <m/>
    <m/>
    <s v="acted"/>
    <d v="2023-06-19T00:00:00"/>
    <s v="est"/>
    <s v="gourma"/>
    <x v="0"/>
    <s v="central"/>
    <m/>
    <m/>
    <s v="ACTED Burkina Faso"/>
    <s v="Marché de Fada N'Gourma"/>
    <m/>
    <s v="oui"/>
    <m/>
    <x v="1"/>
    <m/>
    <m/>
    <s v="bidon seau savon400gr"/>
    <n v="1"/>
    <n v="1"/>
    <n v="1"/>
    <n v="0"/>
    <n v="3"/>
    <m/>
    <s v="disponible"/>
    <n v="1000"/>
    <s v="meme_pays"/>
    <m/>
    <m/>
    <n v="14"/>
    <n v="1"/>
    <n v="0"/>
    <n v="100"/>
    <n v="100"/>
    <m/>
    <s v="peudisponible"/>
    <s v="20l 25l"/>
    <n v="1"/>
    <n v="1"/>
    <n v="1500"/>
    <n v="2000"/>
    <s v="meme_pays"/>
    <m/>
    <m/>
    <n v="30"/>
    <n v="1"/>
    <n v="0"/>
    <n v="50"/>
    <n v="100"/>
    <m/>
    <s v="disponible"/>
    <s v="boule400g boule250g"/>
    <n v="1"/>
    <n v="1"/>
    <n v="600"/>
    <n v="300"/>
    <s v="meme_commune"/>
    <m/>
    <m/>
    <n v="30"/>
    <n v="1"/>
    <n v="0"/>
    <n v="480"/>
    <n v="48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6"/>
    <m/>
    <m/>
    <m/>
    <m/>
    <m/>
    <m/>
    <m/>
    <m/>
    <m/>
    <m/>
    <m/>
    <m/>
    <m/>
    <m/>
    <m/>
    <m/>
    <m/>
    <m/>
    <m/>
    <m/>
    <m/>
    <m/>
    <m/>
    <m/>
    <m/>
    <m/>
    <m/>
    <m/>
    <m/>
    <m/>
    <m/>
    <m/>
    <m/>
    <m/>
    <m/>
    <m/>
    <m/>
    <m/>
    <m/>
    <m/>
    <m/>
    <m/>
    <m/>
    <m/>
    <s v="disponible"/>
    <n v="6000"/>
    <s v="meme_pays"/>
    <m/>
    <m/>
    <n v="15"/>
    <n v="1"/>
    <n v="0"/>
    <n v="100"/>
    <n v="100"/>
    <m/>
    <s v="disponible"/>
    <n v="4000"/>
    <s v="meme_pays"/>
    <m/>
    <m/>
    <n v="3"/>
    <n v="1"/>
    <n v="0"/>
    <n v="100"/>
    <n v="100"/>
    <m/>
    <s v="disponible"/>
    <n v="200"/>
    <s v="meme_pays"/>
    <m/>
    <m/>
    <n v="30"/>
    <n v="1"/>
    <n v="0"/>
    <n v="1000"/>
    <n v="1000"/>
    <m/>
    <s v="disponible"/>
    <n v="125"/>
    <s v="meme_pays"/>
    <m/>
    <m/>
    <n v="30"/>
    <n v="1"/>
    <n v="0"/>
    <n v="500"/>
    <n v="500"/>
    <m/>
    <s v="disponible"/>
    <s v="1l"/>
    <n v="0"/>
    <n v="0"/>
    <n v="1"/>
    <m/>
    <m/>
    <n v="1000"/>
    <s v="meme_pays"/>
    <m/>
    <m/>
    <n v="200"/>
    <n v="1"/>
    <n v="0"/>
    <n v="500"/>
    <n v="1000"/>
    <m/>
    <s v="disponible"/>
    <n v="2000"/>
    <s v="meme_pays"/>
    <m/>
    <m/>
    <n v="10"/>
    <n v="1"/>
    <n v="0"/>
    <n v="50"/>
    <n v="500"/>
    <m/>
    <s v="disponible"/>
    <n v="2500"/>
    <s v="meme_pays"/>
    <m/>
    <m/>
    <n v="60"/>
    <n v="1"/>
    <n v="0"/>
    <n v="500"/>
    <n v="500"/>
    <m/>
    <s v="disponible"/>
    <n v="2000"/>
    <s v="meme_pays"/>
    <m/>
    <m/>
    <n v="30"/>
    <n v="1"/>
    <n v="0"/>
    <n v="100"/>
    <n v="200"/>
    <m/>
    <s v="disponible"/>
    <n v="2000"/>
    <s v="meme_pays"/>
    <m/>
    <m/>
    <n v="20"/>
    <n v="1"/>
    <n v="0"/>
    <n v="20"/>
    <n v="50"/>
    <m/>
    <s v="disponible"/>
    <n v="1250"/>
    <s v="meme_pays"/>
    <m/>
    <m/>
    <n v="4"/>
    <n v="1"/>
    <n v="0"/>
    <n v="100"/>
    <n v="100"/>
    <m/>
    <s v="disponible"/>
    <s v="oui"/>
    <n v="2500"/>
    <m/>
    <m/>
    <s v="meme_pays"/>
    <m/>
    <m/>
    <n v="60"/>
    <n v="2"/>
    <n v="0"/>
    <n v="1000"/>
    <n v="1000"/>
    <m/>
    <s v="disponible"/>
    <n v="250"/>
    <s v="meme_pays"/>
    <m/>
    <m/>
    <n v="15"/>
    <n v="2"/>
    <n v="0"/>
    <n v="100"/>
    <n v="5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n v="1"/>
    <n v="0"/>
    <n v="1"/>
    <n v="1"/>
    <n v="0"/>
    <n v="0"/>
    <n v="0"/>
    <n v="0"/>
    <n v="0"/>
    <n v="0"/>
    <n v="0"/>
    <m/>
    <s v="oui_personnel"/>
    <s v="non"/>
    <n v="1"/>
    <n v="0"/>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1658206"/>
    <d v="2023-06-19T15:50:02"/>
    <m/>
    <m/>
    <s v="submitted_via_web"/>
    <s v="bkf_icsm"/>
    <s v="v8DRxzhZAoFL2MzF7VzqpN"/>
    <m/>
    <m/>
    <m/>
  </r>
  <r>
    <n v="4"/>
    <s v="a1d25896-9aec-406d-a51e-df367b565f7a"/>
    <d v="2023-06-19T00:00:00"/>
    <s v="fada_n_gourma"/>
    <s v="fada3"/>
    <d v="2023-06-19T11:10:14"/>
    <d v="2023-06-19T13:36:26"/>
    <s v="audit.csv"/>
    <m/>
    <m/>
    <s v="acted"/>
    <d v="2023-06-19T00:00:00"/>
    <s v="est"/>
    <s v="gourma"/>
    <x v="0"/>
    <s v="central"/>
    <m/>
    <m/>
    <s v="ACTED Burkina Faso"/>
    <s v="Marché de Fada N'Gourma"/>
    <m/>
    <s v="oui"/>
    <m/>
    <x v="0"/>
    <m/>
    <m/>
    <s v="seau bidon savon400gr"/>
    <n v="1"/>
    <n v="1"/>
    <n v="1"/>
    <n v="0"/>
    <n v="3"/>
    <m/>
    <s v="disponible"/>
    <n v="1100"/>
    <s v="meme_pays"/>
    <m/>
    <m/>
    <n v="7"/>
    <n v="2"/>
    <n v="0"/>
    <n v="50"/>
    <n v="100"/>
    <m/>
    <s v="peudisponible"/>
    <s v="25l 20l"/>
    <n v="1"/>
    <n v="1"/>
    <n v="1500"/>
    <n v="2500"/>
    <s v="meme_pays"/>
    <m/>
    <m/>
    <n v="7"/>
    <n v="2"/>
    <n v="0"/>
    <n v="100"/>
    <n v="100"/>
    <m/>
    <s v="disponible"/>
    <s v="boule400g boule250g"/>
    <n v="1"/>
    <n v="1"/>
    <n v="600"/>
    <n v="300"/>
    <s v="meme_pays"/>
    <m/>
    <m/>
    <n v="14"/>
    <n v="2"/>
    <n v="0"/>
    <n v="1000"/>
    <n v="1000"/>
    <m/>
    <s v="non"/>
    <m/>
    <m/>
    <m/>
    <m/>
    <m/>
    <m/>
    <m/>
    <m/>
    <m/>
    <m/>
    <m/>
    <m/>
    <m/>
    <m/>
    <m/>
    <m/>
    <m/>
    <m/>
    <m/>
    <m/>
    <m/>
    <s v="prix_hausse"/>
    <n v="0"/>
    <n v="1"/>
    <n v="0"/>
    <n v="0"/>
    <s v="savon400gr"/>
    <n v="0"/>
    <n v="0"/>
    <n v="1"/>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6"/>
    <m/>
    <m/>
    <m/>
    <m/>
    <m/>
    <m/>
    <m/>
    <m/>
    <m/>
    <m/>
    <m/>
    <m/>
    <m/>
    <m/>
    <m/>
    <m/>
    <m/>
    <m/>
    <m/>
    <m/>
    <m/>
    <m/>
    <m/>
    <m/>
    <m/>
    <m/>
    <m/>
    <m/>
    <m/>
    <m/>
    <m/>
    <m/>
    <m/>
    <m/>
    <m/>
    <m/>
    <m/>
    <m/>
    <m/>
    <m/>
    <m/>
    <m/>
    <m/>
    <m/>
    <s v="disponible"/>
    <n v="7000"/>
    <s v="meme_pays"/>
    <m/>
    <m/>
    <n v="20"/>
    <n v="2"/>
    <n v="0"/>
    <n v="100"/>
    <n v="500"/>
    <m/>
    <s v="disponible"/>
    <n v="4500"/>
    <s v="meme_pays"/>
    <m/>
    <m/>
    <n v="10"/>
    <n v="2"/>
    <n v="0"/>
    <n v="10"/>
    <n v="100"/>
    <m/>
    <s v="disponible"/>
    <n v="300"/>
    <s v="meme_pays"/>
    <m/>
    <m/>
    <n v="10"/>
    <n v="2"/>
    <n v="0"/>
    <n v="30"/>
    <n v="1000"/>
    <m/>
    <s v="disponible"/>
    <n v="150"/>
    <s v="meme_pays"/>
    <m/>
    <m/>
    <n v="7"/>
    <n v="2"/>
    <n v="0"/>
    <n v="100"/>
    <n v="100"/>
    <m/>
    <s v="disponible"/>
    <s v="1l"/>
    <n v="0"/>
    <n v="0"/>
    <n v="1"/>
    <m/>
    <m/>
    <n v="1250"/>
    <s v="meme_pays"/>
    <m/>
    <m/>
    <n v="14"/>
    <n v="2"/>
    <n v="0"/>
    <n v="50"/>
    <n v="100"/>
    <m/>
    <s v="disponible"/>
    <n v="1000"/>
    <s v="meme_pays"/>
    <m/>
    <m/>
    <n v="7"/>
    <n v="2"/>
    <n v="0"/>
    <n v="100"/>
    <n v="100"/>
    <m/>
    <s v="peudisponible"/>
    <n v="2500"/>
    <s v="meme_pays"/>
    <m/>
    <m/>
    <n v="5"/>
    <n v="2"/>
    <n v="0"/>
    <n v="100"/>
    <n v="100"/>
    <m/>
    <s v="peudisponible"/>
    <n v="2000"/>
    <s v="meme_pays"/>
    <m/>
    <m/>
    <n v="14"/>
    <n v="2"/>
    <n v="0"/>
    <n v="100"/>
    <n v="100"/>
    <m/>
    <s v="peudisponible"/>
    <n v="2000"/>
    <s v="meme_pays"/>
    <m/>
    <m/>
    <n v="10"/>
    <n v="3"/>
    <n v="0"/>
    <n v="50"/>
    <n v="50"/>
    <m/>
    <s v="peudisponible"/>
    <n v="1000"/>
    <s v="meme_pays"/>
    <m/>
    <m/>
    <n v="2"/>
    <n v="2"/>
    <n v="1"/>
    <n v="50"/>
    <n v="50"/>
    <m/>
    <s v="peudisponible"/>
    <s v="oui"/>
    <n v="2500"/>
    <m/>
    <m/>
    <s v="meme_pays"/>
    <m/>
    <m/>
    <n v="30"/>
    <n v="2"/>
    <n v="0"/>
    <n v="1000"/>
    <n v="1000"/>
    <m/>
    <s v="peudisponible"/>
    <n v="250"/>
    <s v="meme_pays"/>
    <m/>
    <m/>
    <n v="5"/>
    <n v="1"/>
    <n v="0"/>
    <n v="10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LA SAISON PLUVIEUSE BEAUCOUP SONT DANS LES CHAMPS"/>
    <s v="baisse_un_peu"/>
    <s v="oui"/>
    <m/>
    <s v="LA SAISON PLUVIEUSE BEAUCOUP SONT DANS LES CHAMPS"/>
    <s v="RAS"/>
    <m/>
    <m/>
    <m/>
    <m/>
    <n v="441658242"/>
    <d v="2023-06-19T15:50:05"/>
    <m/>
    <m/>
    <s v="submitted_via_web"/>
    <s v="bkf_icsm"/>
    <s v="v8DRxzhZAoFL2MzF7VzqpN"/>
    <m/>
    <m/>
    <m/>
  </r>
  <r>
    <n v="5"/>
    <s v="fbe203bf-d32f-4bac-9a1b-cff4850fb5c2"/>
    <d v="2023-06-19T00:00:00"/>
    <s v="fada_n_gourma"/>
    <s v="fada3"/>
    <d v="2023-06-19T11:44:18"/>
    <d v="2023-06-19T11:55:11"/>
    <s v="audit.csv"/>
    <m/>
    <m/>
    <s v="acted"/>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6000"/>
    <s v="meme_pays"/>
    <m/>
    <m/>
    <n v="14"/>
    <n v="2"/>
    <n v="0"/>
    <n v="50"/>
    <n v="50"/>
    <m/>
    <s v="peudisponible"/>
    <n v="21000"/>
    <s v="meme_pays"/>
    <m/>
    <m/>
    <n v="30"/>
    <n v="2"/>
    <n v="0"/>
    <n v="5"/>
    <n v="5"/>
    <m/>
    <s v="disponible"/>
    <n v="1000"/>
    <s v="meme_pays"/>
    <m/>
    <m/>
    <n v="30"/>
    <n v="2"/>
    <n v="0"/>
    <n v="100"/>
    <n v="100"/>
    <m/>
    <s v="disponible"/>
    <n v="1500"/>
    <s v="meme_pays"/>
    <m/>
    <m/>
    <n v="30"/>
    <n v="2"/>
    <n v="0"/>
    <n v="50"/>
    <n v="50"/>
    <m/>
    <s v="non"/>
    <m/>
    <m/>
    <m/>
    <m/>
    <m/>
    <m/>
    <m/>
    <m/>
    <m/>
    <m/>
    <m/>
    <m/>
    <m/>
    <m/>
    <m/>
    <m/>
    <m/>
    <m/>
    <m/>
    <m/>
    <m/>
    <m/>
    <s v="prix_baisse"/>
    <n v="0"/>
    <n v="0"/>
    <n v="1"/>
    <n v="0"/>
    <m/>
    <m/>
    <m/>
    <m/>
    <m/>
    <m/>
    <m/>
    <m/>
    <m/>
    <m/>
    <m/>
    <m/>
    <m/>
    <m/>
    <m/>
    <m/>
    <m/>
    <m/>
    <m/>
    <m/>
    <s v="pelle corde"/>
    <n v="0"/>
    <n v="1"/>
    <n v="0"/>
    <n v="1"/>
    <n v="0"/>
    <s v="baisse_couts"/>
    <n v="1"/>
    <n v="0"/>
    <n v="0"/>
    <n v="0"/>
    <n v="0"/>
    <n v="0"/>
    <n v="0"/>
    <n v="0"/>
    <n v="0"/>
    <n v="0"/>
    <n v="0"/>
    <n v="0"/>
    <m/>
    <m/>
    <s v="combustible_gaz"/>
    <n v="0"/>
    <n v="0"/>
    <n v="1"/>
    <n v="0"/>
    <n v="0"/>
    <n v="0"/>
    <n v="0"/>
    <n v="0"/>
    <n v="0"/>
    <n v="0"/>
    <n v="0"/>
    <n v="0"/>
    <n v="0"/>
    <n v="0"/>
    <n v="0"/>
    <n v="0"/>
    <n v="1"/>
    <n v="6"/>
    <m/>
    <m/>
    <m/>
    <m/>
    <m/>
    <m/>
    <m/>
    <m/>
    <m/>
    <m/>
    <m/>
    <m/>
    <m/>
    <m/>
    <m/>
    <m/>
    <m/>
    <m/>
    <m/>
    <m/>
    <m/>
    <m/>
    <m/>
    <m/>
    <m/>
    <m/>
    <m/>
    <s v="disponible"/>
    <s v="6kg 12kg"/>
    <n v="0"/>
    <n v="1"/>
    <n v="1"/>
    <m/>
    <n v="25000"/>
    <n v="32500"/>
    <s v="meme_pays"/>
    <m/>
    <m/>
    <n v="30"/>
    <n v="3"/>
    <n v="0"/>
    <n v="2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baisse"/>
    <n v="0"/>
    <n v="0"/>
    <n v="1"/>
    <n v="0"/>
    <m/>
    <m/>
    <m/>
    <m/>
    <m/>
    <m/>
    <m/>
    <m/>
    <m/>
    <m/>
    <m/>
    <m/>
    <m/>
    <m/>
    <m/>
    <m/>
    <m/>
    <m/>
    <m/>
    <m/>
    <m/>
    <m/>
    <m/>
    <m/>
    <m/>
    <m/>
    <m/>
    <m/>
    <m/>
    <m/>
    <m/>
    <s v="combustible_gaz"/>
    <n v="0"/>
    <n v="0"/>
    <n v="1"/>
    <n v="0"/>
    <n v="0"/>
    <n v="0"/>
    <n v="0"/>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n v="1"/>
    <n v="0"/>
    <n v="1"/>
    <n v="1"/>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1658266"/>
    <d v="2023-06-19T15:50:06"/>
    <m/>
    <m/>
    <s v="submitted_via_web"/>
    <s v="bkf_icsm"/>
    <s v="v8DRxzhZAoFL2MzF7VzqpN"/>
    <m/>
    <m/>
    <m/>
  </r>
  <r>
    <n v="6"/>
    <s v="f1c10aa5-1276-4745-aecf-1673a8df39c9"/>
    <d v="2023-06-19T00:00:00"/>
    <s v="fada_n_gourma"/>
    <s v="fada3"/>
    <d v="2023-06-19T12:32:47"/>
    <d v="2023-06-19T12:50:45"/>
    <s v="audit.csv"/>
    <m/>
    <m/>
    <s v="acted"/>
    <d v="2023-06-19T00:00:00"/>
    <s v="est"/>
    <s v="gourma"/>
    <x v="0"/>
    <s v="central"/>
    <m/>
    <m/>
    <s v="ACTED Burkina Faso"/>
    <s v="Marché de Fada N'Gourm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500"/>
    <s v="meme_pays"/>
    <m/>
    <m/>
    <n v="30"/>
    <n v="1"/>
    <n v="0"/>
    <n v="40"/>
    <n v="100"/>
    <m/>
    <s v="disponible"/>
    <n v="20000"/>
    <s v="meme_pays"/>
    <m/>
    <m/>
    <n v="60"/>
    <n v="1"/>
    <n v="0"/>
    <n v="30"/>
    <n v="100"/>
    <m/>
    <s v="disponible"/>
    <n v="1000"/>
    <s v="meme_pays"/>
    <m/>
    <m/>
    <n v="30"/>
    <n v="1"/>
    <n v="0"/>
    <n v="200"/>
    <n v="200"/>
    <m/>
    <s v="disponible"/>
    <n v="2500"/>
    <s v="meme_pays"/>
    <m/>
    <m/>
    <n v="30"/>
    <n v="1"/>
    <n v="0"/>
    <n v="50"/>
    <n v="50"/>
    <m/>
    <s v="non"/>
    <m/>
    <m/>
    <m/>
    <m/>
    <m/>
    <m/>
    <m/>
    <m/>
    <m/>
    <m/>
    <m/>
    <m/>
    <m/>
    <m/>
    <m/>
    <m/>
    <m/>
    <m/>
    <m/>
    <m/>
    <m/>
    <m/>
    <s v="prix_constants"/>
    <n v="1"/>
    <n v="0"/>
    <n v="0"/>
    <n v="0"/>
    <m/>
    <m/>
    <m/>
    <m/>
    <m/>
    <m/>
    <m/>
    <m/>
    <m/>
    <m/>
    <m/>
    <m/>
    <m/>
    <m/>
    <m/>
    <m/>
    <m/>
    <m/>
    <m/>
    <m/>
    <m/>
    <m/>
    <m/>
    <m/>
    <m/>
    <m/>
    <m/>
    <m/>
    <m/>
    <m/>
    <m/>
    <m/>
    <m/>
    <m/>
    <m/>
    <m/>
    <m/>
    <m/>
    <m/>
    <m/>
    <m/>
    <s v="combustible_gaz"/>
    <n v="0"/>
    <n v="0"/>
    <n v="1"/>
    <n v="0"/>
    <n v="0"/>
    <n v="0"/>
    <n v="0"/>
    <n v="0"/>
    <n v="0"/>
    <n v="0"/>
    <n v="0"/>
    <n v="0"/>
    <n v="0"/>
    <n v="0"/>
    <n v="0"/>
    <n v="0"/>
    <n v="1"/>
    <n v="6"/>
    <m/>
    <m/>
    <m/>
    <m/>
    <m/>
    <m/>
    <m/>
    <m/>
    <m/>
    <m/>
    <m/>
    <m/>
    <m/>
    <m/>
    <m/>
    <m/>
    <m/>
    <m/>
    <m/>
    <m/>
    <m/>
    <m/>
    <m/>
    <m/>
    <m/>
    <m/>
    <m/>
    <s v="disponible"/>
    <s v="6kg 12kg"/>
    <n v="0"/>
    <n v="1"/>
    <n v="1"/>
    <m/>
    <n v="25000"/>
    <n v="32000"/>
    <s v="meme_pays"/>
    <m/>
    <m/>
    <n v="30"/>
    <n v="2"/>
    <n v="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liquide_devise_etrangere credit_informel"/>
    <n v="1"/>
    <n v="1"/>
    <n v="1"/>
    <n v="1"/>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1658302"/>
    <d v="2023-06-19T15:50:09"/>
    <m/>
    <m/>
    <s v="submitted_via_web"/>
    <s v="bkf_icsm"/>
    <s v="v8DRxzhZAoFL2MzF7VzqpN"/>
    <m/>
    <m/>
    <m/>
  </r>
  <r>
    <n v="7"/>
    <s v="b74c8c00-100d-4dbb-a1b8-91d335f51454"/>
    <d v="2023-06-19T00:00:00"/>
    <s v="fada_n_gourma"/>
    <s v="fada3"/>
    <d v="2023-06-19T14:39:34"/>
    <d v="2023-06-19T15:00:45"/>
    <s v="audit.csv"/>
    <m/>
    <m/>
    <s v="acted"/>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localite"/>
    <m/>
    <m/>
    <n v="3"/>
    <n v="2"/>
    <n v="0"/>
    <n v="10"/>
    <n v="2"/>
    <m/>
    <s v="disponible"/>
    <s v="sac sachet"/>
    <n v="1"/>
    <n v="1"/>
    <n v="6000"/>
    <n v="100"/>
    <s v="meme_region"/>
    <m/>
    <m/>
    <n v="150"/>
    <n v="2"/>
    <n v="0"/>
    <n v="50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beaucoup"/>
    <s v="oui"/>
    <s v="A cause de l'hivernage les gens préfèrent le charbon"/>
    <m/>
    <m/>
    <m/>
    <m/>
    <m/>
    <m/>
    <n v="441658353"/>
    <d v="2023-06-19T15:50:14"/>
    <m/>
    <m/>
    <s v="submitted_via_web"/>
    <s v="bkf_icsm"/>
    <s v="v8DRxzhZAoFL2MzF7VzqpN"/>
    <m/>
    <m/>
    <m/>
  </r>
  <r>
    <n v="8"/>
    <s v="9742c04f-75f3-4091-8d00-34c1cadfb5ad"/>
    <d v="2023-06-19T00:00:00"/>
    <s v="fada_n_gourma"/>
    <s v="fada3"/>
    <d v="2023-06-19T15:13:50"/>
    <d v="2023-06-19T15:30:05"/>
    <s v="audit.csv"/>
    <m/>
    <m/>
    <s v="acted"/>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localite"/>
    <m/>
    <m/>
    <n v="90"/>
    <n v="1"/>
    <n v="0"/>
    <n v="50"/>
    <n v="3"/>
    <m/>
    <s v="disponible"/>
    <s v="sac sachet"/>
    <n v="1"/>
    <n v="1"/>
    <n v="6000"/>
    <n v="100"/>
    <s v="meme_localite"/>
    <m/>
    <m/>
    <n v="30"/>
    <n v="2"/>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bois combustible_charbon"/>
    <n v="1"/>
    <n v="1"/>
    <n v="0"/>
    <n v="0"/>
    <n v="0"/>
    <n v="0"/>
    <n v="0"/>
    <n v="0"/>
    <n v="0"/>
    <n v="0"/>
    <n v="0"/>
    <n v="0"/>
    <n v="0"/>
    <n v="0"/>
    <n v="0"/>
    <n v="0"/>
    <s v="hausse_demande_clients"/>
    <n v="0"/>
    <n v="0"/>
    <n v="0"/>
    <n v="1"/>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transfert argent_mobile"/>
    <n v="1"/>
    <n v="0"/>
    <n v="1"/>
    <n v="1"/>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un_peu"/>
    <s v="oui"/>
    <s v="LA SAISON PLUVIEUSE BEAUCOUP PREFERE LE CHARBON"/>
    <m/>
    <m/>
    <m/>
    <m/>
    <m/>
    <m/>
    <n v="441658369"/>
    <d v="2023-06-19T15:50:15"/>
    <m/>
    <m/>
    <s v="submitted_via_web"/>
    <s v="bkf_icsm"/>
    <s v="v8DRxzhZAoFL2MzF7VzqpN"/>
    <m/>
    <m/>
    <m/>
  </r>
  <r>
    <n v="9"/>
    <s v="151cbfd0-7163-4254-bebd-4d5e7c95b3e2"/>
    <d v="2023-06-20T00:00:00"/>
    <s v="fada_n_gourma"/>
    <s v="fada3"/>
    <d v="2023-06-20T09:54:51"/>
    <d v="2023-06-20T10:25:28"/>
    <s v="audit.csv"/>
    <m/>
    <m/>
    <s v="acted"/>
    <d v="2023-06-20T00:00:00"/>
    <s v="est"/>
    <s v="gourma"/>
    <x v="0"/>
    <s v="central"/>
    <m/>
    <m/>
    <s v="ACTED Burkina Faso"/>
    <s v="Marché de Fada N'Gourm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4000"/>
    <s v="meme_pays"/>
    <m/>
    <m/>
    <n v="15"/>
    <n v="3"/>
    <n v="0"/>
    <n v="500"/>
    <n v="1000"/>
    <m/>
    <m/>
    <m/>
    <m/>
    <m/>
    <m/>
    <m/>
    <m/>
    <m/>
    <m/>
    <m/>
    <m/>
    <s v="disponible"/>
    <n v="1000"/>
    <s v="meme_pays"/>
    <m/>
    <m/>
    <n v="90"/>
    <n v="2"/>
    <n v="0"/>
    <n v="500"/>
    <n v="500"/>
    <m/>
    <s v="disponible"/>
    <n v="2000"/>
    <s v="meme_pays"/>
    <m/>
    <m/>
    <n v="60"/>
    <n v="2"/>
    <n v="0"/>
    <n v="500"/>
    <n v="500"/>
    <m/>
    <s v="non"/>
    <m/>
    <m/>
    <m/>
    <m/>
    <m/>
    <m/>
    <m/>
    <m/>
    <m/>
    <m/>
    <m/>
    <m/>
    <m/>
    <m/>
    <m/>
    <m/>
    <m/>
    <m/>
    <m/>
    <m/>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5885"/>
    <d v="2023-06-20T14:11:58"/>
    <m/>
    <m/>
    <s v="submitted_via_web"/>
    <s v="bkf_icsm"/>
    <s v="v8DRxzhZAoFL2MzF7VzqpN"/>
    <m/>
    <m/>
    <m/>
  </r>
  <r>
    <n v="10"/>
    <s v="d842c0f3-dd2a-4d2f-8bc6-3c71aa5698b9"/>
    <d v="2023-06-20T00:00:00"/>
    <s v="fada_n_gourma"/>
    <s v="fada3"/>
    <d v="2023-06-20T10:26:06"/>
    <d v="2023-06-20T10:59:04"/>
    <s v="audit.csv"/>
    <m/>
    <m/>
    <s v="acted"/>
    <d v="2023-06-20T00:00:00"/>
    <s v="est"/>
    <s v="gourma"/>
    <x v="0"/>
    <s v="central"/>
    <m/>
    <m/>
    <s v="ACTED Burkina Faso"/>
    <s v="Marché de Fada N'Gourma"/>
    <m/>
    <s v="oui"/>
    <m/>
    <x v="2"/>
    <m/>
    <m/>
    <s v="bidon seau"/>
    <n v="1"/>
    <n v="1"/>
    <n v="0"/>
    <n v="0"/>
    <n v="2"/>
    <m/>
    <s v="disponible"/>
    <n v="1000"/>
    <s v="meme_pays"/>
    <m/>
    <m/>
    <n v="20"/>
    <n v="1"/>
    <n v="0"/>
    <n v="100"/>
    <n v="100"/>
    <m/>
    <s v="disponible"/>
    <s v="20l"/>
    <n v="1"/>
    <n v="0"/>
    <n v="3500"/>
    <m/>
    <s v="meme_pays"/>
    <m/>
    <m/>
    <n v="30"/>
    <n v="2"/>
    <n v="0"/>
    <n v="50"/>
    <n v="100"/>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n v="0"/>
    <n v="0"/>
    <n v="0"/>
    <n v="1"/>
    <n v="1"/>
    <n v="1"/>
    <n v="1"/>
    <n v="1"/>
    <n v="1"/>
    <n v="1"/>
    <n v="1"/>
    <n v="1"/>
    <n v="0"/>
    <n v="0"/>
    <n v="0"/>
    <n v="0"/>
    <n v="9"/>
    <n v="12"/>
    <m/>
    <m/>
    <m/>
    <m/>
    <m/>
    <m/>
    <m/>
    <m/>
    <m/>
    <m/>
    <m/>
    <m/>
    <m/>
    <m/>
    <m/>
    <m/>
    <m/>
    <m/>
    <m/>
    <m/>
    <m/>
    <m/>
    <m/>
    <m/>
    <m/>
    <m/>
    <m/>
    <m/>
    <m/>
    <m/>
    <m/>
    <m/>
    <m/>
    <m/>
    <m/>
    <m/>
    <m/>
    <m/>
    <m/>
    <m/>
    <m/>
    <m/>
    <m/>
    <m/>
    <s v="disponible"/>
    <n v="7000"/>
    <s v="meme_pays"/>
    <m/>
    <m/>
    <n v="30"/>
    <n v="3"/>
    <n v="0"/>
    <n v="100"/>
    <n v="100"/>
    <m/>
    <s v="disponible"/>
    <n v="5000"/>
    <s v="meme_pays"/>
    <m/>
    <m/>
    <n v="50"/>
    <n v="2"/>
    <n v="0"/>
    <n v="100"/>
    <n v="100"/>
    <m/>
    <s v="disponible"/>
    <n v="250"/>
    <s v="meme_pays"/>
    <m/>
    <m/>
    <n v="20"/>
    <n v="2"/>
    <n v="0"/>
    <n v="1000"/>
    <n v="1000"/>
    <m/>
    <s v="disponible"/>
    <n v="150"/>
    <s v="meme_pays"/>
    <m/>
    <m/>
    <n v="30"/>
    <n v="2"/>
    <n v="0"/>
    <n v="500"/>
    <n v="500"/>
    <m/>
    <s v="peudisponible"/>
    <s v="1l"/>
    <n v="0"/>
    <n v="0"/>
    <n v="1"/>
    <m/>
    <m/>
    <n v="1000"/>
    <s v="meme_pays"/>
    <m/>
    <m/>
    <n v="20"/>
    <n v="2"/>
    <n v="0"/>
    <n v="500"/>
    <n v="500"/>
    <m/>
    <s v="peudisponible"/>
    <n v="1250"/>
    <s v="meme_pays"/>
    <m/>
    <m/>
    <n v="60"/>
    <n v="23"/>
    <n v="0"/>
    <n v="50"/>
    <n v="100"/>
    <m/>
    <s v="disponible"/>
    <n v="3000"/>
    <s v="meme_pays"/>
    <m/>
    <m/>
    <n v="90"/>
    <n v="2"/>
    <n v="0"/>
    <n v="100"/>
    <n v="100"/>
    <m/>
    <s v="peudisponible"/>
    <n v="2000"/>
    <s v="meme_pays"/>
    <m/>
    <m/>
    <n v="30"/>
    <n v="1"/>
    <n v="0"/>
    <n v="100"/>
    <n v="300"/>
    <m/>
    <s v="disponible"/>
    <n v="2000"/>
    <s v="meme_pays"/>
    <m/>
    <m/>
    <n v="60"/>
    <n v="2"/>
    <n v="0"/>
    <n v="200"/>
    <n v="500"/>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5896"/>
    <d v="2023-06-20T14:11:59"/>
    <m/>
    <m/>
    <s v="submitted_via_web"/>
    <s v="bkf_icsm"/>
    <s v="v8DRxzhZAoFL2MzF7VzqpN"/>
    <m/>
    <m/>
    <m/>
  </r>
  <r>
    <n v="11"/>
    <s v="6f22a2f5-4be9-4378-88bb-72bf9224aa8b"/>
    <d v="2023-06-20T00:00:00"/>
    <s v="fada_n_gourma"/>
    <s v="fada3"/>
    <d v="2023-06-20T11:39:04"/>
    <d v="2023-06-20T11:56:38"/>
    <s v="audit.csv"/>
    <m/>
    <m/>
    <s v="acted"/>
    <d v="2023-06-20T00:00:00"/>
    <s v="est"/>
    <s v="gourma"/>
    <x v="0"/>
    <s v="central"/>
    <m/>
    <m/>
    <s v="ACTED Burkina Faso"/>
    <s v="Marché de Fada N'Gourma"/>
    <m/>
    <s v="oui"/>
    <m/>
    <x v="0"/>
    <m/>
    <m/>
    <s v="savon400gr"/>
    <n v="0"/>
    <n v="0"/>
    <n v="1"/>
    <n v="0"/>
    <n v="1"/>
    <m/>
    <m/>
    <m/>
    <m/>
    <m/>
    <m/>
    <m/>
    <m/>
    <m/>
    <m/>
    <m/>
    <m/>
    <m/>
    <m/>
    <m/>
    <m/>
    <m/>
    <m/>
    <m/>
    <m/>
    <m/>
    <m/>
    <m/>
    <m/>
    <m/>
    <m/>
    <m/>
    <s v="disponible"/>
    <s v="boule400g boule250g"/>
    <n v="1"/>
    <n v="1"/>
    <n v="500"/>
    <n v="250"/>
    <s v="meme_pays"/>
    <m/>
    <m/>
    <n v="200"/>
    <n v="1"/>
    <n v="0"/>
    <n v="500"/>
    <n v="500"/>
    <m/>
    <s v="non"/>
    <m/>
    <m/>
    <m/>
    <m/>
    <m/>
    <m/>
    <m/>
    <m/>
    <m/>
    <m/>
    <m/>
    <m/>
    <m/>
    <m/>
    <m/>
    <m/>
    <m/>
    <m/>
    <m/>
    <m/>
    <m/>
    <s v="prix_constants"/>
    <n v="1"/>
    <n v="0"/>
    <n v="0"/>
    <n v="0"/>
    <m/>
    <m/>
    <m/>
    <m/>
    <m/>
    <m/>
    <m/>
    <m/>
    <m/>
    <m/>
    <m/>
    <m/>
    <m/>
    <m/>
    <m/>
    <m/>
    <m/>
    <m/>
    <m/>
    <m/>
    <m/>
    <m/>
    <m/>
    <m/>
    <m/>
    <m/>
    <m/>
    <m/>
    <m/>
    <m/>
    <m/>
    <m/>
    <m/>
    <m/>
    <m/>
    <m/>
    <m/>
    <m/>
    <m/>
    <s v="corde"/>
    <n v="0"/>
    <n v="1"/>
    <n v="0"/>
    <n v="0"/>
    <n v="0"/>
    <n v="1"/>
    <m/>
    <m/>
    <m/>
    <m/>
    <m/>
    <m/>
    <m/>
    <m/>
    <m/>
    <m/>
    <m/>
    <m/>
    <s v="peudisponible"/>
    <n v="22000"/>
    <s v="meme_pays"/>
    <m/>
    <m/>
    <n v="14"/>
    <n v="1"/>
    <n v="0"/>
    <n v="20"/>
    <n v="50"/>
    <m/>
    <m/>
    <m/>
    <m/>
    <m/>
    <m/>
    <m/>
    <m/>
    <m/>
    <m/>
    <m/>
    <m/>
    <m/>
    <m/>
    <m/>
    <m/>
    <m/>
    <m/>
    <m/>
    <m/>
    <m/>
    <m/>
    <m/>
    <s v="non"/>
    <m/>
    <m/>
    <m/>
    <m/>
    <m/>
    <m/>
    <m/>
    <m/>
    <m/>
    <m/>
    <m/>
    <m/>
    <m/>
    <m/>
    <m/>
    <m/>
    <m/>
    <m/>
    <m/>
    <m/>
    <m/>
    <m/>
    <s v="prix_constants"/>
    <n v="1"/>
    <n v="0"/>
    <n v="0"/>
    <n v="0"/>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4000"/>
    <n v="32000"/>
    <s v="meme_region"/>
    <m/>
    <m/>
    <n v="30"/>
    <n v="2"/>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5908"/>
    <d v="2023-06-20T14:12:00"/>
    <m/>
    <m/>
    <s v="submitted_via_web"/>
    <s v="bkf_icsm"/>
    <s v="v8DRxzhZAoFL2MzF7VzqpN"/>
    <m/>
    <m/>
    <m/>
  </r>
  <r>
    <n v="12"/>
    <s v="a154b764-529e-4ce2-a536-3cf499793b4d"/>
    <d v="2023-06-20T00:00:00"/>
    <s v="fada_n_gourma"/>
    <s v="fada7"/>
    <d v="2023-06-20T09:54:57"/>
    <d v="2023-06-20T10:05:49"/>
    <s v="audit.csv"/>
    <m/>
    <m/>
    <s v="acted"/>
    <d v="2023-06-20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bache pelle"/>
    <n v="1"/>
    <n v="0"/>
    <n v="1"/>
    <n v="1"/>
    <n v="0"/>
    <n v="3"/>
    <m/>
    <s v="disponible"/>
    <n v="4000"/>
    <s v="meme_localite"/>
    <m/>
    <m/>
    <n v="60"/>
    <n v="2"/>
    <n v="0"/>
    <n v="30"/>
    <n v="2"/>
    <m/>
    <m/>
    <m/>
    <m/>
    <m/>
    <m/>
    <m/>
    <m/>
    <m/>
    <m/>
    <m/>
    <m/>
    <s v="disponible"/>
    <n v="1000"/>
    <s v="meme_localite"/>
    <m/>
    <m/>
    <n v="90"/>
    <n v="30"/>
    <n v="0"/>
    <n v="98"/>
    <n v="2"/>
    <m/>
    <s v="disponible"/>
    <n v="2000"/>
    <s v="meme_localite"/>
    <m/>
    <m/>
    <n v="30"/>
    <n v="14"/>
    <n v="0"/>
    <n v="100"/>
    <n v="2"/>
    <m/>
    <s v="non"/>
    <m/>
    <m/>
    <m/>
    <m/>
    <m/>
    <m/>
    <m/>
    <m/>
    <m/>
    <m/>
    <m/>
    <m/>
    <m/>
    <m/>
    <m/>
    <m/>
    <m/>
    <m/>
    <m/>
    <m/>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m/>
    <m/>
    <m/>
    <n v="442156122"/>
    <d v="2023-06-20T14:12:20"/>
    <m/>
    <m/>
    <s v="submitted_via_web"/>
    <s v="bkf_icsm"/>
    <s v="v8DRxzhZAoFL2MzF7VzqpN"/>
    <m/>
    <m/>
    <m/>
  </r>
  <r>
    <n v="13"/>
    <s v="4ac0f8e0-2c5a-41bf-82da-2e623b6a1bed"/>
    <d v="2023-06-20T00:00:00"/>
    <s v="fada_n_gourma"/>
    <s v="fada7"/>
    <d v="2023-06-20T10:25:53"/>
    <d v="2023-06-20T10:59:10"/>
    <s v="audit.csv"/>
    <m/>
    <m/>
    <s v="acted"/>
    <d v="2023-06-20T00:00:00"/>
    <s v="est"/>
    <s v="gourma"/>
    <x v="0"/>
    <s v="central"/>
    <m/>
    <m/>
    <s v="ACTED Burkina Faso"/>
    <s v="Marché de Fada N'Gourma"/>
    <m/>
    <s v="oui"/>
    <m/>
    <x v="1"/>
    <m/>
    <m/>
    <s v="seau bidon"/>
    <n v="1"/>
    <n v="1"/>
    <n v="0"/>
    <n v="0"/>
    <n v="2"/>
    <m/>
    <s v="disponible"/>
    <n v="1000"/>
    <s v="meme_localite"/>
    <m/>
    <m/>
    <n v="14"/>
    <n v="30"/>
    <n v="1"/>
    <n v="100"/>
    <n v="2"/>
    <m/>
    <s v="disponible"/>
    <s v="20l"/>
    <n v="1"/>
    <n v="0"/>
    <n v="3500"/>
    <m/>
    <s v="meme_localite"/>
    <m/>
    <m/>
    <n v="14"/>
    <n v="60"/>
    <n v="1"/>
    <n v="200"/>
    <n v="2"/>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n v="0"/>
    <n v="0"/>
    <n v="0"/>
    <n v="1"/>
    <n v="1"/>
    <n v="1"/>
    <n v="1"/>
    <n v="1"/>
    <n v="1"/>
    <n v="1"/>
    <n v="1"/>
    <n v="1"/>
    <n v="0"/>
    <n v="0"/>
    <n v="0"/>
    <n v="0"/>
    <n v="9"/>
    <n v="12"/>
    <m/>
    <m/>
    <m/>
    <m/>
    <m/>
    <m/>
    <m/>
    <m/>
    <m/>
    <m/>
    <m/>
    <m/>
    <m/>
    <m/>
    <m/>
    <m/>
    <m/>
    <m/>
    <m/>
    <m/>
    <m/>
    <m/>
    <m/>
    <m/>
    <m/>
    <m/>
    <m/>
    <m/>
    <m/>
    <m/>
    <m/>
    <m/>
    <m/>
    <m/>
    <m/>
    <m/>
    <m/>
    <m/>
    <m/>
    <m/>
    <m/>
    <m/>
    <m/>
    <m/>
    <s v="disponible"/>
    <n v="7000"/>
    <s v="meme_localite"/>
    <m/>
    <m/>
    <n v="30"/>
    <n v="14"/>
    <n v="0"/>
    <n v="90"/>
    <n v="2"/>
    <m/>
    <s v="disponible"/>
    <n v="5000"/>
    <s v="meme_localite"/>
    <m/>
    <m/>
    <n v="30"/>
    <n v="14"/>
    <n v="0"/>
    <n v="90"/>
    <n v="2"/>
    <m/>
    <s v="disponible"/>
    <n v="200"/>
    <s v="meme_localite"/>
    <m/>
    <m/>
    <n v="90"/>
    <n v="60"/>
    <n v="0"/>
    <n v="200"/>
    <n v="200"/>
    <m/>
    <s v="disponible"/>
    <n v="125"/>
    <s v="meme_localite"/>
    <m/>
    <m/>
    <n v="45"/>
    <n v="60"/>
    <n v="1"/>
    <n v="1000"/>
    <n v="2"/>
    <m/>
    <s v="disponible"/>
    <s v="1l"/>
    <n v="0"/>
    <n v="0"/>
    <n v="1"/>
    <m/>
    <m/>
    <n v="1000"/>
    <s v="meme_localite"/>
    <m/>
    <m/>
    <n v="60"/>
    <n v="45"/>
    <n v="0"/>
    <n v="10000"/>
    <n v="2"/>
    <m/>
    <s v="disponible"/>
    <n v="1000"/>
    <s v="meme_localite"/>
    <m/>
    <m/>
    <n v="14"/>
    <n v="30"/>
    <n v="1"/>
    <n v="900"/>
    <n v="2"/>
    <m/>
    <s v="disponible"/>
    <n v="3000"/>
    <s v="meme_localite"/>
    <m/>
    <m/>
    <n v="16"/>
    <n v="30"/>
    <n v="1"/>
    <n v="1000"/>
    <n v="2"/>
    <m/>
    <s v="disponible"/>
    <n v="2000"/>
    <s v="meme_localite"/>
    <m/>
    <m/>
    <n v="30"/>
    <n v="62"/>
    <n v="1"/>
    <n v="10000"/>
    <n v="2"/>
    <m/>
    <s v="disponible"/>
    <n v="2500"/>
    <s v="meme_localite"/>
    <m/>
    <m/>
    <n v="20"/>
    <n v="14"/>
    <n v="0"/>
    <n v="10000"/>
    <n v="2"/>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collectif"/>
    <s v="non"/>
    <n v="1"/>
    <n v="0"/>
    <n v="0"/>
    <n v="0"/>
    <n v="0"/>
    <n v="0"/>
    <s v="non_pas_de_credi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s v="Que la paix reviennent au faso"/>
    <m/>
    <m/>
    <n v="442156133"/>
    <d v="2023-06-20T14:12:21"/>
    <m/>
    <m/>
    <s v="submitted_via_web"/>
    <s v="bkf_icsm"/>
    <s v="v8DRxzhZAoFL2MzF7VzqpN"/>
    <m/>
    <m/>
    <m/>
  </r>
  <r>
    <n v="14"/>
    <s v="2066abd1-fc7c-42bb-a54d-1733b7de742c"/>
    <d v="2023-06-20T00:00:00"/>
    <s v="fada_n_gourma"/>
    <s v="fada3"/>
    <d v="2023-06-20T11:14:35"/>
    <d v="2023-06-20T11:37:29"/>
    <s v="audit.csv"/>
    <m/>
    <m/>
    <s v="acted"/>
    <d v="2023-06-20T00:00:00"/>
    <s v="est"/>
    <s v="gourma"/>
    <x v="0"/>
    <s v="central"/>
    <m/>
    <m/>
    <s v="ACTED Burkina Faso"/>
    <s v="Marché de Fada N'Gourma"/>
    <m/>
    <s v="oui"/>
    <m/>
    <x v="1"/>
    <m/>
    <m/>
    <s v="savon400gr"/>
    <n v="0"/>
    <n v="0"/>
    <n v="1"/>
    <n v="0"/>
    <n v="1"/>
    <m/>
    <m/>
    <m/>
    <m/>
    <m/>
    <m/>
    <m/>
    <m/>
    <m/>
    <m/>
    <m/>
    <m/>
    <m/>
    <m/>
    <m/>
    <m/>
    <m/>
    <m/>
    <m/>
    <m/>
    <m/>
    <m/>
    <m/>
    <m/>
    <m/>
    <m/>
    <m/>
    <s v="disponible"/>
    <s v="boule400g boule250g"/>
    <n v="1"/>
    <n v="1"/>
    <n v="600"/>
    <n v="300"/>
    <s v="meme_pays"/>
    <m/>
    <m/>
    <n v="20"/>
    <n v="2"/>
    <n v="0"/>
    <n v="500"/>
    <n v="1000"/>
    <m/>
    <s v="non"/>
    <m/>
    <m/>
    <m/>
    <m/>
    <m/>
    <m/>
    <m/>
    <m/>
    <m/>
    <m/>
    <m/>
    <m/>
    <m/>
    <m/>
    <m/>
    <m/>
    <m/>
    <m/>
    <m/>
    <m/>
    <m/>
    <s v="prix_constants"/>
    <n v="1"/>
    <n v="0"/>
    <n v="0"/>
    <n v="0"/>
    <m/>
    <m/>
    <m/>
    <m/>
    <m/>
    <m/>
    <m/>
    <m/>
    <m/>
    <m/>
    <m/>
    <m/>
    <m/>
    <m/>
    <m/>
    <m/>
    <m/>
    <m/>
    <m/>
    <m/>
    <m/>
    <m/>
    <m/>
    <m/>
    <m/>
    <m/>
    <m/>
    <m/>
    <m/>
    <m/>
    <m/>
    <m/>
    <m/>
    <m/>
    <m/>
    <m/>
    <m/>
    <m/>
    <m/>
    <s v="corde"/>
    <n v="0"/>
    <n v="1"/>
    <n v="0"/>
    <n v="0"/>
    <n v="0"/>
    <n v="1"/>
    <m/>
    <m/>
    <m/>
    <m/>
    <m/>
    <m/>
    <m/>
    <m/>
    <m/>
    <m/>
    <m/>
    <m/>
    <s v="disponible"/>
    <n v="21000"/>
    <s v="meme_pays"/>
    <m/>
    <m/>
    <n v="10"/>
    <n v="1"/>
    <n v="0"/>
    <n v="100"/>
    <n v="300"/>
    <m/>
    <m/>
    <m/>
    <m/>
    <m/>
    <m/>
    <m/>
    <m/>
    <m/>
    <m/>
    <m/>
    <m/>
    <m/>
    <m/>
    <m/>
    <m/>
    <m/>
    <m/>
    <m/>
    <m/>
    <m/>
    <m/>
    <m/>
    <s v="non"/>
    <m/>
    <m/>
    <m/>
    <m/>
    <m/>
    <m/>
    <m/>
    <m/>
    <m/>
    <m/>
    <m/>
    <m/>
    <m/>
    <m/>
    <m/>
    <m/>
    <m/>
    <m/>
    <m/>
    <m/>
    <m/>
    <m/>
    <s v="prix_constants"/>
    <n v="1"/>
    <n v="0"/>
    <n v="0"/>
    <n v="0"/>
    <m/>
    <m/>
    <m/>
    <m/>
    <m/>
    <m/>
    <m/>
    <m/>
    <m/>
    <m/>
    <m/>
    <m/>
    <m/>
    <m/>
    <m/>
    <m/>
    <m/>
    <m/>
    <m/>
    <m/>
    <m/>
    <m/>
    <m/>
    <m/>
    <m/>
    <m/>
    <m/>
    <m/>
    <m/>
    <m/>
    <m/>
    <m/>
    <m/>
    <m/>
    <m/>
    <m/>
    <m/>
    <m/>
    <m/>
    <m/>
    <m/>
    <s v="sac_boro lampe pagne"/>
    <n v="0"/>
    <n v="0"/>
    <n v="0"/>
    <n v="0"/>
    <n v="0"/>
    <n v="0"/>
    <n v="0"/>
    <n v="0"/>
    <n v="0"/>
    <n v="0"/>
    <n v="0"/>
    <n v="0"/>
    <n v="1"/>
    <n v="1"/>
    <n v="1"/>
    <n v="0"/>
    <n v="3"/>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50"/>
    <s v="meme_pays"/>
    <m/>
    <m/>
    <n v="30"/>
    <n v="2"/>
    <n v="0"/>
    <n v="200"/>
    <n v="500"/>
    <m/>
    <s v="disponible"/>
    <s v="oui"/>
    <n v="2500"/>
    <m/>
    <m/>
    <s v="meme_pays"/>
    <m/>
    <m/>
    <n v="30"/>
    <n v="1"/>
    <n v="0"/>
    <n v="500"/>
    <n v="500"/>
    <m/>
    <s v="disponible"/>
    <n v="200"/>
    <s v="meme_pays"/>
    <m/>
    <m/>
    <n v="40"/>
    <n v="1"/>
    <n v="0"/>
    <n v="300"/>
    <n v="5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6144"/>
    <d v="2023-06-20T14:12:22"/>
    <m/>
    <m/>
    <s v="submitted_via_web"/>
    <s v="bkf_icsm"/>
    <s v="v8DRxzhZAoFL2MzF7VzqpN"/>
    <m/>
    <m/>
    <m/>
  </r>
  <r>
    <n v="15"/>
    <s v="ec5ce489-8ffb-4b43-864a-5887cc67ee3a"/>
    <d v="2023-06-20T00:00:00"/>
    <s v="ouahigouya"/>
    <s v="ouahigouya5"/>
    <d v="2023-06-20T10:05:25"/>
    <d v="2023-06-20T10:27:41"/>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m/>
    <m/>
    <m/>
    <m/>
    <m/>
    <m/>
    <m/>
    <m/>
    <m/>
    <m/>
    <m/>
    <m/>
    <m/>
    <m/>
    <s v="disponible"/>
    <s v="0_25l 0_5l 1l"/>
    <n v="1"/>
    <n v="1"/>
    <n v="1"/>
    <n v="750"/>
    <n v="1250"/>
    <n v="1500"/>
    <s v="meme_pays"/>
    <m/>
    <m/>
    <n v="50"/>
    <n v="1"/>
    <n v="0"/>
    <n v="1000"/>
    <n v="1000"/>
    <m/>
    <m/>
    <m/>
    <m/>
    <m/>
    <m/>
    <m/>
    <m/>
    <m/>
    <m/>
    <m/>
    <m/>
    <m/>
    <m/>
    <m/>
    <m/>
    <m/>
    <m/>
    <m/>
    <m/>
    <m/>
    <m/>
    <m/>
    <m/>
    <m/>
    <m/>
    <m/>
    <m/>
    <m/>
    <m/>
    <m/>
    <m/>
    <m/>
    <m/>
    <m/>
    <m/>
    <m/>
    <m/>
    <m/>
    <m/>
    <m/>
    <m/>
    <m/>
    <m/>
    <m/>
    <m/>
    <m/>
    <m/>
    <m/>
    <m/>
    <m/>
    <m/>
    <m/>
    <m/>
    <m/>
    <m/>
    <m/>
    <m/>
    <m/>
    <m/>
    <m/>
    <m/>
    <m/>
    <m/>
    <m/>
    <m/>
    <m/>
    <m/>
    <m/>
    <m/>
    <m/>
    <m/>
    <m/>
    <m/>
    <m/>
    <m/>
    <m/>
    <m/>
    <m/>
    <m/>
    <m/>
    <s v="non"/>
    <m/>
    <m/>
    <m/>
    <m/>
    <m/>
    <m/>
    <m/>
    <m/>
    <m/>
    <m/>
    <m/>
    <m/>
    <m/>
    <m/>
    <m/>
    <m/>
    <m/>
    <m/>
    <m/>
    <m/>
    <m/>
    <m/>
    <m/>
    <m/>
    <m/>
    <m/>
    <m/>
    <m/>
    <m/>
    <m/>
    <m/>
    <m/>
    <m/>
    <s v="prix_hausse"/>
    <n v="0"/>
    <n v="1"/>
    <n v="0"/>
    <n v="0"/>
    <s v="gobelet_acier"/>
    <n v="0"/>
    <n v="0"/>
    <n v="0"/>
    <n v="0"/>
    <n v="0"/>
    <n v="0"/>
    <n v="0"/>
    <n v="1"/>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n v="0"/>
    <n v="1"/>
    <n v="1"/>
    <n v="0"/>
    <n v="0"/>
    <n v="0"/>
    <n v="0"/>
    <n v="0"/>
    <n v="0"/>
    <n v="0"/>
    <m/>
    <s v="liquide_devise_etrangere"/>
    <n v="0"/>
    <n v="1"/>
    <n v="0"/>
    <n v="0"/>
    <n v="0"/>
    <n v="0"/>
    <n v="0"/>
    <n v="0"/>
    <n v="0"/>
    <n v="0"/>
    <n v="0"/>
    <m/>
    <s v="oui_collectif"/>
    <s v="oui_produits"/>
    <n v="0"/>
    <n v="1"/>
    <n v="0"/>
    <n v="0"/>
    <n v="0"/>
    <n v="0"/>
    <m/>
    <s v="oui_femmes"/>
    <n v="0"/>
    <n v="1"/>
    <n v="0"/>
    <n v="0"/>
    <n v="0"/>
    <n v="0"/>
    <n v="0"/>
    <n v="0"/>
    <n v="0"/>
    <m/>
    <s v="non"/>
    <s v="aucun"/>
    <n v="1"/>
    <n v="0"/>
    <n v="0"/>
    <n v="0"/>
    <n v="0"/>
    <n v="0"/>
    <n v="0"/>
    <n v="0"/>
    <n v="0"/>
    <m/>
    <s v="aucun"/>
    <n v="1"/>
    <n v="0"/>
    <n v="0"/>
    <n v="0"/>
    <n v="0"/>
    <n v="0"/>
    <n v="0"/>
    <n v="0"/>
    <n v="0"/>
    <n v="0"/>
    <m/>
    <s v="aucun"/>
    <n v="1"/>
    <n v="0"/>
    <n v="0"/>
    <n v="0"/>
    <n v="0"/>
    <n v="0"/>
    <n v="0"/>
    <n v="0"/>
    <n v="0"/>
    <m/>
    <s v="aucun"/>
    <n v="1"/>
    <n v="0"/>
    <n v="0"/>
    <n v="0"/>
    <n v="0"/>
    <n v="0"/>
    <n v="0"/>
    <n v="0"/>
    <n v="0"/>
    <m/>
    <s v="meme"/>
    <m/>
    <m/>
    <m/>
    <s v="meme"/>
    <m/>
    <m/>
    <m/>
    <s v="Moins de clients, chereté des articles"/>
    <m/>
    <s v="Ras"/>
    <m/>
    <m/>
    <n v="442263689"/>
    <d v="2023-06-20T17:05:16"/>
    <m/>
    <m/>
    <s v="submitted_via_web"/>
    <s v="bkf_icsm"/>
    <s v="v8DRxzhZAoFL2MzF7VzqpN"/>
    <m/>
    <m/>
    <m/>
  </r>
  <r>
    <n v="16"/>
    <s v="23624eca-b593-4336-8af2-9c3e89e17627"/>
    <d v="2023-06-20T00:00:00"/>
    <s v="ouahigouya"/>
    <s v="ouahigouya5"/>
    <d v="2023-06-20T10:27:49"/>
    <d v="2023-06-20T10:40:22"/>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disponible"/>
    <n v="6500"/>
    <s v="meme_pays"/>
    <m/>
    <m/>
    <n v="100"/>
    <n v="100"/>
    <n v="1"/>
    <n v="100"/>
    <n v="100"/>
    <m/>
    <s v="disponible"/>
    <n v="4750"/>
    <s v="meme_pays"/>
    <m/>
    <m/>
    <n v="5"/>
    <n v="2"/>
    <n v="0"/>
    <n v="100"/>
    <n v="1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marmite7 marmite5"/>
    <n v="0"/>
    <n v="0"/>
    <n v="0"/>
    <n v="1"/>
    <n v="1"/>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non"/>
    <m/>
    <m/>
    <s v="meme"/>
    <m/>
    <m/>
    <m/>
    <s v="Moins de clients"/>
    <m/>
    <s v="Ras"/>
    <m/>
    <m/>
    <n v="442263751"/>
    <d v="2023-06-20T17:05:22"/>
    <m/>
    <m/>
    <s v="submitted_via_web"/>
    <s v="bkf_icsm"/>
    <s v="v8DRxzhZAoFL2MzF7VzqpN"/>
    <m/>
    <m/>
    <m/>
  </r>
  <r>
    <n v="17"/>
    <s v="ab05a8fb-9448-4a54-a63b-e24769710fbe"/>
    <d v="2023-06-20T00:00:00"/>
    <s v="ouahigouya"/>
    <s v="ouahigouya2"/>
    <d v="2023-06-20T10:27:19"/>
    <d v="2023-06-20T10:53:53"/>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gobelet_plastique bassine"/>
    <n v="0"/>
    <n v="0"/>
    <n v="0"/>
    <n v="0"/>
    <n v="0"/>
    <n v="0"/>
    <n v="1"/>
    <n v="1"/>
    <n v="1"/>
    <n v="0"/>
    <n v="0"/>
    <n v="0"/>
    <n v="0"/>
    <n v="0"/>
    <n v="0"/>
    <n v="0"/>
    <n v="3"/>
    <n v="5"/>
    <m/>
    <m/>
    <m/>
    <m/>
    <m/>
    <m/>
    <m/>
    <m/>
    <m/>
    <m/>
    <m/>
    <m/>
    <m/>
    <m/>
    <m/>
    <m/>
    <m/>
    <m/>
    <m/>
    <m/>
    <m/>
    <m/>
    <m/>
    <m/>
    <m/>
    <m/>
    <m/>
    <m/>
    <m/>
    <m/>
    <m/>
    <m/>
    <m/>
    <m/>
    <m/>
    <m/>
    <m/>
    <m/>
    <m/>
    <m/>
    <m/>
    <m/>
    <m/>
    <m/>
    <m/>
    <m/>
    <m/>
    <m/>
    <m/>
    <m/>
    <m/>
    <m/>
    <m/>
    <m/>
    <m/>
    <m/>
    <m/>
    <m/>
    <m/>
    <m/>
    <m/>
    <m/>
    <m/>
    <m/>
    <m/>
    <m/>
    <m/>
    <m/>
    <m/>
    <m/>
    <m/>
    <m/>
    <m/>
    <m/>
    <m/>
    <m/>
    <m/>
    <s v="disponible"/>
    <n v="150"/>
    <s v="meme_region"/>
    <m/>
    <m/>
    <n v="21"/>
    <n v="4"/>
    <n v="0"/>
    <n v="100"/>
    <n v="80"/>
    <m/>
    <s v="disponible"/>
    <s v="0_25l 0_5l 1l"/>
    <n v="1"/>
    <n v="1"/>
    <n v="1"/>
    <n v="500"/>
    <n v="1000"/>
    <n v="1500"/>
    <s v="meme_region"/>
    <m/>
    <m/>
    <n v="20"/>
    <n v="3"/>
    <n v="0"/>
    <n v="300"/>
    <n v="250"/>
    <m/>
    <s v="disponible"/>
    <n v="2500"/>
    <s v="meme_region"/>
    <m/>
    <m/>
    <n v="10"/>
    <n v="2"/>
    <n v="0"/>
    <n v="45"/>
    <n v="35"/>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liquide_devise_etrangere autre"/>
    <n v="0"/>
    <n v="1"/>
    <n v="1"/>
    <n v="0"/>
    <n v="0"/>
    <n v="0"/>
    <n v="0"/>
    <n v="0"/>
    <n v="1"/>
    <n v="0"/>
    <n v="0"/>
    <s v="En espèces"/>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RAS"/>
    <m/>
    <s v="Ras"/>
    <m/>
    <m/>
    <n v="442263752"/>
    <d v="2023-06-20T17:05:22"/>
    <m/>
    <m/>
    <s v="submitted_via_web"/>
    <s v="bkf_icsm"/>
    <s v="v8DRxzhZAoFL2MzF7VzqpN"/>
    <m/>
    <m/>
    <m/>
  </r>
  <r>
    <n v="18"/>
    <s v="8199b23e-e862-4219-ad0c-f5febf580cc2"/>
    <d v="2023-06-20T00:00:00"/>
    <s v="ouahigouya"/>
    <s v="ouahigouya2"/>
    <d v="2023-06-20T10:55:47"/>
    <d v="2023-06-20T11:05:11"/>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00"/>
    <s v="meme_localite"/>
    <m/>
    <m/>
    <n v="30"/>
    <n v="3"/>
    <n v="0"/>
    <n v="200"/>
    <n v="15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765"/>
    <d v="2023-06-20T17:05:24"/>
    <m/>
    <m/>
    <s v="submitted_via_web"/>
    <s v="bkf_icsm"/>
    <s v="v8DRxzhZAoFL2MzF7VzqpN"/>
    <m/>
    <m/>
    <m/>
  </r>
  <r>
    <n v="19"/>
    <s v="2c7382b7-f24f-48d1-a950-3d5e2bb2c5f9"/>
    <d v="2023-06-20T00:00:00"/>
    <s v="ouahigouya"/>
    <s v="ouahigouya5"/>
    <d v="2023-06-20T10:40:51"/>
    <d v="2023-06-20T10:59:44"/>
    <s v="audit.csv"/>
    <m/>
    <m/>
    <s v="acted"/>
    <d v="2023-06-20T00:00:00"/>
    <s v="nord"/>
    <s v="yatenga"/>
    <x v="1"/>
    <s v="central"/>
    <m/>
    <m/>
    <s v="ACTED Burkina Faso"/>
    <s v="Marché de Ouahigouya"/>
    <m/>
    <s v="oui"/>
    <m/>
    <x v="1"/>
    <m/>
    <m/>
    <s v="seau"/>
    <n v="1"/>
    <n v="0"/>
    <n v="0"/>
    <n v="0"/>
    <n v="1"/>
    <m/>
    <s v="disponible"/>
    <n v="1000"/>
    <s v="meme_pays"/>
    <m/>
    <m/>
    <n v="3"/>
    <n v="5"/>
    <n v="1"/>
    <n v="50"/>
    <n v="75"/>
    <m/>
    <m/>
    <m/>
    <m/>
    <m/>
    <m/>
    <m/>
    <m/>
    <m/>
    <m/>
    <m/>
    <m/>
    <m/>
    <m/>
    <m/>
    <m/>
    <m/>
    <m/>
    <m/>
    <m/>
    <m/>
    <m/>
    <m/>
    <m/>
    <m/>
    <m/>
    <m/>
    <m/>
    <m/>
    <m/>
    <m/>
    <s v="non"/>
    <m/>
    <m/>
    <m/>
    <m/>
    <m/>
    <m/>
    <m/>
    <m/>
    <m/>
    <m/>
    <m/>
    <m/>
    <m/>
    <m/>
    <m/>
    <m/>
    <m/>
    <m/>
    <m/>
    <m/>
    <m/>
    <s v="prix_hausse"/>
    <n v="0"/>
    <n v="1"/>
    <n v="0"/>
    <n v="0"/>
    <s v="seau"/>
    <n v="1"/>
    <n v="0"/>
    <n v="0"/>
    <n v="0"/>
    <s v="hausse_couts"/>
    <n v="1"/>
    <n v="0"/>
    <n v="0"/>
    <n v="0"/>
    <n v="0"/>
    <n v="0"/>
    <n v="0"/>
    <n v="0"/>
    <n v="0"/>
    <n v="0"/>
    <n v="0"/>
    <n v="0"/>
    <m/>
    <m/>
    <m/>
    <m/>
    <m/>
    <m/>
    <m/>
    <m/>
    <m/>
    <m/>
    <m/>
    <m/>
    <m/>
    <m/>
    <m/>
    <m/>
    <m/>
    <m/>
    <m/>
    <m/>
    <m/>
    <s v="bache corde"/>
    <n v="1"/>
    <n v="1"/>
    <n v="0"/>
    <n v="0"/>
    <n v="0"/>
    <n v="2"/>
    <m/>
    <s v="disponible"/>
    <n v="6000"/>
    <s v="meme_pays"/>
    <m/>
    <m/>
    <n v="10"/>
    <n v="5"/>
    <n v="0"/>
    <n v="75"/>
    <n v="75"/>
    <m/>
    <s v="disponible"/>
    <n v="3000"/>
    <s v="meme_region"/>
    <m/>
    <m/>
    <n v="5"/>
    <n v="5"/>
    <n v="1"/>
    <n v="1000"/>
    <n v="100"/>
    <m/>
    <m/>
    <m/>
    <m/>
    <m/>
    <m/>
    <m/>
    <m/>
    <m/>
    <m/>
    <m/>
    <m/>
    <m/>
    <m/>
    <m/>
    <m/>
    <m/>
    <m/>
    <m/>
    <m/>
    <m/>
    <m/>
    <m/>
    <s v="non"/>
    <m/>
    <m/>
    <m/>
    <m/>
    <m/>
    <m/>
    <m/>
    <m/>
    <m/>
    <m/>
    <m/>
    <m/>
    <m/>
    <m/>
    <m/>
    <m/>
    <m/>
    <m/>
    <m/>
    <m/>
    <m/>
    <m/>
    <s v="prix_constants"/>
    <n v="1"/>
    <n v="0"/>
    <n v="0"/>
    <n v="0"/>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collectif"/>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augmente_moyen"/>
    <s v="non"/>
    <m/>
    <m/>
    <s v="Chereté des articles"/>
    <m/>
    <s v="Ras"/>
    <m/>
    <m/>
    <n v="442263769"/>
    <d v="2023-06-20T17:05:24"/>
    <m/>
    <m/>
    <s v="submitted_via_web"/>
    <s v="bkf_icsm"/>
    <s v="v8DRxzhZAoFL2MzF7VzqpN"/>
    <m/>
    <m/>
    <m/>
  </r>
  <r>
    <n v="20"/>
    <s v="f50bf6a6-0ba5-4009-95a8-ce3089b49932"/>
    <d v="2023-06-20T00:00:00"/>
    <s v="ouahigouya"/>
    <s v="ouahigouya2"/>
    <d v="2023-06-20T11:09:41"/>
    <d v="2023-06-20T11:27:46"/>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region"/>
    <m/>
    <m/>
    <n v="30"/>
    <n v="3"/>
    <n v="0"/>
    <n v="1500"/>
    <n v="1000"/>
    <m/>
    <s v="disponible"/>
    <n v="3500"/>
    <s v="meme_region"/>
    <m/>
    <m/>
    <n v="15"/>
    <n v="3"/>
    <n v="0"/>
    <n v="750"/>
    <n v="600"/>
    <m/>
    <m/>
    <m/>
    <m/>
    <m/>
    <m/>
    <m/>
    <m/>
    <m/>
    <m/>
    <m/>
    <m/>
    <m/>
    <m/>
    <m/>
    <m/>
    <m/>
    <m/>
    <m/>
    <m/>
    <m/>
    <m/>
    <m/>
    <s v="non"/>
    <m/>
    <m/>
    <m/>
    <m/>
    <m/>
    <m/>
    <m/>
    <m/>
    <m/>
    <m/>
    <m/>
    <m/>
    <m/>
    <m/>
    <m/>
    <m/>
    <m/>
    <m/>
    <m/>
    <m/>
    <m/>
    <m/>
    <s v="prix_constants"/>
    <n v="1"/>
    <n v="0"/>
    <n v="0"/>
    <n v="0"/>
    <m/>
    <m/>
    <m/>
    <m/>
    <m/>
    <m/>
    <m/>
    <m/>
    <m/>
    <m/>
    <m/>
    <m/>
    <m/>
    <m/>
    <m/>
    <m/>
    <m/>
    <m/>
    <m/>
    <m/>
    <m/>
    <m/>
    <m/>
    <m/>
    <m/>
    <m/>
    <m/>
    <m/>
    <m/>
    <m/>
    <m/>
    <m/>
    <m/>
    <m/>
    <m/>
    <m/>
    <m/>
    <m/>
    <m/>
    <m/>
    <m/>
    <s v="natte"/>
    <n v="0"/>
    <n v="0"/>
    <n v="0"/>
    <n v="0"/>
    <n v="0"/>
    <n v="0"/>
    <n v="0"/>
    <n v="0"/>
    <n v="0"/>
    <n v="1"/>
    <n v="0"/>
    <n v="0"/>
    <n v="0"/>
    <n v="0"/>
    <n v="0"/>
    <n v="0"/>
    <n v="1"/>
    <n v="4"/>
    <m/>
    <m/>
    <m/>
    <m/>
    <m/>
    <m/>
    <m/>
    <m/>
    <m/>
    <m/>
    <m/>
    <m/>
    <m/>
    <m/>
    <m/>
    <m/>
    <m/>
    <m/>
    <m/>
    <m/>
    <m/>
    <m/>
    <m/>
    <m/>
    <m/>
    <m/>
    <m/>
    <m/>
    <m/>
    <m/>
    <m/>
    <m/>
    <m/>
    <m/>
    <m/>
    <m/>
    <m/>
    <m/>
    <m/>
    <m/>
    <m/>
    <m/>
    <m/>
    <m/>
    <m/>
    <m/>
    <m/>
    <m/>
    <m/>
    <m/>
    <m/>
    <m/>
    <m/>
    <m/>
    <m/>
    <m/>
    <m/>
    <m/>
    <m/>
    <m/>
    <m/>
    <m/>
    <m/>
    <m/>
    <m/>
    <m/>
    <m/>
    <m/>
    <m/>
    <m/>
    <m/>
    <m/>
    <m/>
    <m/>
    <m/>
    <m/>
    <m/>
    <m/>
    <m/>
    <m/>
    <m/>
    <m/>
    <m/>
    <m/>
    <m/>
    <m/>
    <m/>
    <m/>
    <m/>
    <m/>
    <m/>
    <m/>
    <m/>
    <m/>
    <m/>
    <m/>
    <m/>
    <m/>
    <m/>
    <m/>
    <m/>
    <m/>
    <m/>
    <m/>
    <m/>
    <m/>
    <m/>
    <m/>
    <m/>
    <m/>
    <m/>
    <m/>
    <m/>
    <m/>
    <m/>
    <m/>
    <s v="disponible"/>
    <n v="3000"/>
    <s v="meme_region"/>
    <m/>
    <m/>
    <n v="14"/>
    <n v="3"/>
    <n v="0"/>
    <n v="750"/>
    <n v="600"/>
    <m/>
    <m/>
    <m/>
    <m/>
    <m/>
    <m/>
    <m/>
    <m/>
    <m/>
    <m/>
    <m/>
    <m/>
    <m/>
    <m/>
    <m/>
    <m/>
    <m/>
    <m/>
    <m/>
    <m/>
    <m/>
    <m/>
    <m/>
    <m/>
    <m/>
    <m/>
    <m/>
    <m/>
    <m/>
    <m/>
    <m/>
    <m/>
    <m/>
    <m/>
    <m/>
    <m/>
    <m/>
    <m/>
    <m/>
    <m/>
    <m/>
    <m/>
    <m/>
    <m/>
    <m/>
    <m/>
    <m/>
    <m/>
    <m/>
    <m/>
    <m/>
    <m/>
    <m/>
    <m/>
    <m/>
    <m/>
    <m/>
    <m/>
    <m/>
    <s v="non"/>
    <m/>
    <m/>
    <m/>
    <m/>
    <m/>
    <m/>
    <m/>
    <m/>
    <m/>
    <m/>
    <m/>
    <m/>
    <m/>
    <m/>
    <m/>
    <m/>
    <m/>
    <m/>
    <m/>
    <m/>
    <m/>
    <m/>
    <m/>
    <m/>
    <m/>
    <m/>
    <m/>
    <m/>
    <m/>
    <m/>
    <m/>
    <m/>
    <m/>
    <s v="prix_hausse"/>
    <n v="0"/>
    <n v="1"/>
    <n v="0"/>
    <n v="0"/>
    <s v="natte"/>
    <n v="0"/>
    <n v="0"/>
    <n v="0"/>
    <n v="0"/>
    <n v="0"/>
    <n v="0"/>
    <n v="0"/>
    <n v="0"/>
    <n v="0"/>
    <n v="1"/>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autre"/>
    <n v="0"/>
    <n v="0"/>
    <n v="1"/>
    <n v="0"/>
    <n v="0"/>
    <n v="0"/>
    <n v="0"/>
    <n v="0"/>
    <n v="1"/>
    <n v="0"/>
    <n v="0"/>
    <s v="Liquide"/>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792"/>
    <d v="2023-06-20T17:05:27"/>
    <m/>
    <m/>
    <s v="submitted_via_web"/>
    <s v="bkf_icsm"/>
    <s v="v8DRxzhZAoFL2MzF7VzqpN"/>
    <m/>
    <m/>
    <m/>
  </r>
  <r>
    <n v="21"/>
    <s v="55470b9e-ea37-47d9-86ae-8a22a4a9f15d"/>
    <d v="2023-06-20T00:00:00"/>
    <s v="ouahigouya"/>
    <s v="ouahigouya5"/>
    <d v="2023-06-20T11:00:07"/>
    <d v="2023-06-20T11:18:40"/>
    <s v="audit.csv"/>
    <m/>
    <m/>
    <s v="acted"/>
    <d v="2023-06-20T00:00:00"/>
    <s v="nord"/>
    <s v="yatenga"/>
    <x v="1"/>
    <s v="central"/>
    <m/>
    <m/>
    <s v="ACTED Burkina Faso"/>
    <s v="Marché de Ouahigouya"/>
    <m/>
    <s v="oui"/>
    <m/>
    <x v="3"/>
    <m/>
    <m/>
    <s v="savon400gr"/>
    <n v="0"/>
    <n v="0"/>
    <n v="1"/>
    <n v="0"/>
    <n v="1"/>
    <m/>
    <m/>
    <m/>
    <m/>
    <m/>
    <m/>
    <m/>
    <m/>
    <m/>
    <m/>
    <m/>
    <m/>
    <m/>
    <m/>
    <m/>
    <m/>
    <m/>
    <m/>
    <m/>
    <m/>
    <m/>
    <m/>
    <m/>
    <m/>
    <m/>
    <m/>
    <m/>
    <s v="disponible"/>
    <s v="boule400g boule250g"/>
    <n v="1"/>
    <n v="1"/>
    <n v="500"/>
    <n v="300"/>
    <s v="meme_pays"/>
    <m/>
    <m/>
    <n v="10"/>
    <n v="5"/>
    <n v="0"/>
    <n v="2000"/>
    <n v="200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bassine natte"/>
    <n v="0"/>
    <n v="0"/>
    <n v="0"/>
    <n v="0"/>
    <n v="0"/>
    <n v="1"/>
    <n v="1"/>
    <n v="0"/>
    <n v="1"/>
    <n v="1"/>
    <n v="0"/>
    <n v="0"/>
    <n v="0"/>
    <n v="0"/>
    <n v="0"/>
    <n v="0"/>
    <n v="4"/>
    <n v="6"/>
    <m/>
    <m/>
    <m/>
    <m/>
    <m/>
    <m/>
    <m/>
    <m/>
    <m/>
    <m/>
    <m/>
    <m/>
    <m/>
    <m/>
    <m/>
    <m/>
    <m/>
    <m/>
    <m/>
    <m/>
    <m/>
    <m/>
    <m/>
    <m/>
    <m/>
    <m/>
    <m/>
    <m/>
    <m/>
    <m/>
    <m/>
    <m/>
    <m/>
    <m/>
    <m/>
    <m/>
    <m/>
    <m/>
    <m/>
    <m/>
    <m/>
    <m/>
    <m/>
    <m/>
    <m/>
    <m/>
    <m/>
    <m/>
    <m/>
    <m/>
    <m/>
    <m/>
    <m/>
    <m/>
    <m/>
    <m/>
    <m/>
    <m/>
    <m/>
    <m/>
    <m/>
    <m/>
    <m/>
    <m/>
    <m/>
    <m/>
    <s v="disponible"/>
    <n v="1000"/>
    <s v="meme_pays"/>
    <m/>
    <m/>
    <n v="20"/>
    <n v="3"/>
    <n v="0"/>
    <n v="1500"/>
    <n v="1000"/>
    <m/>
    <s v="disponible"/>
    <n v="200"/>
    <s v="meme_pays"/>
    <m/>
    <m/>
    <n v="3"/>
    <n v="5"/>
    <n v="1"/>
    <n v="500"/>
    <n v="500"/>
    <m/>
    <m/>
    <m/>
    <m/>
    <m/>
    <m/>
    <m/>
    <m/>
    <m/>
    <m/>
    <m/>
    <m/>
    <m/>
    <m/>
    <m/>
    <m/>
    <m/>
    <m/>
    <s v="disponible"/>
    <n v="6500"/>
    <s v="meme_pays"/>
    <m/>
    <m/>
    <n v="10"/>
    <n v="5"/>
    <n v="0"/>
    <n v="10"/>
    <n v="10"/>
    <m/>
    <s v="disponible"/>
    <n v="3000"/>
    <s v="meme_pays"/>
    <m/>
    <m/>
    <n v="30"/>
    <n v="5"/>
    <n v="0"/>
    <n v="1000"/>
    <n v="500"/>
    <m/>
    <m/>
    <m/>
    <m/>
    <m/>
    <m/>
    <m/>
    <m/>
    <m/>
    <m/>
    <m/>
    <m/>
    <m/>
    <m/>
    <m/>
    <m/>
    <m/>
    <m/>
    <m/>
    <m/>
    <m/>
    <m/>
    <m/>
    <m/>
    <m/>
    <m/>
    <m/>
    <m/>
    <m/>
    <m/>
    <m/>
    <m/>
    <m/>
    <m/>
    <m/>
    <m/>
    <m/>
    <m/>
    <m/>
    <m/>
    <m/>
    <m/>
    <m/>
    <m/>
    <m/>
    <m/>
    <m/>
    <m/>
    <m/>
    <m/>
    <m/>
    <m/>
    <m/>
    <m/>
    <m/>
    <m/>
    <m/>
    <m/>
    <m/>
    <s v="non"/>
    <m/>
    <m/>
    <m/>
    <m/>
    <m/>
    <m/>
    <m/>
    <m/>
    <m/>
    <m/>
    <m/>
    <m/>
    <m/>
    <m/>
    <m/>
    <m/>
    <m/>
    <m/>
    <m/>
    <m/>
    <m/>
    <m/>
    <m/>
    <m/>
    <m/>
    <m/>
    <m/>
    <m/>
    <m/>
    <m/>
    <m/>
    <m/>
    <m/>
    <s v="prix_hausse"/>
    <n v="0"/>
    <n v="1"/>
    <n v="0"/>
    <n v="0"/>
    <s v="assiette gobelet_plastique bassine natte"/>
    <n v="0"/>
    <n v="0"/>
    <n v="0"/>
    <n v="0"/>
    <n v="0"/>
    <n v="1"/>
    <n v="1"/>
    <n v="0"/>
    <n v="1"/>
    <n v="1"/>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collectif"/>
    <s v="oui_produits"/>
    <n v="0"/>
    <n v="1"/>
    <n v="0"/>
    <n v="0"/>
    <n v="0"/>
    <n v="0"/>
    <m/>
    <s v="oui_femmes oui_refugies"/>
    <n v="0"/>
    <n v="1"/>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pas_de_reponse"/>
    <m/>
    <m/>
    <s v="augmente_un_peu"/>
    <s v="pas_de_reponse"/>
    <m/>
    <m/>
    <s v="RAS"/>
    <m/>
    <s v="Ras"/>
    <m/>
    <m/>
    <n v="442263825"/>
    <d v="2023-06-20T17:05:31"/>
    <m/>
    <m/>
    <s v="submitted_via_web"/>
    <s v="bkf_icsm"/>
    <s v="v8DRxzhZAoFL2MzF7VzqpN"/>
    <m/>
    <m/>
    <m/>
  </r>
  <r>
    <n v="22"/>
    <s v="1ece7936-3e39-4e94-bd05-ccc5fc5a5be4"/>
    <d v="2023-06-20T00:00:00"/>
    <s v="ouahigouya"/>
    <s v="ouahigouya2"/>
    <d v="2023-06-20T11:32:01"/>
    <d v="2023-06-20T11:39:50"/>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disponible"/>
    <n v="6500"/>
    <s v="meme_region"/>
    <m/>
    <m/>
    <n v="15"/>
    <n v="3"/>
    <n v="0"/>
    <n v="300"/>
    <n v="250"/>
    <m/>
    <s v="disponible"/>
    <n v="4750"/>
    <s v="meme_region"/>
    <m/>
    <m/>
    <n v="21"/>
    <n v="2"/>
    <n v="0"/>
    <n v="500"/>
    <n v="4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autre"/>
    <n v="0"/>
    <n v="0"/>
    <n v="1"/>
    <n v="0"/>
    <n v="0"/>
    <n v="0"/>
    <n v="0"/>
    <n v="0"/>
    <n v="1"/>
    <n v="0"/>
    <n v="0"/>
    <s v="En espèces"/>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RAS"/>
    <m/>
    <s v="Ras"/>
    <m/>
    <m/>
    <n v="442263848"/>
    <d v="2023-06-20T17:05:33"/>
    <m/>
    <m/>
    <s v="submitted_via_web"/>
    <s v="bkf_icsm"/>
    <s v="v8DRxzhZAoFL2MzF7VzqpN"/>
    <m/>
    <m/>
    <m/>
  </r>
  <r>
    <n v="23"/>
    <s v="ee8d92fa-e176-45ea-ba2d-b296840eb1ad"/>
    <d v="2023-06-20T00:00:00"/>
    <s v="ouahigouya"/>
    <s v="ouahigouya6"/>
    <d v="2023-06-20T09:50:09"/>
    <d v="2023-06-20T12:27:49"/>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acier"/>
    <n v="0"/>
    <n v="0"/>
    <n v="0"/>
    <n v="0"/>
    <n v="0"/>
    <n v="1"/>
    <n v="0"/>
    <n v="1"/>
    <n v="0"/>
    <n v="0"/>
    <n v="0"/>
    <n v="0"/>
    <n v="0"/>
    <n v="0"/>
    <n v="0"/>
    <n v="0"/>
    <n v="2"/>
    <n v="4"/>
    <m/>
    <m/>
    <m/>
    <m/>
    <m/>
    <m/>
    <m/>
    <m/>
    <m/>
    <m/>
    <m/>
    <m/>
    <m/>
    <m/>
    <m/>
    <m/>
    <m/>
    <m/>
    <m/>
    <m/>
    <m/>
    <m/>
    <m/>
    <m/>
    <m/>
    <m/>
    <m/>
    <m/>
    <m/>
    <m/>
    <m/>
    <m/>
    <m/>
    <m/>
    <m/>
    <m/>
    <m/>
    <m/>
    <m/>
    <m/>
    <m/>
    <m/>
    <m/>
    <m/>
    <m/>
    <m/>
    <m/>
    <m/>
    <m/>
    <m/>
    <m/>
    <m/>
    <m/>
    <m/>
    <m/>
    <m/>
    <m/>
    <m/>
    <m/>
    <m/>
    <m/>
    <m/>
    <m/>
    <m/>
    <m/>
    <m/>
    <s v="disponible"/>
    <n v="1500"/>
    <s v="meme_pays"/>
    <m/>
    <m/>
    <n v="27"/>
    <n v="2"/>
    <n v="0"/>
    <n v="50"/>
    <n v="100"/>
    <m/>
    <m/>
    <m/>
    <m/>
    <m/>
    <m/>
    <m/>
    <m/>
    <m/>
    <m/>
    <m/>
    <m/>
    <s v="peudisponible"/>
    <s v="0_25l 0_5l 1l"/>
    <n v="1"/>
    <n v="1"/>
    <n v="1"/>
    <n v="700"/>
    <n v="1000"/>
    <n v="1500"/>
    <s v="meme_pays"/>
    <m/>
    <m/>
    <n v="7"/>
    <n v="3"/>
    <n v="0"/>
    <n v="150"/>
    <n v="200"/>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autre"/>
    <n v="0"/>
    <n v="0"/>
    <n v="1"/>
    <n v="1"/>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851"/>
    <d v="2023-06-20T17:05:33"/>
    <m/>
    <m/>
    <s v="submitted_via_web"/>
    <s v="bkf_icsm"/>
    <s v="v8DRxzhZAoFL2MzF7VzqpN"/>
    <m/>
    <m/>
    <m/>
  </r>
  <r>
    <n v="24"/>
    <s v="bab4cb58-52f4-45b6-b8c8-b7873d8fe78e"/>
    <d v="2023-06-20T00:00:00"/>
    <s v="ouahigouya"/>
    <s v="ouahigouya5"/>
    <d v="2023-06-20T11:18:50"/>
    <d v="2023-06-20T11:27:48"/>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pelle"/>
    <n v="0"/>
    <n v="0"/>
    <n v="0"/>
    <n v="1"/>
    <n v="0"/>
    <n v="1"/>
    <m/>
    <m/>
    <m/>
    <m/>
    <m/>
    <m/>
    <m/>
    <m/>
    <m/>
    <m/>
    <m/>
    <m/>
    <m/>
    <m/>
    <m/>
    <m/>
    <m/>
    <m/>
    <m/>
    <m/>
    <m/>
    <m/>
    <m/>
    <m/>
    <m/>
    <m/>
    <m/>
    <m/>
    <m/>
    <m/>
    <m/>
    <m/>
    <m/>
    <m/>
    <s v="disponible"/>
    <n v="2500"/>
    <s v="meme_region"/>
    <m/>
    <m/>
    <n v="50"/>
    <n v="10"/>
    <n v="0"/>
    <n v="100"/>
    <n v="100"/>
    <m/>
    <s v="non"/>
    <m/>
    <m/>
    <m/>
    <m/>
    <m/>
    <m/>
    <m/>
    <m/>
    <m/>
    <m/>
    <m/>
    <m/>
    <m/>
    <m/>
    <m/>
    <m/>
    <m/>
    <m/>
    <m/>
    <m/>
    <m/>
    <m/>
    <s v="prix_hausse"/>
    <n v="0"/>
    <n v="1"/>
    <n v="0"/>
    <n v="0"/>
    <s v="pelle"/>
    <n v="0"/>
    <n v="0"/>
    <n v="0"/>
    <n v="1"/>
    <n v="0"/>
    <s v="hausse_couts"/>
    <n v="1"/>
    <n v="0"/>
    <n v="0"/>
    <n v="0"/>
    <n v="0"/>
    <n v="0"/>
    <n v="0"/>
    <n v="0"/>
    <n v="0"/>
    <n v="0"/>
    <n v="0"/>
    <n v="0"/>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augmente_un_peu"/>
    <s v="non"/>
    <m/>
    <m/>
    <s v="RAS"/>
    <m/>
    <s v="Ras"/>
    <m/>
    <m/>
    <n v="442263862"/>
    <d v="2023-06-20T17:05:34"/>
    <m/>
    <m/>
    <s v="submitted_via_web"/>
    <s v="bkf_icsm"/>
    <s v="v8DRxzhZAoFL2MzF7VzqpN"/>
    <m/>
    <m/>
    <m/>
  </r>
  <r>
    <n v="25"/>
    <s v="884efcbc-3a36-481a-956d-0449adce7081"/>
    <d v="2023-06-20T00:00:00"/>
    <s v="ouahigouya"/>
    <s v="ouahigouya2"/>
    <d v="2023-06-20T11:51:09"/>
    <d v="2023-06-20T12:07:12"/>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m/>
    <m/>
    <m/>
    <m/>
    <s v="disponible"/>
    <n v="1500"/>
    <s v="meme_pays"/>
    <m/>
    <m/>
    <n v="10"/>
    <n v="3"/>
    <n v="0"/>
    <n v="350"/>
    <n v="300"/>
    <m/>
    <s v="disponible"/>
    <n v="2500"/>
    <s v="meme_region"/>
    <m/>
    <m/>
    <n v="14"/>
    <n v="2"/>
    <n v="0"/>
    <n v="500"/>
    <n v="350"/>
    <m/>
    <s v="non"/>
    <m/>
    <m/>
    <m/>
    <m/>
    <m/>
    <m/>
    <m/>
    <m/>
    <m/>
    <m/>
    <m/>
    <m/>
    <m/>
    <m/>
    <m/>
    <m/>
    <m/>
    <m/>
    <m/>
    <m/>
    <m/>
    <m/>
    <s v="prix_constants"/>
    <n v="1"/>
    <n v="0"/>
    <n v="0"/>
    <n v="0"/>
    <m/>
    <m/>
    <m/>
    <m/>
    <m/>
    <m/>
    <m/>
    <m/>
    <m/>
    <m/>
    <m/>
    <m/>
    <m/>
    <m/>
    <m/>
    <m/>
    <m/>
    <m/>
    <m/>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0"/>
    <s v="meme_region"/>
    <m/>
    <m/>
    <n v="21"/>
    <n v="3"/>
    <n v="0"/>
    <n v="500"/>
    <n v="400"/>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collectif"/>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pas_de_reponse"/>
    <m/>
    <m/>
    <s v="meme"/>
    <m/>
    <m/>
    <m/>
    <s v="Je souhaite être le fournisseur ACTED en lampe , tenaille,corde,pelle"/>
    <m/>
    <s v="Ras"/>
    <m/>
    <m/>
    <n v="442263867"/>
    <d v="2023-06-20T17:05:34"/>
    <m/>
    <m/>
    <s v="submitted_via_web"/>
    <s v="bkf_icsm"/>
    <s v="v8DRxzhZAoFL2MzF7VzqpN"/>
    <m/>
    <m/>
    <m/>
  </r>
  <r>
    <n v="26"/>
    <s v="527d7cc2-7e5c-4e29-841e-eb98d55bc381"/>
    <d v="2023-06-20T00:00:00"/>
    <s v="ouahigouya"/>
    <s v="ouahigouya2"/>
    <d v="2023-06-20T12:08:51"/>
    <d v="2023-06-20T12:34:16"/>
    <s v="audit.csv"/>
    <m/>
    <m/>
    <s v="acted"/>
    <d v="2023-06-20T00:00:00"/>
    <s v="nord"/>
    <s v="yatenga"/>
    <x v="1"/>
    <s v="central"/>
    <m/>
    <m/>
    <s v="ACTED Burkina Faso"/>
    <s v="Marché de Ouahigouya"/>
    <m/>
    <s v="oui"/>
    <m/>
    <x v="1"/>
    <m/>
    <m/>
    <s v="savon400gr"/>
    <n v="0"/>
    <n v="0"/>
    <n v="1"/>
    <n v="0"/>
    <n v="1"/>
    <m/>
    <m/>
    <m/>
    <m/>
    <m/>
    <m/>
    <m/>
    <m/>
    <m/>
    <m/>
    <m/>
    <m/>
    <m/>
    <m/>
    <m/>
    <m/>
    <m/>
    <m/>
    <m/>
    <m/>
    <m/>
    <m/>
    <m/>
    <m/>
    <m/>
    <m/>
    <m/>
    <s v="disponible"/>
    <s v="boule400g boule250g"/>
    <n v="1"/>
    <n v="1"/>
    <n v="500"/>
    <n v="300"/>
    <s v="meme_localite"/>
    <m/>
    <m/>
    <n v="14"/>
    <n v="3"/>
    <n v="0"/>
    <n v="450"/>
    <n v="30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882"/>
    <d v="2023-06-20T17:05:36"/>
    <m/>
    <m/>
    <s v="submitted_via_web"/>
    <s v="bkf_icsm"/>
    <s v="v8DRxzhZAoFL2MzF7VzqpN"/>
    <m/>
    <m/>
    <m/>
  </r>
  <r>
    <n v="27"/>
    <s v="0e6dd59b-33e2-42ac-b096-1f12dd87649b"/>
    <d v="2023-06-20T00:00:00"/>
    <s v="ouahigouya"/>
    <s v="ouahigouya6"/>
    <d v="2023-06-20T10:24:55"/>
    <d v="2023-06-20T10:40:12"/>
    <s v="audit.csv"/>
    <m/>
    <m/>
    <s v="acted"/>
    <d v="2023-06-20T00:00:00"/>
    <s v="nord"/>
    <s v="yatenga"/>
    <x v="1"/>
    <s v="central"/>
    <m/>
    <m/>
    <s v="ACTED Burkina Faso"/>
    <s v="Marché de Ouahigouya"/>
    <m/>
    <s v="oui"/>
    <m/>
    <x v="0"/>
    <m/>
    <m/>
    <s v="seau"/>
    <n v="1"/>
    <n v="0"/>
    <n v="0"/>
    <n v="0"/>
    <n v="1"/>
    <m/>
    <s v="disponible"/>
    <n v="1000"/>
    <s v="meme_pays"/>
    <m/>
    <m/>
    <n v="14"/>
    <n v="2"/>
    <n v="0"/>
    <n v="150"/>
    <n v="2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00"/>
    <s v="meme_localite"/>
    <m/>
    <m/>
    <n v="5"/>
    <n v="1"/>
    <n v="0"/>
    <n v="80"/>
    <n v="3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909"/>
    <d v="2023-06-20T17:05:38"/>
    <m/>
    <m/>
    <s v="submitted_via_web"/>
    <s v="bkf_icsm"/>
    <s v="v8DRxzhZAoFL2MzF7VzqpN"/>
    <m/>
    <m/>
    <m/>
  </r>
  <r>
    <n v="28"/>
    <s v="d2cf9631-fbe1-405e-b5c5-96cf7e95d54d"/>
    <d v="2023-06-20T00:00:00"/>
    <s v="ouahigouya"/>
    <s v="ouahigouya2"/>
    <d v="2023-06-20T12:47:58"/>
    <d v="2023-06-20T13:00:18"/>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50"/>
    <s v="meme_localite"/>
    <m/>
    <m/>
    <n v="14"/>
    <n v="4"/>
    <n v="0"/>
    <n v="500"/>
    <n v="450"/>
    <m/>
    <s v="disponible"/>
    <s v="sac sachet"/>
    <n v="1"/>
    <n v="1"/>
    <n v="8000"/>
    <n v="100"/>
    <s v="meme_pays"/>
    <m/>
    <m/>
    <n v="10"/>
    <n v="5"/>
    <n v="0"/>
    <n v="35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L'approvisionnement du charbon du bois se fait à bobo Dioulassso"/>
    <m/>
    <m/>
    <n v="442263916"/>
    <d v="2023-06-20T17:05:38"/>
    <m/>
    <m/>
    <s v="submitted_via_web"/>
    <s v="bkf_icsm"/>
    <s v="v8DRxzhZAoFL2MzF7VzqpN"/>
    <m/>
    <m/>
    <m/>
  </r>
  <r>
    <n v="29"/>
    <s v="1caf5f62-699f-4c45-a15a-7e8a4479412f"/>
    <d v="2023-06-20T00:00:00"/>
    <s v="ouahigouya"/>
    <s v="ouahigouya5"/>
    <d v="2023-06-20T11:28:41"/>
    <d v="2023-06-20T11:57:53"/>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n v="0"/>
    <n v="0"/>
    <n v="1"/>
    <n v="0"/>
    <n v="0"/>
    <n v="1"/>
    <m/>
    <m/>
    <m/>
    <m/>
    <m/>
    <m/>
    <m/>
    <m/>
    <m/>
    <m/>
    <m/>
    <m/>
    <m/>
    <m/>
    <m/>
    <m/>
    <m/>
    <m/>
    <m/>
    <m/>
    <m/>
    <m/>
    <m/>
    <s v="disponible"/>
    <n v="1500"/>
    <s v="meme_pays"/>
    <m/>
    <m/>
    <n v="500"/>
    <n v="2"/>
    <n v="0"/>
    <n v="500"/>
    <n v="500"/>
    <m/>
    <m/>
    <m/>
    <m/>
    <m/>
    <m/>
    <m/>
    <m/>
    <m/>
    <m/>
    <m/>
    <m/>
    <s v="non"/>
    <m/>
    <m/>
    <m/>
    <m/>
    <m/>
    <m/>
    <m/>
    <m/>
    <m/>
    <m/>
    <m/>
    <m/>
    <m/>
    <m/>
    <m/>
    <m/>
    <m/>
    <m/>
    <m/>
    <m/>
    <m/>
    <m/>
    <s v="prix_hausse"/>
    <n v="0"/>
    <n v="1"/>
    <n v="0"/>
    <n v="0"/>
    <s v="tenaille"/>
    <n v="0"/>
    <n v="0"/>
    <n v="1"/>
    <n v="0"/>
    <n v="0"/>
    <s v="hausse_couts"/>
    <n v="1"/>
    <n v="0"/>
    <n v="0"/>
    <n v="0"/>
    <n v="0"/>
    <n v="0"/>
    <n v="0"/>
    <n v="0"/>
    <n v="0"/>
    <n v="0"/>
    <n v="0"/>
    <n v="0"/>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5"/>
    <n v="6"/>
    <n v="1"/>
    <n v="100"/>
    <n v="500"/>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919"/>
    <d v="2023-06-20T17:05:38"/>
    <m/>
    <m/>
    <s v="submitted_via_web"/>
    <s v="bkf_icsm"/>
    <s v="v8DRxzhZAoFL2MzF7VzqpN"/>
    <m/>
    <m/>
    <m/>
  </r>
  <r>
    <n v="30"/>
    <s v="da35ad79-2823-4153-827a-6d3141165a75"/>
    <d v="2023-06-20T00:00:00"/>
    <s v="ouahigouya"/>
    <s v="ouahigouya7"/>
    <d v="2023-06-20T10:12:04"/>
    <d v="2023-06-20T11:09:14"/>
    <s v="audit.csv"/>
    <m/>
    <m/>
    <s v="acted"/>
    <d v="2023-06-20T00:00:00"/>
    <s v="nord"/>
    <s v="yatenga"/>
    <x v="1"/>
    <s v="central"/>
    <m/>
    <m/>
    <s v="ACTED Burkina Faso"/>
    <s v="Marché de Ouahigouya"/>
    <m/>
    <s v="oui"/>
    <m/>
    <x v="1"/>
    <m/>
    <m/>
    <s v="seau"/>
    <n v="1"/>
    <n v="0"/>
    <n v="0"/>
    <n v="0"/>
    <n v="1"/>
    <m/>
    <s v="disponible"/>
    <n v="1250"/>
    <s v="meme_pays"/>
    <m/>
    <m/>
    <n v="30"/>
    <n v="3"/>
    <n v="0"/>
    <n v="200"/>
    <n v="100"/>
    <m/>
    <m/>
    <m/>
    <m/>
    <m/>
    <m/>
    <m/>
    <m/>
    <m/>
    <m/>
    <m/>
    <m/>
    <m/>
    <m/>
    <m/>
    <m/>
    <m/>
    <m/>
    <m/>
    <m/>
    <m/>
    <m/>
    <m/>
    <m/>
    <m/>
    <m/>
    <m/>
    <m/>
    <m/>
    <m/>
    <m/>
    <s v="non"/>
    <m/>
    <m/>
    <m/>
    <m/>
    <m/>
    <m/>
    <m/>
    <m/>
    <m/>
    <m/>
    <m/>
    <m/>
    <m/>
    <m/>
    <m/>
    <m/>
    <m/>
    <m/>
    <m/>
    <m/>
    <m/>
    <s v="prix_constants"/>
    <n v="1"/>
    <n v="0"/>
    <n v="0"/>
    <n v="0"/>
    <m/>
    <m/>
    <m/>
    <m/>
    <m/>
    <m/>
    <m/>
    <m/>
    <m/>
    <m/>
    <m/>
    <m/>
    <m/>
    <m/>
    <m/>
    <m/>
    <m/>
    <m/>
    <m/>
    <m/>
    <m/>
    <m/>
    <m/>
    <m/>
    <m/>
    <m/>
    <m/>
    <m/>
    <m/>
    <m/>
    <m/>
    <m/>
    <m/>
    <m/>
    <m/>
    <m/>
    <m/>
    <m/>
    <m/>
    <s v="corde tenaille"/>
    <n v="0"/>
    <n v="1"/>
    <n v="1"/>
    <n v="0"/>
    <n v="0"/>
    <n v="2"/>
    <m/>
    <m/>
    <m/>
    <m/>
    <m/>
    <m/>
    <m/>
    <m/>
    <m/>
    <m/>
    <m/>
    <m/>
    <s v="disponible"/>
    <n v="3000"/>
    <s v="meme_pays"/>
    <m/>
    <m/>
    <n v="45"/>
    <n v="2"/>
    <n v="0"/>
    <n v="300"/>
    <n v="200"/>
    <m/>
    <s v="disponible"/>
    <n v="3000"/>
    <s v="meme_pays"/>
    <m/>
    <m/>
    <n v="60"/>
    <n v="2"/>
    <n v="0"/>
    <n v="400"/>
    <n v="300"/>
    <m/>
    <m/>
    <m/>
    <m/>
    <m/>
    <m/>
    <m/>
    <m/>
    <m/>
    <m/>
    <m/>
    <m/>
    <s v="non"/>
    <m/>
    <m/>
    <m/>
    <m/>
    <m/>
    <m/>
    <m/>
    <m/>
    <m/>
    <m/>
    <m/>
    <m/>
    <m/>
    <m/>
    <m/>
    <m/>
    <m/>
    <m/>
    <m/>
    <m/>
    <m/>
    <m/>
    <s v="prix_constants"/>
    <n v="1"/>
    <n v="0"/>
    <n v="0"/>
    <n v="0"/>
    <m/>
    <m/>
    <m/>
    <m/>
    <m/>
    <m/>
    <m/>
    <m/>
    <m/>
    <m/>
    <m/>
    <m/>
    <m/>
    <m/>
    <m/>
    <m/>
    <m/>
    <m/>
    <m/>
    <m/>
    <m/>
    <m/>
    <m/>
    <m/>
    <m/>
    <m/>
    <m/>
    <m/>
    <m/>
    <m/>
    <m/>
    <m/>
    <m/>
    <m/>
    <m/>
    <m/>
    <m/>
    <m/>
    <m/>
    <m/>
    <m/>
    <s v="gobelet_acier bassine lampe pagne"/>
    <n v="0"/>
    <n v="0"/>
    <n v="0"/>
    <n v="0"/>
    <n v="0"/>
    <n v="0"/>
    <n v="0"/>
    <n v="1"/>
    <n v="1"/>
    <n v="0"/>
    <n v="0"/>
    <n v="0"/>
    <n v="1"/>
    <n v="1"/>
    <n v="0"/>
    <n v="0"/>
    <n v="4"/>
    <n v="7"/>
    <m/>
    <m/>
    <m/>
    <m/>
    <m/>
    <m/>
    <m/>
    <m/>
    <m/>
    <m/>
    <m/>
    <m/>
    <m/>
    <m/>
    <m/>
    <m/>
    <m/>
    <m/>
    <m/>
    <m/>
    <m/>
    <m/>
    <m/>
    <m/>
    <m/>
    <m/>
    <m/>
    <m/>
    <m/>
    <m/>
    <m/>
    <m/>
    <m/>
    <m/>
    <m/>
    <m/>
    <m/>
    <m/>
    <m/>
    <m/>
    <m/>
    <m/>
    <m/>
    <m/>
    <m/>
    <m/>
    <m/>
    <m/>
    <m/>
    <m/>
    <m/>
    <m/>
    <m/>
    <m/>
    <m/>
    <m/>
    <m/>
    <m/>
    <m/>
    <m/>
    <m/>
    <m/>
    <m/>
    <m/>
    <m/>
    <m/>
    <m/>
    <m/>
    <m/>
    <m/>
    <m/>
    <m/>
    <m/>
    <m/>
    <m/>
    <m/>
    <m/>
    <m/>
    <m/>
    <m/>
    <m/>
    <m/>
    <m/>
    <m/>
    <m/>
    <m/>
    <m/>
    <m/>
    <s v="disponible"/>
    <s v="0_25l 0_5l 1l"/>
    <n v="1"/>
    <n v="1"/>
    <n v="1"/>
    <n v="600"/>
    <n v="1200"/>
    <n v="1750"/>
    <s v="meme_localite"/>
    <m/>
    <m/>
    <n v="40"/>
    <n v="1"/>
    <n v="0"/>
    <n v="1000"/>
    <n v="100"/>
    <m/>
    <s v="disponible"/>
    <n v="2700"/>
    <s v="meme_pays"/>
    <m/>
    <m/>
    <n v="30"/>
    <n v="3"/>
    <n v="0"/>
    <n v="150"/>
    <n v="200"/>
    <m/>
    <m/>
    <m/>
    <m/>
    <m/>
    <m/>
    <m/>
    <m/>
    <m/>
    <m/>
    <m/>
    <m/>
    <m/>
    <m/>
    <m/>
    <m/>
    <m/>
    <m/>
    <m/>
    <m/>
    <m/>
    <m/>
    <m/>
    <m/>
    <m/>
    <m/>
    <m/>
    <m/>
    <m/>
    <m/>
    <m/>
    <m/>
    <m/>
    <m/>
    <s v="disponible"/>
    <n v="1000"/>
    <s v="meme_pays"/>
    <m/>
    <m/>
    <n v="75"/>
    <n v="3"/>
    <n v="0"/>
    <n v="1200"/>
    <n v="1000"/>
    <m/>
    <s v="disponible"/>
    <s v="oui"/>
    <n v="3000"/>
    <m/>
    <m/>
    <s v="meme_pays"/>
    <m/>
    <m/>
    <n v="25"/>
    <n v="2"/>
    <n v="0"/>
    <n v="600"/>
    <n v="4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ganes_bandits"/>
    <n v="0"/>
    <n v="1"/>
    <n v="0"/>
    <n v="0"/>
    <n v="0"/>
    <n v="1"/>
    <n v="0"/>
    <n v="0"/>
    <n v="0"/>
    <n v="0"/>
    <m/>
    <s v="credit_informel argent_mobile transfert"/>
    <n v="1"/>
    <n v="0"/>
    <n v="1"/>
    <n v="1"/>
    <n v="0"/>
    <n v="0"/>
    <n v="0"/>
    <n v="0"/>
    <n v="0"/>
    <n v="0"/>
    <n v="0"/>
    <m/>
    <s v="oui_personnel"/>
    <s v="oui_produits oui_carburant"/>
    <n v="0"/>
    <n v="1"/>
    <n v="0"/>
    <n v="1"/>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baisse_beaucoup"/>
    <s v="oui"/>
    <m/>
    <s v="Problème de  sécurité donc pas les moyens"/>
    <s v="RAS"/>
    <m/>
    <s v="Ras"/>
    <m/>
    <m/>
    <n v="442263922"/>
    <d v="2023-06-20T17:05:38"/>
    <m/>
    <m/>
    <s v="submitted_via_web"/>
    <s v="bkf_icsm"/>
    <s v="v8DRxzhZAoFL2MzF7VzqpN"/>
    <m/>
    <m/>
    <m/>
  </r>
  <r>
    <n v="31"/>
    <s v="e4d4536e-6f22-41de-89d1-9bdea04892ba"/>
    <d v="2023-06-20T00:00:00"/>
    <s v="ouahigouya"/>
    <s v="ouahigouya2"/>
    <d v="2023-06-20T13:20:58"/>
    <d v="2023-06-20T13:38:30"/>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couverture pagn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4500"/>
    <s v="meme_region"/>
    <m/>
    <m/>
    <n v="21"/>
    <n v="4"/>
    <n v="0"/>
    <n v="100"/>
    <n v="100"/>
    <m/>
    <s v="disponible"/>
    <n v="3500"/>
    <s v="meme_region"/>
    <m/>
    <m/>
    <n v="21"/>
    <n v="3"/>
    <n v="0"/>
    <n v="200"/>
    <n v="175"/>
    <m/>
    <m/>
    <m/>
    <m/>
    <m/>
    <m/>
    <m/>
    <m/>
    <m/>
    <m/>
    <m/>
    <m/>
    <s v="disponible"/>
    <s v="oui"/>
    <n v="3000"/>
    <m/>
    <m/>
    <s v="meme_region"/>
    <m/>
    <m/>
    <n v="30"/>
    <n v="3"/>
    <n v="0"/>
    <n v="125"/>
    <n v="1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autre"/>
    <n v="0"/>
    <n v="0"/>
    <n v="1"/>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s v="RAS"/>
    <m/>
    <s v="Ras"/>
    <m/>
    <m/>
    <n v="442263941"/>
    <d v="2023-06-20T17:05:40"/>
    <m/>
    <m/>
    <s v="submitted_via_web"/>
    <s v="bkf_icsm"/>
    <s v="v8DRxzhZAoFL2MzF7VzqpN"/>
    <m/>
    <m/>
    <m/>
  </r>
  <r>
    <n v="32"/>
    <s v="fd5c027c-2222-428a-b554-cb9dbcc1efa8"/>
    <d v="2023-06-20T00:00:00"/>
    <s v="ouahigouya"/>
    <s v="ouahigouya7"/>
    <d v="2023-06-20T11:13:07"/>
    <d v="2023-06-20T11:41:43"/>
    <s v="audit.csv"/>
    <m/>
    <m/>
    <s v="acted"/>
    <d v="2023-06-20T00:00:00"/>
    <s v="nord"/>
    <s v="yatenga"/>
    <x v="1"/>
    <s v="central"/>
    <m/>
    <m/>
    <s v="ACTED Burkina Faso"/>
    <s v="Marché de Ouahigouya"/>
    <m/>
    <s v="oui"/>
    <m/>
    <x v="0"/>
    <m/>
    <m/>
    <s v="savon400gr"/>
    <n v="0"/>
    <n v="0"/>
    <n v="1"/>
    <n v="0"/>
    <n v="1"/>
    <m/>
    <m/>
    <m/>
    <m/>
    <m/>
    <m/>
    <m/>
    <m/>
    <m/>
    <m/>
    <m/>
    <m/>
    <m/>
    <m/>
    <m/>
    <m/>
    <m/>
    <m/>
    <m/>
    <m/>
    <m/>
    <m/>
    <m/>
    <m/>
    <m/>
    <m/>
    <m/>
    <s v="disponible"/>
    <s v="boule400g boule250g"/>
    <n v="1"/>
    <n v="1"/>
    <n v="500"/>
    <n v="300"/>
    <s v="meme_pays"/>
    <m/>
    <m/>
    <n v="60"/>
    <n v="2"/>
    <n v="0"/>
    <n v="1200"/>
    <n v="1400"/>
    <m/>
    <s v="non"/>
    <m/>
    <m/>
    <m/>
    <m/>
    <m/>
    <m/>
    <m/>
    <m/>
    <m/>
    <m/>
    <m/>
    <m/>
    <m/>
    <m/>
    <m/>
    <m/>
    <m/>
    <m/>
    <m/>
    <m/>
    <m/>
    <s v="prix_hausse"/>
    <n v="0"/>
    <n v="1"/>
    <n v="0"/>
    <n v="0"/>
    <s v="savon400gr"/>
    <n v="0"/>
    <n v="0"/>
    <n v="1"/>
    <n v="0"/>
    <s v="hausse_couts hausse_demande_arrivees baisse_offre_securite"/>
    <n v="1"/>
    <n v="0"/>
    <n v="0"/>
    <n v="0"/>
    <n v="1"/>
    <n v="0"/>
    <n v="0"/>
    <n v="0"/>
    <n v="1"/>
    <n v="0"/>
    <n v="0"/>
    <n v="0"/>
    <m/>
    <m/>
    <m/>
    <m/>
    <m/>
    <m/>
    <m/>
    <m/>
    <m/>
    <m/>
    <m/>
    <m/>
    <m/>
    <m/>
    <m/>
    <m/>
    <m/>
    <m/>
    <m/>
    <m/>
    <m/>
    <s v="bache pelle"/>
    <n v="1"/>
    <n v="0"/>
    <n v="0"/>
    <n v="1"/>
    <n v="0"/>
    <n v="2"/>
    <m/>
    <s v="disponible"/>
    <n v="5000"/>
    <s v="meme_pays"/>
    <m/>
    <m/>
    <n v="70"/>
    <n v="3"/>
    <n v="0"/>
    <n v="1000"/>
    <n v="1000"/>
    <m/>
    <m/>
    <m/>
    <m/>
    <m/>
    <m/>
    <m/>
    <m/>
    <m/>
    <m/>
    <m/>
    <m/>
    <m/>
    <m/>
    <m/>
    <m/>
    <m/>
    <m/>
    <m/>
    <m/>
    <m/>
    <m/>
    <m/>
    <s v="disponible"/>
    <n v="2500"/>
    <s v="meme_pays"/>
    <m/>
    <m/>
    <n v="70"/>
    <n v="45"/>
    <n v="0"/>
    <n v="300"/>
    <n v="1000"/>
    <m/>
    <s v="non"/>
    <m/>
    <m/>
    <m/>
    <m/>
    <m/>
    <m/>
    <m/>
    <m/>
    <m/>
    <m/>
    <m/>
    <m/>
    <m/>
    <m/>
    <m/>
    <m/>
    <m/>
    <m/>
    <m/>
    <m/>
    <m/>
    <m/>
    <s v="prix_hausse"/>
    <n v="0"/>
    <n v="1"/>
    <n v="0"/>
    <n v="0"/>
    <s v="bache pelle"/>
    <n v="1"/>
    <n v="0"/>
    <n v="0"/>
    <n v="1"/>
    <n v="0"/>
    <s v="hausse_couts hausse_demande_arrivees"/>
    <n v="1"/>
    <n v="0"/>
    <n v="0"/>
    <n v="0"/>
    <n v="1"/>
    <n v="0"/>
    <n v="0"/>
    <n v="0"/>
    <n v="0"/>
    <n v="0"/>
    <n v="0"/>
    <n v="0"/>
    <m/>
    <m/>
    <m/>
    <m/>
    <m/>
    <m/>
    <m/>
    <m/>
    <m/>
    <m/>
    <m/>
    <m/>
    <m/>
    <m/>
    <m/>
    <m/>
    <m/>
    <m/>
    <m/>
    <m/>
    <m/>
    <m/>
    <s v="moustiquaire sac_boro"/>
    <n v="0"/>
    <n v="0"/>
    <n v="0"/>
    <n v="0"/>
    <n v="0"/>
    <n v="0"/>
    <n v="0"/>
    <n v="0"/>
    <n v="0"/>
    <n v="0"/>
    <n v="0"/>
    <n v="1"/>
    <n v="0"/>
    <n v="0"/>
    <n v="1"/>
    <n v="0"/>
    <n v="2"/>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5000"/>
    <s v="meme_pays"/>
    <m/>
    <m/>
    <n v="30"/>
    <n v="3"/>
    <n v="0"/>
    <n v="3000"/>
    <n v="5000"/>
    <m/>
    <m/>
    <m/>
    <m/>
    <m/>
    <m/>
    <m/>
    <m/>
    <m/>
    <m/>
    <m/>
    <m/>
    <m/>
    <m/>
    <m/>
    <m/>
    <m/>
    <m/>
    <m/>
    <m/>
    <m/>
    <m/>
    <m/>
    <m/>
    <m/>
    <m/>
    <s v="disponible"/>
    <n v="250"/>
    <s v="meme_pays"/>
    <m/>
    <m/>
    <n v="30"/>
    <n v="3"/>
    <n v="0"/>
    <n v="10000"/>
    <n v="10000"/>
    <m/>
    <s v="non"/>
    <m/>
    <m/>
    <m/>
    <m/>
    <m/>
    <m/>
    <m/>
    <m/>
    <m/>
    <m/>
    <m/>
    <m/>
    <m/>
    <m/>
    <m/>
    <m/>
    <m/>
    <m/>
    <m/>
    <m/>
    <m/>
    <m/>
    <m/>
    <m/>
    <m/>
    <m/>
    <m/>
    <m/>
    <m/>
    <m/>
    <m/>
    <m/>
    <m/>
    <s v="prix_hausse"/>
    <n v="0"/>
    <n v="1"/>
    <n v="0"/>
    <n v="0"/>
    <s v="moustiquaire sac_boro"/>
    <n v="0"/>
    <n v="0"/>
    <n v="0"/>
    <n v="0"/>
    <n v="0"/>
    <n v="0"/>
    <n v="0"/>
    <n v="0"/>
    <n v="0"/>
    <n v="0"/>
    <n v="0"/>
    <n v="1"/>
    <n v="0"/>
    <n v="0"/>
    <n v="1"/>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ersonnel"/>
    <s v="oui_produits oui_carburant"/>
    <n v="0"/>
    <n v="1"/>
    <n v="0"/>
    <n v="1"/>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moyen"/>
    <s v="non"/>
    <m/>
    <m/>
    <s v="baisse_moyen"/>
    <s v="oui"/>
    <m/>
    <s v="Manque de moyen"/>
    <s v="Non"/>
    <m/>
    <m/>
    <m/>
    <m/>
    <n v="442263943"/>
    <d v="2023-06-20T17:05:40"/>
    <m/>
    <m/>
    <s v="submitted_via_web"/>
    <s v="bkf_icsm"/>
    <s v="v8DRxzhZAoFL2MzF7VzqpN"/>
    <m/>
    <m/>
    <m/>
  </r>
  <r>
    <n v="33"/>
    <s v="7c2af971-56fc-4b49-9b8b-bccb7dd9c4fc"/>
    <d v="2023-06-20T00:00:00"/>
    <s v="ouahigouya"/>
    <s v="ouahigouya6"/>
    <d v="2023-06-20T10:42:56"/>
    <d v="2023-06-20T11:00:50"/>
    <s v="audit.csv"/>
    <m/>
    <m/>
    <s v="acted"/>
    <d v="2023-06-20T00:00:00"/>
    <s v="nord"/>
    <s v="yatenga"/>
    <x v="1"/>
    <s v="central"/>
    <m/>
    <m/>
    <s v="ACTED Burkina Faso"/>
    <s v="Marché de Ouahigouya"/>
    <m/>
    <s v="oui"/>
    <m/>
    <x v="1"/>
    <m/>
    <m/>
    <s v="savon400gr"/>
    <n v="0"/>
    <n v="0"/>
    <n v="1"/>
    <n v="0"/>
    <n v="1"/>
    <m/>
    <m/>
    <m/>
    <m/>
    <m/>
    <m/>
    <m/>
    <m/>
    <m/>
    <m/>
    <m/>
    <m/>
    <m/>
    <m/>
    <m/>
    <m/>
    <m/>
    <m/>
    <m/>
    <m/>
    <m/>
    <m/>
    <m/>
    <m/>
    <m/>
    <m/>
    <m/>
    <s v="disponible"/>
    <s v="boule400g boule250g"/>
    <n v="1"/>
    <n v="1"/>
    <n v="500"/>
    <n v="300"/>
    <s v="meme_localite"/>
    <m/>
    <m/>
    <n v="20"/>
    <n v="1"/>
    <n v="0"/>
    <n v="250"/>
    <n v="200"/>
    <m/>
    <s v="non"/>
    <m/>
    <m/>
    <m/>
    <m/>
    <m/>
    <m/>
    <m/>
    <m/>
    <m/>
    <m/>
    <m/>
    <m/>
    <m/>
    <m/>
    <m/>
    <m/>
    <m/>
    <m/>
    <m/>
    <m/>
    <m/>
    <s v="prix_constants"/>
    <n v="1"/>
    <n v="0"/>
    <n v="0"/>
    <n v="0"/>
    <m/>
    <m/>
    <m/>
    <m/>
    <m/>
    <m/>
    <m/>
    <m/>
    <m/>
    <m/>
    <m/>
    <m/>
    <m/>
    <m/>
    <m/>
    <m/>
    <m/>
    <m/>
    <m/>
    <m/>
    <m/>
    <m/>
    <m/>
    <m/>
    <m/>
    <m/>
    <m/>
    <m/>
    <m/>
    <m/>
    <m/>
    <m/>
    <m/>
    <m/>
    <m/>
    <m/>
    <m/>
    <m/>
    <m/>
    <s v="bache"/>
    <n v="1"/>
    <n v="0"/>
    <n v="0"/>
    <n v="0"/>
    <n v="0"/>
    <n v="1"/>
    <m/>
    <s v="disponible"/>
    <n v="6000"/>
    <s v="meme_pays"/>
    <m/>
    <m/>
    <n v="55"/>
    <n v="2"/>
    <n v="0"/>
    <n v="100"/>
    <n v="150"/>
    <m/>
    <m/>
    <m/>
    <m/>
    <m/>
    <m/>
    <m/>
    <m/>
    <m/>
    <m/>
    <m/>
    <m/>
    <m/>
    <m/>
    <m/>
    <m/>
    <m/>
    <m/>
    <m/>
    <m/>
    <m/>
    <m/>
    <m/>
    <m/>
    <m/>
    <m/>
    <m/>
    <m/>
    <m/>
    <m/>
    <m/>
    <m/>
    <m/>
    <m/>
    <s v="non"/>
    <m/>
    <m/>
    <m/>
    <m/>
    <m/>
    <m/>
    <m/>
    <m/>
    <m/>
    <m/>
    <m/>
    <m/>
    <m/>
    <m/>
    <m/>
    <m/>
    <m/>
    <m/>
    <m/>
    <m/>
    <m/>
    <m/>
    <s v="prix_hausse"/>
    <n v="0"/>
    <n v="1"/>
    <n v="0"/>
    <n v="0"/>
    <s v="bache"/>
    <n v="1"/>
    <n v="0"/>
    <n v="0"/>
    <n v="0"/>
    <n v="0"/>
    <s v="hausse_demande_clients"/>
    <n v="0"/>
    <n v="0"/>
    <n v="0"/>
    <n v="1"/>
    <n v="0"/>
    <n v="0"/>
    <n v="0"/>
    <n v="0"/>
    <n v="0"/>
    <n v="0"/>
    <n v="0"/>
    <n v="0"/>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tre"/>
    <n v="0"/>
    <n v="0"/>
    <n v="0"/>
    <n v="0"/>
    <n v="0"/>
    <n v="0"/>
    <n v="0"/>
    <n v="1"/>
    <n v="0"/>
    <n v="0"/>
    <s v="On souhaiterait avoir plus d'argent pour avoir plus d'articles ie diversifier les articles"/>
    <s v="autre"/>
    <n v="0"/>
    <n v="0"/>
    <n v="0"/>
    <n v="0"/>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946"/>
    <d v="2023-06-20T17:05:40"/>
    <m/>
    <m/>
    <s v="submitted_via_web"/>
    <s v="bkf_icsm"/>
    <s v="v8DRxzhZAoFL2MzF7VzqpN"/>
    <m/>
    <m/>
    <m/>
  </r>
  <r>
    <n v="34"/>
    <s v="7c7c9d87-42bb-4e8e-b423-6928af7312e0"/>
    <d v="2023-06-20T00:00:00"/>
    <s v="ouahigouya"/>
    <s v="ouahigouya7"/>
    <d v="2023-06-20T11:51:25"/>
    <d v="2023-06-20T12:24:36"/>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natte couverture"/>
    <n v="0"/>
    <n v="0"/>
    <n v="0"/>
    <n v="1"/>
    <n v="1"/>
    <n v="1"/>
    <n v="1"/>
    <n v="0"/>
    <n v="0"/>
    <n v="1"/>
    <n v="1"/>
    <n v="0"/>
    <n v="0"/>
    <n v="0"/>
    <n v="0"/>
    <n v="0"/>
    <n v="6"/>
    <n v="8"/>
    <m/>
    <m/>
    <m/>
    <m/>
    <m/>
    <m/>
    <m/>
    <m/>
    <m/>
    <m/>
    <m/>
    <m/>
    <m/>
    <m/>
    <m/>
    <m/>
    <m/>
    <m/>
    <m/>
    <m/>
    <m/>
    <m/>
    <m/>
    <m/>
    <m/>
    <m/>
    <m/>
    <m/>
    <m/>
    <m/>
    <m/>
    <m/>
    <m/>
    <m/>
    <m/>
    <m/>
    <m/>
    <m/>
    <m/>
    <m/>
    <m/>
    <m/>
    <m/>
    <m/>
    <s v="disponible"/>
    <n v="6500"/>
    <s v="meme_localite"/>
    <m/>
    <m/>
    <n v="30"/>
    <n v="1"/>
    <n v="0"/>
    <n v="1000"/>
    <n v="1500"/>
    <m/>
    <s v="disponible"/>
    <n v="4800"/>
    <s v="meme_localite"/>
    <m/>
    <m/>
    <n v="30"/>
    <n v="1"/>
    <n v="0"/>
    <n v="1000"/>
    <n v="1500"/>
    <m/>
    <s v="disponible"/>
    <n v="1600"/>
    <s v="meme_localite"/>
    <m/>
    <m/>
    <n v="25"/>
    <n v="3"/>
    <n v="0"/>
    <n v="1500"/>
    <n v="1000"/>
    <m/>
    <s v="disponible"/>
    <n v="200"/>
    <s v="meme_pays"/>
    <m/>
    <m/>
    <n v="90"/>
    <n v="3"/>
    <n v="0"/>
    <n v="5000"/>
    <n v="3000"/>
    <m/>
    <m/>
    <m/>
    <m/>
    <m/>
    <m/>
    <m/>
    <m/>
    <m/>
    <m/>
    <m/>
    <m/>
    <m/>
    <m/>
    <m/>
    <m/>
    <m/>
    <m/>
    <m/>
    <m/>
    <m/>
    <m/>
    <m/>
    <m/>
    <m/>
    <m/>
    <m/>
    <m/>
    <m/>
    <s v="disponible"/>
    <n v="3000"/>
    <s v="meme_pays"/>
    <m/>
    <m/>
    <n v="120"/>
    <n v="3"/>
    <n v="0"/>
    <n v="1000"/>
    <n v="1500"/>
    <m/>
    <s v="disponible"/>
    <n v="4000"/>
    <s v="meme_pays"/>
    <m/>
    <m/>
    <n v="40"/>
    <n v="2"/>
    <n v="0"/>
    <n v="3000"/>
    <n v="2000"/>
    <m/>
    <m/>
    <m/>
    <m/>
    <m/>
    <m/>
    <m/>
    <m/>
    <m/>
    <m/>
    <m/>
    <m/>
    <m/>
    <m/>
    <m/>
    <m/>
    <m/>
    <m/>
    <m/>
    <m/>
    <m/>
    <m/>
    <m/>
    <m/>
    <m/>
    <m/>
    <m/>
    <m/>
    <m/>
    <m/>
    <m/>
    <m/>
    <m/>
    <m/>
    <m/>
    <m/>
    <m/>
    <m/>
    <m/>
    <m/>
    <m/>
    <m/>
    <m/>
    <m/>
    <m/>
    <m/>
    <m/>
    <m/>
    <s v="non"/>
    <m/>
    <m/>
    <m/>
    <m/>
    <m/>
    <m/>
    <m/>
    <m/>
    <m/>
    <m/>
    <m/>
    <m/>
    <m/>
    <m/>
    <m/>
    <m/>
    <m/>
    <m/>
    <m/>
    <m/>
    <m/>
    <m/>
    <m/>
    <m/>
    <m/>
    <m/>
    <m/>
    <m/>
    <m/>
    <m/>
    <m/>
    <m/>
    <m/>
    <s v="prix_hausse"/>
    <n v="0"/>
    <n v="1"/>
    <n v="0"/>
    <n v="0"/>
    <s v="marmite7 marmite5 assiette gobelet_plastique"/>
    <n v="0"/>
    <n v="0"/>
    <n v="0"/>
    <n v="1"/>
    <n v="1"/>
    <n v="1"/>
    <n v="1"/>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ersonnel"/>
    <s v="oui_produits oui_carburant"/>
    <n v="0"/>
    <n v="1"/>
    <n v="0"/>
    <n v="1"/>
    <n v="0"/>
    <n v="0"/>
    <s v="non_pas_de_credi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2263972"/>
    <d v="2023-06-20T17:05:42"/>
    <m/>
    <m/>
    <s v="submitted_via_web"/>
    <s v="bkf_icsm"/>
    <s v="v8DRxzhZAoFL2MzF7VzqpN"/>
    <m/>
    <m/>
    <m/>
  </r>
  <r>
    <n v="35"/>
    <s v="b0578ac6-5678-437f-b47a-ea1b43376a22"/>
    <d v="2023-06-20T00:00:00"/>
    <s v="ouahigouya"/>
    <s v="ouahigouya2"/>
    <d v="2023-06-20T14:04:37"/>
    <d v="2023-06-20T14:53:05"/>
    <s v="audit.csv"/>
    <m/>
    <m/>
    <s v="acted"/>
    <d v="2023-06-20T00:00:00"/>
    <s v="nord"/>
    <s v="yatenga"/>
    <x v="1"/>
    <s v="central"/>
    <m/>
    <m/>
    <s v="ACTED Burkina Faso"/>
    <s v="Marché de Ouahigouya"/>
    <m/>
    <s v="oui"/>
    <m/>
    <x v="1"/>
    <m/>
    <m/>
    <s v="seau"/>
    <n v="1"/>
    <n v="0"/>
    <n v="0"/>
    <n v="0"/>
    <n v="1"/>
    <m/>
    <s v="disponible"/>
    <n v="1200"/>
    <s v="meme_localite"/>
    <m/>
    <m/>
    <n v="21"/>
    <n v="3"/>
    <n v="0"/>
    <n v="80"/>
    <n v="8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n v="0"/>
    <n v="0"/>
    <n v="0"/>
    <n v="0"/>
    <n v="0"/>
    <n v="1"/>
    <n v="1"/>
    <n v="0"/>
    <n v="0"/>
    <n v="0"/>
    <n v="0"/>
    <n v="0"/>
    <n v="0"/>
    <n v="0"/>
    <n v="0"/>
    <n v="0"/>
    <n v="2"/>
    <n v="4"/>
    <m/>
    <m/>
    <m/>
    <m/>
    <m/>
    <m/>
    <m/>
    <m/>
    <m/>
    <m/>
    <m/>
    <m/>
    <m/>
    <m/>
    <m/>
    <m/>
    <m/>
    <m/>
    <m/>
    <m/>
    <m/>
    <m/>
    <m/>
    <m/>
    <m/>
    <m/>
    <m/>
    <m/>
    <m/>
    <m/>
    <m/>
    <m/>
    <m/>
    <m/>
    <m/>
    <m/>
    <m/>
    <m/>
    <m/>
    <m/>
    <m/>
    <m/>
    <m/>
    <m/>
    <m/>
    <m/>
    <m/>
    <m/>
    <m/>
    <m/>
    <m/>
    <m/>
    <m/>
    <m/>
    <m/>
    <m/>
    <m/>
    <m/>
    <m/>
    <m/>
    <m/>
    <m/>
    <m/>
    <m/>
    <m/>
    <m/>
    <s v="disponible"/>
    <n v="1750"/>
    <s v="meme_region"/>
    <m/>
    <m/>
    <n v="20"/>
    <n v="2"/>
    <n v="0"/>
    <n v="250"/>
    <n v="200"/>
    <m/>
    <s v="disponible"/>
    <n v="150"/>
    <s v="meme_pays"/>
    <m/>
    <m/>
    <n v="30"/>
    <n v="2"/>
    <n v="0"/>
    <n v="350"/>
    <n v="2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degradation_perte"/>
    <n v="0"/>
    <n v="0"/>
    <n v="1"/>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utre"/>
    <n v="0"/>
    <n v="0"/>
    <n v="0"/>
    <n v="1"/>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Cela est dû à l'insécurité dans la zone"/>
    <s v="baisse_un_peu"/>
    <s v="oui"/>
    <m/>
    <s v="Déplace interne de certains clients vers les grandes villes"/>
    <s v="RAS"/>
    <m/>
    <s v="Ras"/>
    <m/>
    <m/>
    <n v="442263976"/>
    <d v="2023-06-20T17:05:42"/>
    <m/>
    <m/>
    <s v="submitted_via_web"/>
    <s v="bkf_icsm"/>
    <s v="v8DRxzhZAoFL2MzF7VzqpN"/>
    <m/>
    <m/>
    <m/>
  </r>
  <r>
    <n v="36"/>
    <s v="71e16e0a-4b57-4cc4-ab92-d3e27a2960fb"/>
    <d v="2023-06-20T00:00:00"/>
    <s v="ouahigouya"/>
    <s v="ouahigouya6"/>
    <d v="2023-06-20T11:04:04"/>
    <d v="2023-06-20T11:20:56"/>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5"/>
    <n v="2"/>
    <n v="0"/>
    <n v="1000"/>
    <n v="1500"/>
    <m/>
    <m/>
    <m/>
    <m/>
    <m/>
    <m/>
    <m/>
    <m/>
    <m/>
    <m/>
    <m/>
    <m/>
    <m/>
    <m/>
    <m/>
    <m/>
    <m/>
    <m/>
    <m/>
    <m/>
    <m/>
    <m/>
    <m/>
    <m/>
    <m/>
    <m/>
    <m/>
    <m/>
    <m/>
    <m/>
    <m/>
    <m/>
    <m/>
    <m/>
    <m/>
    <m/>
    <m/>
    <m/>
    <m/>
    <m/>
    <m/>
    <m/>
    <m/>
    <m/>
    <m/>
    <m/>
    <m/>
    <m/>
    <m/>
    <m/>
    <m/>
    <m/>
    <m/>
    <m/>
    <m/>
    <m/>
    <m/>
    <m/>
    <m/>
    <s v="non"/>
    <m/>
    <m/>
    <m/>
    <m/>
    <m/>
    <m/>
    <m/>
    <m/>
    <m/>
    <m/>
    <m/>
    <m/>
    <m/>
    <m/>
    <m/>
    <m/>
    <m/>
    <m/>
    <m/>
    <m/>
    <m/>
    <m/>
    <m/>
    <m/>
    <m/>
    <m/>
    <m/>
    <m/>
    <m/>
    <m/>
    <m/>
    <m/>
    <m/>
    <s v="prix_hausse"/>
    <n v="0"/>
    <n v="1"/>
    <n v="0"/>
    <n v="0"/>
    <s v="natte"/>
    <n v="0"/>
    <n v="0"/>
    <n v="0"/>
    <n v="0"/>
    <n v="0"/>
    <n v="0"/>
    <n v="0"/>
    <n v="0"/>
    <n v="0"/>
    <n v="1"/>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Nos lieux de vente ont beaucoup réduit à cause de l'insécurité. On ne peut plus aller hors Ouahigouya."/>
    <m/>
    <s v="Ras"/>
    <m/>
    <m/>
    <n v="442263978"/>
    <d v="2023-06-20T17:05:42"/>
    <m/>
    <m/>
    <s v="submitted_via_web"/>
    <s v="bkf_icsm"/>
    <s v="v8DRxzhZAoFL2MzF7VzqpN"/>
    <m/>
    <m/>
    <m/>
  </r>
  <r>
    <n v="37"/>
    <s v="d7d18ece-6834-4cf5-86de-52c04863f31c"/>
    <d v="2023-06-20T00:00:00"/>
    <s v="ouahigouya"/>
    <s v="ouahigouya2"/>
    <d v="2023-06-20T15:35:25"/>
    <d v="2023-06-20T15:56:04"/>
    <s v="audit.csv"/>
    <m/>
    <m/>
    <s v="acted"/>
    <d v="2023-06-20T00:00:00"/>
    <s v="nord"/>
    <s v="yatenga"/>
    <x v="1"/>
    <s v="central"/>
    <m/>
    <m/>
    <s v="ACTED Burkina Faso"/>
    <s v="Marché de Ouahigouya"/>
    <m/>
    <s v="oui"/>
    <m/>
    <x v="1"/>
    <m/>
    <m/>
    <s v="bidon"/>
    <n v="0"/>
    <n v="1"/>
    <n v="0"/>
    <n v="0"/>
    <n v="1"/>
    <m/>
    <m/>
    <m/>
    <m/>
    <m/>
    <m/>
    <m/>
    <m/>
    <m/>
    <m/>
    <m/>
    <m/>
    <s v="disponible"/>
    <s v="20l 25l"/>
    <n v="1"/>
    <n v="1"/>
    <n v="5000"/>
    <n v="6000"/>
    <s v="meme_pays"/>
    <m/>
    <m/>
    <n v="30"/>
    <n v="7"/>
    <n v="0"/>
    <n v="1000"/>
    <n v="500"/>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3kg 6kg 12kg"/>
    <n v="1"/>
    <n v="1"/>
    <n v="1"/>
    <n v="16500"/>
    <n v="28750"/>
    <n v="36000"/>
    <s v="meme_pays"/>
    <m/>
    <m/>
    <n v="45"/>
    <n v="5"/>
    <n v="0"/>
    <n v="300"/>
    <n v="1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Manque des moyens financiers"/>
    <s v="RAS"/>
    <m/>
    <s v="Ras"/>
    <m/>
    <m/>
    <n v="442264022"/>
    <d v="2023-06-20T17:05:45"/>
    <m/>
    <m/>
    <s v="submitted_via_web"/>
    <s v="bkf_icsm"/>
    <s v="v8DRxzhZAoFL2MzF7VzqpN"/>
    <m/>
    <m/>
    <m/>
  </r>
  <r>
    <n v="38"/>
    <s v="d5ebfeff-5b29-47bd-ae28-64fb3e29870a"/>
    <d v="2023-06-20T00:00:00"/>
    <s v="ouahigouya"/>
    <s v="ouahigouya7"/>
    <d v="2023-06-20T12:49:05"/>
    <d v="2023-06-20T13:07:53"/>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50"/>
    <s v="meme_pays"/>
    <m/>
    <m/>
    <n v="7"/>
    <n v="5"/>
    <n v="0"/>
    <n v="50"/>
    <n v="300"/>
    <m/>
    <s v="disponible"/>
    <s v="sac sachet"/>
    <n v="1"/>
    <n v="1"/>
    <n v="7800"/>
    <n v="100"/>
    <s v="meme_pays"/>
    <m/>
    <m/>
    <n v="10"/>
    <n v="5"/>
    <n v="0"/>
    <n v="5"/>
    <n v="4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n v="0"/>
    <n v="1"/>
    <n v="1"/>
    <n v="0"/>
    <n v="0"/>
    <n v="1"/>
    <n v="0"/>
    <n v="0"/>
    <n v="0"/>
    <n v="0"/>
    <m/>
    <s v="credit_informel transfert"/>
    <n v="1"/>
    <n v="0"/>
    <n v="0"/>
    <n v="1"/>
    <n v="0"/>
    <n v="0"/>
    <n v="0"/>
    <n v="0"/>
    <n v="0"/>
    <n v="0"/>
    <n v="0"/>
    <m/>
    <s v="oui_personnel"/>
    <s v="oui_produits oui_transports"/>
    <n v="0"/>
    <n v="1"/>
    <n v="1"/>
    <n v="0"/>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Oui le marché est maureause et vous aussi passer tout le temps a nous demander et vous ne payer rien avec nous"/>
    <m/>
    <m/>
    <m/>
    <m/>
    <n v="442264042"/>
    <d v="2023-06-20T17:05:46"/>
    <m/>
    <m/>
    <s v="submitted_via_web"/>
    <s v="bkf_icsm"/>
    <s v="v8DRxzhZAoFL2MzF7VzqpN"/>
    <m/>
    <m/>
    <m/>
  </r>
  <r>
    <n v="39"/>
    <s v="9784585e-0bac-411f-84a8-f4b0f621881e"/>
    <d v="2023-06-20T00:00:00"/>
    <s v="ouahigouya"/>
    <s v="ouahigouya6"/>
    <d v="2023-06-20T11:23:11"/>
    <d v="2023-06-20T11:40:29"/>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corde"/>
    <n v="0"/>
    <n v="1"/>
    <n v="0"/>
    <n v="0"/>
    <n v="0"/>
    <n v="1"/>
    <m/>
    <m/>
    <m/>
    <m/>
    <m/>
    <m/>
    <m/>
    <m/>
    <m/>
    <m/>
    <m/>
    <m/>
    <s v="disponible"/>
    <n v="3500"/>
    <s v="meme_localite"/>
    <m/>
    <m/>
    <n v="15"/>
    <n v="1"/>
    <n v="0"/>
    <n v="250"/>
    <n v="400"/>
    <m/>
    <m/>
    <m/>
    <m/>
    <m/>
    <m/>
    <m/>
    <m/>
    <m/>
    <m/>
    <m/>
    <m/>
    <m/>
    <m/>
    <m/>
    <m/>
    <m/>
    <m/>
    <m/>
    <m/>
    <m/>
    <m/>
    <m/>
    <s v="non"/>
    <m/>
    <m/>
    <m/>
    <m/>
    <m/>
    <m/>
    <m/>
    <m/>
    <m/>
    <m/>
    <m/>
    <m/>
    <m/>
    <m/>
    <m/>
    <m/>
    <m/>
    <m/>
    <m/>
    <m/>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052"/>
    <d v="2023-06-20T17:05:46"/>
    <m/>
    <m/>
    <s v="submitted_via_web"/>
    <s v="bkf_icsm"/>
    <s v="v8DRxzhZAoFL2MzF7VzqpN"/>
    <m/>
    <m/>
    <m/>
  </r>
  <r>
    <n v="40"/>
    <s v="1dd91086-8d14-4f50-83cb-2d8f5b40255e"/>
    <d v="2023-06-20T00:00:00"/>
    <s v="ouahigouya"/>
    <s v="ouahigouya7"/>
    <d v="2023-06-20T14:01:59"/>
    <d v="2023-06-20T14:23:27"/>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500"/>
    <n v="35000"/>
    <s v="meme_pays"/>
    <m/>
    <m/>
    <n v="30"/>
    <n v="15"/>
    <n v="0"/>
    <n v="9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rarete_transport cout_transport tracasseries"/>
    <n v="0"/>
    <n v="0"/>
    <n v="0"/>
    <n v="0"/>
    <n v="0"/>
    <n v="1"/>
    <n v="1"/>
    <n v="0"/>
    <n v="1"/>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credit_informel"/>
    <n v="1"/>
    <n v="0"/>
    <n v="0"/>
    <n v="1"/>
    <n v="0"/>
    <n v="0"/>
    <n v="0"/>
    <n v="0"/>
    <n v="0"/>
    <n v="0"/>
    <n v="0"/>
    <m/>
    <s v="oui_personnel"/>
    <s v="oui_produits oui_transports"/>
    <n v="0"/>
    <n v="1"/>
    <n v="1"/>
    <n v="0"/>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L'approvisionnement des bidon se fond sous comande"/>
    <m/>
    <m/>
    <n v="442264062"/>
    <d v="2023-06-20T17:05:47"/>
    <m/>
    <m/>
    <s v="submitted_via_web"/>
    <s v="bkf_icsm"/>
    <s v="v8DRxzhZAoFL2MzF7VzqpN"/>
    <m/>
    <m/>
    <m/>
  </r>
  <r>
    <n v="41"/>
    <s v="543a244a-df81-4ae0-a29d-0c9c33c0ba98"/>
    <d v="2023-06-20T00:00:00"/>
    <s v="ouahigouya"/>
    <s v="ouahigouya6"/>
    <d v="2023-06-20T11:47:41"/>
    <d v="2023-06-20T11:59:24"/>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m/>
    <m/>
    <m/>
    <m/>
    <s v="disponible"/>
    <n v="1500"/>
    <s v="meme_pays"/>
    <m/>
    <m/>
    <n v="14"/>
    <n v="2"/>
    <n v="0"/>
    <n v="200"/>
    <n v="300"/>
    <m/>
    <s v="disponible"/>
    <n v="2000"/>
    <s v="meme_pays"/>
    <m/>
    <m/>
    <n v="20"/>
    <n v="2"/>
    <n v="0"/>
    <n v="200"/>
    <n v="400"/>
    <m/>
    <s v="non"/>
    <m/>
    <m/>
    <m/>
    <m/>
    <m/>
    <m/>
    <m/>
    <m/>
    <m/>
    <m/>
    <m/>
    <m/>
    <m/>
    <m/>
    <m/>
    <m/>
    <m/>
    <m/>
    <m/>
    <m/>
    <m/>
    <m/>
    <s v="prix_constants"/>
    <n v="1"/>
    <n v="0"/>
    <n v="0"/>
    <n v="0"/>
    <m/>
    <m/>
    <m/>
    <m/>
    <m/>
    <m/>
    <m/>
    <m/>
    <m/>
    <m/>
    <m/>
    <m/>
    <m/>
    <m/>
    <m/>
    <m/>
    <m/>
    <m/>
    <m/>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14"/>
    <n v="2"/>
    <n v="0"/>
    <n v="500"/>
    <n v="400"/>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Pauvreté lié à l'insécurité"/>
    <s v="RAS"/>
    <m/>
    <s v="Ras"/>
    <m/>
    <m/>
    <n v="442264083"/>
    <d v="2023-06-20T17:05:48"/>
    <m/>
    <m/>
    <s v="submitted_via_web"/>
    <s v="bkf_icsm"/>
    <s v="v8DRxzhZAoFL2MzF7VzqpN"/>
    <m/>
    <m/>
    <m/>
  </r>
  <r>
    <n v="42"/>
    <s v="667e97c3-2c8f-4046-a56f-b2a5357c97a7"/>
    <d v="2023-06-20T00:00:00"/>
    <s v="ouahigouya"/>
    <s v="ouahigouya7"/>
    <d v="2023-06-20T14:10:49"/>
    <d v="2023-06-20T15:11:27"/>
    <s v="audit.csv"/>
    <m/>
    <m/>
    <s v="acted"/>
    <d v="2023-06-20T00:00:00"/>
    <s v="nord"/>
    <s v="yatenga"/>
    <x v="1"/>
    <s v="central"/>
    <m/>
    <m/>
    <s v="ACTED Burkina Faso"/>
    <s v="Marché de Ouahigouya"/>
    <m/>
    <s v="oui"/>
    <m/>
    <x v="0"/>
    <m/>
    <m/>
    <s v="bidon"/>
    <n v="0"/>
    <n v="1"/>
    <n v="0"/>
    <n v="0"/>
    <n v="1"/>
    <m/>
    <m/>
    <m/>
    <m/>
    <m/>
    <m/>
    <m/>
    <m/>
    <m/>
    <m/>
    <m/>
    <m/>
    <s v="peudisponible"/>
    <s v="20l 25l"/>
    <n v="1"/>
    <n v="1"/>
    <n v="5200"/>
    <n v="6500"/>
    <s v="meme_pays"/>
    <m/>
    <m/>
    <n v="90"/>
    <n v="4"/>
    <n v="0"/>
    <n v="1500"/>
    <n v="11000"/>
    <m/>
    <m/>
    <m/>
    <m/>
    <m/>
    <m/>
    <m/>
    <m/>
    <m/>
    <m/>
    <m/>
    <m/>
    <m/>
    <m/>
    <m/>
    <m/>
    <s v="oui"/>
    <m/>
    <s v="bidon"/>
    <n v="0"/>
    <n v="1"/>
    <n v="0"/>
    <n v="0"/>
    <m/>
    <s v="degradation_perte cout_transport"/>
    <n v="0"/>
    <n v="0"/>
    <n v="1"/>
    <n v="0"/>
    <n v="0"/>
    <n v="0"/>
    <n v="1"/>
    <n v="0"/>
    <n v="0"/>
    <n v="0"/>
    <n v="0"/>
    <m/>
    <m/>
    <s v="prix_hausse"/>
    <n v="0"/>
    <n v="1"/>
    <n v="0"/>
    <n v="0"/>
    <s v="bidon"/>
    <n v="0"/>
    <n v="1"/>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recrutement"/>
    <n v="0"/>
    <n v="1"/>
    <n v="0"/>
    <n v="0"/>
    <n v="1"/>
    <n v="0"/>
    <n v="0"/>
    <n v="0"/>
    <n v="0"/>
    <n v="0"/>
    <m/>
    <s v="credit_informel argent_mobile"/>
    <n v="1"/>
    <n v="0"/>
    <n v="1"/>
    <n v="0"/>
    <n v="0"/>
    <n v="0"/>
    <n v="0"/>
    <n v="0"/>
    <n v="0"/>
    <n v="0"/>
    <n v="0"/>
    <m/>
    <s v="oui_personnel"/>
    <s v="oui_produits"/>
    <n v="0"/>
    <n v="1"/>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2264119"/>
    <d v="2023-06-20T17:05:50"/>
    <m/>
    <m/>
    <s v="submitted_via_web"/>
    <s v="bkf_icsm"/>
    <s v="v8DRxzhZAoFL2MzF7VzqpN"/>
    <m/>
    <m/>
    <m/>
  </r>
  <r>
    <n v="43"/>
    <s v="493a68d8-5953-4165-a8a3-fccccc964b20"/>
    <d v="2023-06-20T00:00:00"/>
    <s v="ouahigouya"/>
    <s v="ouahigouya6"/>
    <d v="2023-06-20T12:31:41"/>
    <d v="2023-06-20T12:39:48"/>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disponible"/>
    <n v="6750"/>
    <s v="meme_localite"/>
    <m/>
    <m/>
    <n v="30"/>
    <n v="2"/>
    <n v="0"/>
    <n v="160"/>
    <n v="200"/>
    <m/>
    <s v="disponible"/>
    <n v="5000"/>
    <s v="meme_localite"/>
    <m/>
    <m/>
    <n v="25"/>
    <n v="2"/>
    <n v="0"/>
    <n v="150"/>
    <n v="2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129"/>
    <d v="2023-06-20T17:05:50"/>
    <m/>
    <m/>
    <s v="submitted_via_web"/>
    <s v="bkf_icsm"/>
    <s v="v8DRxzhZAoFL2MzF7VzqpN"/>
    <m/>
    <m/>
    <m/>
  </r>
  <r>
    <n v="44"/>
    <s v="50d1ccd4-0800-4542-9a75-5228002cdd8b"/>
    <d v="2023-06-20T00:00:00"/>
    <s v="ouahigouya"/>
    <s v="ouahigouya6"/>
    <d v="2023-06-20T12:44:13"/>
    <d v="2023-06-20T13:08:05"/>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50"/>
    <s v="meme_province"/>
    <m/>
    <m/>
    <n v="14"/>
    <n v="5"/>
    <n v="0"/>
    <n v="300"/>
    <n v="150"/>
    <m/>
    <s v="disponible"/>
    <s v="sac sachet"/>
    <n v="1"/>
    <n v="1"/>
    <n v="7500"/>
    <n v="100"/>
    <s v="meme_commune"/>
    <m/>
    <m/>
    <n v="14"/>
    <n v="5"/>
    <n v="0"/>
    <n v="200"/>
    <n v="1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bois combustible_charbon"/>
    <n v="1"/>
    <n v="1"/>
    <n v="0"/>
    <n v="0"/>
    <n v="0"/>
    <n v="0"/>
    <n v="0"/>
    <n v="0"/>
    <n v="0"/>
    <n v="0"/>
    <n v="0"/>
    <n v="0"/>
    <n v="0"/>
    <n v="0"/>
    <n v="0"/>
    <n v="0"/>
    <s v="hausse_couts hausse_demande_arrivees baisse_offre_securite"/>
    <n v="1"/>
    <n v="0"/>
    <n v="0"/>
    <n v="0"/>
    <n v="1"/>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utre"/>
    <n v="0"/>
    <n v="0"/>
    <n v="0"/>
    <n v="0"/>
    <n v="0"/>
    <n v="0"/>
    <n v="0"/>
    <n v="0"/>
    <n v="1"/>
    <n v="0"/>
    <n v="0"/>
    <s v="En espèce"/>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Les prix des articles ont augmenté et nous avons des difficultés de stockage."/>
    <m/>
    <s v="Ras"/>
    <m/>
    <m/>
    <n v="442264150"/>
    <d v="2023-06-20T17:05:52"/>
    <m/>
    <m/>
    <s v="submitted_via_web"/>
    <s v="bkf_icsm"/>
    <s v="v8DRxzhZAoFL2MzF7VzqpN"/>
    <m/>
    <m/>
    <m/>
  </r>
  <r>
    <n v="45"/>
    <s v="6ed21c0e-e2c4-4553-8c0c-5804aca7e0ff"/>
    <d v="2023-06-20T00:00:00"/>
    <s v="ouahigouya"/>
    <s v="ouahigouya6"/>
    <d v="2023-06-20T13:58:16"/>
    <d v="2023-06-20T14:37:54"/>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pagn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4000"/>
    <s v="meme_pays"/>
    <m/>
    <m/>
    <n v="20"/>
    <n v="4"/>
    <n v="0"/>
    <n v="90"/>
    <n v="250"/>
    <m/>
    <s v="disponible"/>
    <n v="5000"/>
    <s v="meme_pays"/>
    <m/>
    <m/>
    <n v="21"/>
    <n v="2"/>
    <n v="0"/>
    <n v="200"/>
    <n v="450"/>
    <m/>
    <m/>
    <m/>
    <m/>
    <m/>
    <m/>
    <m/>
    <m/>
    <m/>
    <m/>
    <m/>
    <m/>
    <s v="disponible"/>
    <s v="oui"/>
    <n v="3000"/>
    <m/>
    <m/>
    <s v="meme_localite"/>
    <m/>
    <m/>
    <n v="12"/>
    <n v="1"/>
    <n v="0"/>
    <n v="600"/>
    <n v="9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autre"/>
    <n v="0"/>
    <n v="0"/>
    <n v="1"/>
    <n v="1"/>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Ya pas le marché"/>
    <m/>
    <s v="Ras"/>
    <m/>
    <m/>
    <n v="442264187"/>
    <d v="2023-06-20T17:05:54"/>
    <m/>
    <m/>
    <s v="submitted_via_web"/>
    <s v="bkf_icsm"/>
    <s v="v8DRxzhZAoFL2MzF7VzqpN"/>
    <m/>
    <m/>
    <m/>
  </r>
  <r>
    <n v="46"/>
    <s v="58db2ea4-42ec-419f-9a5b-75202775b0fc"/>
    <d v="2023-06-20T00:00:00"/>
    <s v="ouahigouya"/>
    <s v="ouahigouya5"/>
    <d v="2023-06-20T12:36:50"/>
    <d v="2023-06-20T12:46:04"/>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moustiquai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pays"/>
    <m/>
    <m/>
    <n v="10"/>
    <n v="5"/>
    <n v="0"/>
    <n v="50"/>
    <n v="100"/>
    <m/>
    <s v="disponible"/>
    <n v="3000"/>
    <s v="meme_pays"/>
    <m/>
    <m/>
    <n v="100"/>
    <n v="10"/>
    <n v="0"/>
    <n v="150"/>
    <n v="150"/>
    <m/>
    <m/>
    <m/>
    <m/>
    <m/>
    <m/>
    <m/>
    <m/>
    <m/>
    <m/>
    <m/>
    <m/>
    <s v="disponible"/>
    <s v="oui"/>
    <n v="3000"/>
    <m/>
    <m/>
    <s v="meme_pays"/>
    <m/>
    <m/>
    <n v="10"/>
    <n v="5"/>
    <n v="0"/>
    <n v="500"/>
    <n v="5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pas_de_reponse"/>
    <m/>
    <m/>
    <s v="augmente_un_peu"/>
    <s v="pas_de_reponse"/>
    <m/>
    <m/>
    <s v="RAS"/>
    <m/>
    <s v="Ras"/>
    <m/>
    <m/>
    <n v="442264220"/>
    <d v="2023-06-20T17:05:56"/>
    <m/>
    <m/>
    <s v="submitted_via_web"/>
    <s v="bkf_icsm"/>
    <s v="v8DRxzhZAoFL2MzF7VzqpN"/>
    <m/>
    <m/>
    <m/>
  </r>
  <r>
    <n v="47"/>
    <s v="2f240353-1f59-43e1-baa0-6f077d72bd5b"/>
    <d v="2023-06-20T00:00:00"/>
    <s v="ouahigouya"/>
    <s v="ouahigouya6"/>
    <d v="2023-06-20T14:40:36"/>
    <d v="2023-06-20T15:04:57"/>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n v="0"/>
    <n v="0"/>
    <n v="0"/>
    <n v="0"/>
    <n v="0"/>
    <n v="0"/>
    <n v="0"/>
    <n v="0"/>
    <n v="1"/>
    <n v="0"/>
    <n v="0"/>
    <n v="0"/>
    <n v="0"/>
    <n v="0"/>
    <n v="0"/>
    <n v="0"/>
    <n v="1"/>
    <n v="3"/>
    <m/>
    <m/>
    <m/>
    <m/>
    <m/>
    <m/>
    <m/>
    <m/>
    <m/>
    <m/>
    <m/>
    <m/>
    <m/>
    <m/>
    <m/>
    <m/>
    <m/>
    <m/>
    <m/>
    <m/>
    <m/>
    <m/>
    <m/>
    <m/>
    <m/>
    <m/>
    <m/>
    <m/>
    <m/>
    <m/>
    <m/>
    <m/>
    <m/>
    <m/>
    <m/>
    <m/>
    <m/>
    <m/>
    <m/>
    <m/>
    <m/>
    <m/>
    <m/>
    <m/>
    <m/>
    <m/>
    <m/>
    <m/>
    <m/>
    <m/>
    <m/>
    <m/>
    <m/>
    <m/>
    <m/>
    <m/>
    <m/>
    <m/>
    <m/>
    <m/>
    <m/>
    <m/>
    <m/>
    <m/>
    <m/>
    <m/>
    <m/>
    <m/>
    <m/>
    <m/>
    <m/>
    <m/>
    <m/>
    <m/>
    <m/>
    <m/>
    <m/>
    <m/>
    <m/>
    <m/>
    <m/>
    <m/>
    <m/>
    <m/>
    <m/>
    <m/>
    <m/>
    <m/>
    <m/>
    <m/>
    <m/>
    <m/>
    <m/>
    <m/>
    <m/>
    <m/>
    <m/>
    <m/>
    <m/>
    <m/>
    <m/>
    <m/>
    <m/>
    <m/>
    <m/>
    <s v="disponible"/>
    <n v="2500"/>
    <s v="meme_pays"/>
    <m/>
    <m/>
    <n v="21"/>
    <n v="3"/>
    <n v="0"/>
    <n v="50"/>
    <n v="100"/>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non_chez_soi"/>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240"/>
    <d v="2023-06-20T17:05:57"/>
    <m/>
    <m/>
    <s v="submitted_via_web"/>
    <s v="bkf_icsm"/>
    <s v="v8DRxzhZAoFL2MzF7VzqpN"/>
    <m/>
    <m/>
    <m/>
  </r>
  <r>
    <n v="48"/>
    <s v="7e554e5f-f536-43eb-b732-924ef191be8e"/>
    <d v="2023-06-20T00:00:00"/>
    <s v="ouahigouya"/>
    <s v="ouahigouya5"/>
    <d v="2023-06-20T12:46:15"/>
    <d v="2023-06-20T13:00:55"/>
    <s v="audit.csv"/>
    <m/>
    <m/>
    <s v="acted"/>
    <d v="2023-06-20T00:00:00"/>
    <s v="nord"/>
    <s v="yatenga"/>
    <x v="1"/>
    <s v="secondaire"/>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disponible"/>
    <n v="250"/>
    <s v="meme_localite"/>
    <m/>
    <m/>
    <n v="10"/>
    <n v="5"/>
    <n v="0"/>
    <n v="100"/>
    <n v="500"/>
    <m/>
    <s v="disponible"/>
    <s v="sac sachet"/>
    <n v="1"/>
    <n v="1"/>
    <n v="8000"/>
    <n v="100"/>
    <s v="meme_pays"/>
    <m/>
    <m/>
    <n v="10"/>
    <n v="5"/>
    <n v="0"/>
    <n v="1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bois combustible_charbon"/>
    <n v="1"/>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augmente_un_peu"/>
    <s v="non"/>
    <m/>
    <m/>
    <s v="RAS"/>
    <m/>
    <s v="Ras"/>
    <m/>
    <m/>
    <n v="442264259"/>
    <d v="2023-06-20T17:05:58"/>
    <m/>
    <m/>
    <s v="submitted_via_web"/>
    <s v="bkf_icsm"/>
    <s v="v8DRxzhZAoFL2MzF7VzqpN"/>
    <m/>
    <m/>
    <m/>
  </r>
  <r>
    <n v="49"/>
    <s v="fae65b58-9528-422b-854a-9ead358ca05b"/>
    <d v="2023-06-20T00:00:00"/>
    <s v="ouahigouya"/>
    <s v="ouahigouya6"/>
    <d v="2023-06-20T14:47:48"/>
    <d v="2023-06-20T15:10:35"/>
    <s v="audit.csv"/>
    <m/>
    <m/>
    <s v="acted"/>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500"/>
    <n v="35500"/>
    <s v="meme_pays"/>
    <m/>
    <m/>
    <n v="14"/>
    <n v="10"/>
    <n v="0"/>
    <n v="8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rarete_transport autre"/>
    <n v="0"/>
    <n v="0"/>
    <n v="0"/>
    <n v="0"/>
    <n v="0"/>
    <n v="1"/>
    <n v="0"/>
    <n v="0"/>
    <n v="0"/>
    <n v="1"/>
    <n v="0"/>
    <s v="Parfois l'indisponibilité u gaz au lieu d'approvisionnement"/>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utre"/>
    <n v="0"/>
    <n v="0"/>
    <n v="1"/>
    <n v="0"/>
    <n v="0"/>
    <n v="0"/>
    <n v="0"/>
    <n v="1"/>
    <n v="0"/>
    <n v="0"/>
    <s v="Souvent nous avons du mal à avoir du gaz depuis Ouaga"/>
    <s v="argent_mobile transfert autre"/>
    <n v="0"/>
    <n v="0"/>
    <n v="1"/>
    <n v="1"/>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279"/>
    <d v="2023-06-20T17:06:00"/>
    <m/>
    <m/>
    <s v="submitted_via_web"/>
    <s v="bkf_icsm"/>
    <s v="v8DRxzhZAoFL2MzF7VzqpN"/>
    <m/>
    <m/>
    <m/>
  </r>
  <r>
    <n v="50"/>
    <s v="247d107a-8598-4282-bfb1-45ee9c678974"/>
    <d v="2023-06-20T00:00:00"/>
    <s v="ouahigouya"/>
    <s v="ouahigouya5"/>
    <d v="2023-06-20T13:13:10"/>
    <d v="2023-06-20T16:08:25"/>
    <s v="audit.csv"/>
    <m/>
    <m/>
    <s v="acted"/>
    <d v="2023-06-20T00:00:00"/>
    <s v="nord"/>
    <s v="yatenga"/>
    <x v="1"/>
    <s v="secondaire"/>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000"/>
    <n v="35000"/>
    <s v="meme_pays"/>
    <m/>
    <m/>
    <n v="7"/>
    <n v="7"/>
    <n v="1"/>
    <n v="5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non"/>
    <m/>
    <m/>
    <s v="augmente_un_peu"/>
    <s v="non"/>
    <m/>
    <m/>
    <s v="RAS"/>
    <m/>
    <s v="Ras"/>
    <m/>
    <m/>
    <n v="442264285"/>
    <d v="2023-06-20T17:06:00"/>
    <m/>
    <m/>
    <s v="submitted_via_web"/>
    <s v="bkf_icsm"/>
    <s v="v8DRxzhZAoFL2MzF7VzqpN"/>
    <m/>
    <m/>
    <m/>
  </r>
  <r>
    <n v="51"/>
    <s v="c6962d21-c1a2-4822-8544-8017c338c3f4"/>
    <d v="2023-06-20T00:00:00"/>
    <s v="ouahigouya"/>
    <s v="ouahigouya6"/>
    <d v="2023-06-20T15:05:05"/>
    <d v="2023-06-20T15:08:45"/>
    <s v="audit.csv"/>
    <m/>
    <m/>
    <s v="acted"/>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n v="0"/>
    <n v="0"/>
    <n v="0"/>
    <n v="0"/>
    <n v="0"/>
    <n v="0"/>
    <n v="1"/>
    <n v="0"/>
    <n v="0"/>
    <n v="0"/>
    <n v="0"/>
    <n v="0"/>
    <n v="0"/>
    <n v="0"/>
    <n v="0"/>
    <n v="0"/>
    <n v="1"/>
    <n v="3"/>
    <m/>
    <m/>
    <m/>
    <m/>
    <m/>
    <m/>
    <m/>
    <m/>
    <m/>
    <m/>
    <m/>
    <m/>
    <m/>
    <m/>
    <m/>
    <m/>
    <m/>
    <m/>
    <m/>
    <m/>
    <m/>
    <m/>
    <m/>
    <m/>
    <m/>
    <m/>
    <m/>
    <m/>
    <m/>
    <m/>
    <m/>
    <m/>
    <m/>
    <m/>
    <m/>
    <m/>
    <m/>
    <m/>
    <m/>
    <m/>
    <m/>
    <m/>
    <m/>
    <m/>
    <m/>
    <m/>
    <m/>
    <m/>
    <m/>
    <m/>
    <m/>
    <m/>
    <m/>
    <m/>
    <m/>
    <m/>
    <m/>
    <m/>
    <m/>
    <m/>
    <m/>
    <m/>
    <m/>
    <m/>
    <m/>
    <m/>
    <m/>
    <m/>
    <m/>
    <m/>
    <m/>
    <m/>
    <m/>
    <m/>
    <m/>
    <m/>
    <m/>
    <s v="disponible"/>
    <n v="150"/>
    <s v="meme_localite"/>
    <m/>
    <m/>
    <n v="20"/>
    <n v="1"/>
    <n v="0"/>
    <n v="240"/>
    <n v="200"/>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oint_de_vente"/>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302"/>
    <d v="2023-06-20T17:06:01"/>
    <m/>
    <m/>
    <s v="submitted_via_web"/>
    <s v="bkf_icsm"/>
    <s v="v8DRxzhZAoFL2MzF7VzqpN"/>
    <m/>
    <m/>
    <m/>
  </r>
  <r>
    <n v="52"/>
    <s v="65df988a-6016-4899-aeeb-b452ac543932"/>
    <d v="2023-06-20T00:00:00"/>
    <s v="boussouma"/>
    <s v="boussouma1"/>
    <d v="2023-06-20T14:09:37"/>
    <d v="2023-06-20T17:25:14"/>
    <s v="audit.csv"/>
    <m/>
    <m/>
    <s v="acted"/>
    <d v="2023-06-20T00:00:00"/>
    <s v="centre_nord"/>
    <s v="sanmatenga"/>
    <x v="2"/>
    <s v="central"/>
    <m/>
    <m/>
    <s v="ACTED Burkina Faso"/>
    <s v="Marché de Boussouma"/>
    <m/>
    <s v="oui"/>
    <m/>
    <x v="2"/>
    <m/>
    <m/>
    <s v="seau bidon savon400gr"/>
    <n v="1"/>
    <n v="1"/>
    <n v="1"/>
    <n v="0"/>
    <n v="3"/>
    <m/>
    <s v="disponible"/>
    <n v="700"/>
    <s v="meme_commune"/>
    <m/>
    <m/>
    <n v="30"/>
    <n v="2"/>
    <n v="0"/>
    <n v="150"/>
    <n v="150"/>
    <m/>
    <s v="disponible"/>
    <s v="20l"/>
    <n v="1"/>
    <n v="0"/>
    <n v="1250"/>
    <m/>
    <s v="meme_pays"/>
    <m/>
    <m/>
    <n v="15"/>
    <n v="3"/>
    <n v="0"/>
    <n v="200"/>
    <n v="200"/>
    <m/>
    <s v="disponible"/>
    <s v="boule400g boule250g"/>
    <n v="1"/>
    <n v="1"/>
    <n v="500"/>
    <n v="300"/>
    <s v="meme_pays"/>
    <m/>
    <m/>
    <n v="15"/>
    <n v="1"/>
    <n v="0"/>
    <n v="200"/>
    <n v="200"/>
    <m/>
    <s v="non"/>
    <m/>
    <m/>
    <m/>
    <m/>
    <m/>
    <m/>
    <m/>
    <m/>
    <m/>
    <m/>
    <m/>
    <m/>
    <m/>
    <m/>
    <m/>
    <m/>
    <m/>
    <m/>
    <m/>
    <m/>
    <m/>
    <s v="prix_constants"/>
    <n v="1"/>
    <n v="0"/>
    <n v="0"/>
    <n v="0"/>
    <m/>
    <m/>
    <m/>
    <m/>
    <m/>
    <m/>
    <m/>
    <m/>
    <m/>
    <m/>
    <m/>
    <m/>
    <m/>
    <m/>
    <m/>
    <m/>
    <m/>
    <m/>
    <m/>
    <m/>
    <m/>
    <m/>
    <m/>
    <m/>
    <m/>
    <m/>
    <m/>
    <m/>
    <m/>
    <m/>
    <m/>
    <m/>
    <m/>
    <m/>
    <m/>
    <m/>
    <m/>
    <m/>
    <m/>
    <s v="bache corde tenaille pelle"/>
    <n v="1"/>
    <n v="1"/>
    <n v="1"/>
    <n v="1"/>
    <n v="0"/>
    <n v="4"/>
    <m/>
    <s v="disponible"/>
    <n v="5000"/>
    <s v="meme_pays"/>
    <m/>
    <m/>
    <n v="40"/>
    <n v="2"/>
    <n v="0"/>
    <n v="200"/>
    <n v="200"/>
    <m/>
    <s v="disponible"/>
    <n v="15000"/>
    <s v="meme_pays"/>
    <m/>
    <m/>
    <n v="30"/>
    <n v="2"/>
    <n v="0"/>
    <n v="60"/>
    <n v="60"/>
    <m/>
    <s v="disponible"/>
    <n v="750"/>
    <s v="meme_pays"/>
    <m/>
    <m/>
    <n v="25"/>
    <n v="2"/>
    <n v="0"/>
    <n v="100"/>
    <n v="100"/>
    <m/>
    <s v="disponible"/>
    <n v="1500"/>
    <s v="meme_pays"/>
    <m/>
    <m/>
    <n v="30"/>
    <n v="2"/>
    <n v="0"/>
    <n v="100"/>
    <n v="10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pays"/>
    <m/>
    <m/>
    <n v="20"/>
    <n v="3"/>
    <n v="0"/>
    <n v="20000"/>
    <n v="20000"/>
    <m/>
    <s v="disponible"/>
    <s v="sac sachet"/>
    <n v="1"/>
    <n v="1"/>
    <n v="7500"/>
    <n v="100"/>
    <s v="meme_pays"/>
    <m/>
    <m/>
    <n v="15"/>
    <n v="5"/>
    <n v="0"/>
    <n v="6000"/>
    <n v="6000"/>
    <m/>
    <s v="disponible"/>
    <s v="6kg 12kg"/>
    <n v="0"/>
    <n v="1"/>
    <n v="1"/>
    <m/>
    <n v="25000"/>
    <n v="35000"/>
    <s v="meme_pays"/>
    <m/>
    <m/>
    <n v="14"/>
    <n v="2"/>
    <n v="0"/>
    <n v="200"/>
    <n v="200"/>
    <m/>
    <s v="disponible"/>
    <n v="4500"/>
    <s v="meme_pays"/>
    <m/>
    <m/>
    <n v="30"/>
    <n v="3"/>
    <n v="0"/>
    <n v="100"/>
    <n v="100"/>
    <m/>
    <s v="disponible"/>
    <n v="3500"/>
    <s v="meme_pays"/>
    <m/>
    <m/>
    <n v="30"/>
    <n v="3"/>
    <n v="0"/>
    <n v="50"/>
    <n v="50"/>
    <m/>
    <s v="disponible"/>
    <n v="600"/>
    <s v="meme_pays"/>
    <m/>
    <m/>
    <n v="15"/>
    <n v="2"/>
    <n v="0"/>
    <n v="100"/>
    <n v="100"/>
    <m/>
    <s v="disponible"/>
    <n v="100"/>
    <s v="meme_pays"/>
    <m/>
    <m/>
    <n v="20"/>
    <n v="2"/>
    <n v="0"/>
    <n v="120"/>
    <n v="120"/>
    <m/>
    <s v="disponible"/>
    <s v="1l 0_5l 0_25l"/>
    <n v="1"/>
    <n v="1"/>
    <n v="1"/>
    <n v="200"/>
    <n v="300"/>
    <n v="700"/>
    <s v="meme_pays"/>
    <m/>
    <m/>
    <n v="30"/>
    <n v="2"/>
    <n v="0"/>
    <n v="150"/>
    <n v="150"/>
    <m/>
    <s v="disponible"/>
    <n v="2500"/>
    <s v="meme_pays"/>
    <m/>
    <m/>
    <n v="30"/>
    <n v="2"/>
    <n v="0"/>
    <n v="70"/>
    <n v="70"/>
    <m/>
    <s v="disponible"/>
    <n v="2500"/>
    <s v="meme_pays"/>
    <m/>
    <m/>
    <n v="40"/>
    <n v="1"/>
    <n v="0"/>
    <n v="300"/>
    <n v="300"/>
    <m/>
    <s v="disponible"/>
    <n v="2000"/>
    <s v="meme_pays"/>
    <m/>
    <m/>
    <n v="20"/>
    <n v="1"/>
    <n v="0"/>
    <n v="200"/>
    <n v="200"/>
    <m/>
    <s v="disponible"/>
    <n v="2000"/>
    <s v="meme_pays"/>
    <m/>
    <m/>
    <n v="30"/>
    <n v="3"/>
    <n v="0"/>
    <n v="250"/>
    <n v="250"/>
    <m/>
    <s v="disponible"/>
    <n v="1500"/>
    <s v="meme_pays"/>
    <m/>
    <m/>
    <n v="15"/>
    <n v="1"/>
    <n v="0"/>
    <n v="100"/>
    <n v="100"/>
    <m/>
    <s v="disponible"/>
    <s v="oui"/>
    <n v="3000"/>
    <m/>
    <m/>
    <s v="meme_pays"/>
    <m/>
    <m/>
    <n v="25"/>
    <n v="2"/>
    <n v="0"/>
    <n v="300"/>
    <n v="300"/>
    <m/>
    <s v="disponible"/>
    <n v="500"/>
    <s v="meme_pays"/>
    <m/>
    <m/>
    <n v="30"/>
    <n v="1"/>
    <n v="0"/>
    <n v="300"/>
    <n v="300"/>
    <m/>
    <s v="non"/>
    <m/>
    <m/>
    <m/>
    <m/>
    <m/>
    <m/>
    <m/>
    <m/>
    <m/>
    <m/>
    <m/>
    <m/>
    <m/>
    <m/>
    <m/>
    <m/>
    <m/>
    <m/>
    <m/>
    <m/>
    <m/>
    <m/>
    <m/>
    <m/>
    <m/>
    <m/>
    <m/>
    <m/>
    <m/>
    <m/>
    <m/>
    <m/>
    <m/>
    <s v="prix_constants"/>
    <n v="1"/>
    <n v="0"/>
    <n v="0"/>
    <n v="0"/>
    <m/>
    <m/>
    <m/>
    <m/>
    <m/>
    <m/>
    <m/>
    <m/>
    <m/>
    <m/>
    <m/>
    <m/>
    <m/>
    <m/>
    <m/>
    <m/>
    <m/>
    <m/>
    <m/>
    <m/>
    <m/>
    <m/>
    <m/>
    <m/>
    <m/>
    <m/>
    <m/>
    <m/>
    <m/>
    <m/>
    <m/>
    <m/>
    <m/>
    <m/>
    <m/>
    <m/>
    <m/>
    <m/>
    <m/>
    <m/>
    <m/>
    <m/>
    <m/>
    <m/>
    <m/>
    <m/>
    <m/>
    <m/>
    <m/>
    <m/>
    <m/>
    <m/>
    <m/>
    <m/>
    <m/>
    <m/>
    <m/>
    <m/>
    <m/>
    <m/>
    <m/>
    <m/>
    <m/>
    <m/>
    <s v="mais sorgho_rouge sorgho_blanc mil riz_importe pomme_de_terre viande_beuf viande_mouton poisson lait_en_poudre lait_frais niebe arachide_coque oignon tomate feuille huile beurre sucre sel"/>
    <n v="1"/>
    <n v="1"/>
    <n v="1"/>
    <n v="1"/>
    <n v="0"/>
    <n v="1"/>
    <n v="0"/>
    <n v="0"/>
    <n v="0"/>
    <n v="0"/>
    <n v="1"/>
    <n v="1"/>
    <n v="1"/>
    <n v="1"/>
    <n v="1"/>
    <n v="1"/>
    <n v="1"/>
    <n v="1"/>
    <n v="0"/>
    <n v="0"/>
    <n v="1"/>
    <n v="1"/>
    <n v="1"/>
    <n v="1"/>
    <n v="1"/>
    <n v="1"/>
    <n v="1"/>
    <n v="0"/>
    <n v="20"/>
    <m/>
    <s v="disponible"/>
    <s v="yorouba"/>
    <n v="0"/>
    <n v="1"/>
    <n v="0"/>
    <m/>
    <n v="1000"/>
    <m/>
    <s v="meme_pays"/>
    <m/>
    <m/>
    <n v="20"/>
    <n v="3"/>
    <n v="0"/>
    <n v="30000"/>
    <n v="30000"/>
    <m/>
    <s v="disponible"/>
    <s v="yorouba"/>
    <n v="0"/>
    <n v="1"/>
    <n v="0"/>
    <m/>
    <n v="1200"/>
    <m/>
    <s v="meme_pays"/>
    <m/>
    <m/>
    <n v="14"/>
    <n v="2"/>
    <n v="0"/>
    <n v="20000"/>
    <n v="20000"/>
    <m/>
    <s v="disponible"/>
    <s v="yorouba"/>
    <n v="0"/>
    <n v="1"/>
    <n v="0"/>
    <m/>
    <n v="1100"/>
    <m/>
    <s v="meme_pays"/>
    <m/>
    <m/>
    <n v="20"/>
    <n v="2"/>
    <n v="0"/>
    <n v="30000"/>
    <n v="30000"/>
    <m/>
    <s v="disponible"/>
    <s v="yorouba"/>
    <n v="0"/>
    <n v="1"/>
    <n v="0"/>
    <m/>
    <n v="1400"/>
    <m/>
    <s v="meme_pays"/>
    <m/>
    <m/>
    <n v="10"/>
    <n v="3"/>
    <n v="0"/>
    <n v="20000"/>
    <n v="20000"/>
    <m/>
    <m/>
    <m/>
    <m/>
    <m/>
    <m/>
    <m/>
    <m/>
    <m/>
    <m/>
    <m/>
    <m/>
    <m/>
    <m/>
    <m/>
    <m/>
    <m/>
    <m/>
    <s v="disponible"/>
    <s v="kg"/>
    <n v="1"/>
    <n v="0"/>
    <n v="0"/>
    <n v="450"/>
    <m/>
    <m/>
    <s v="meme_pays"/>
    <m/>
    <m/>
    <n v="14"/>
    <n v="1"/>
    <n v="0"/>
    <n v="250"/>
    <n v="250"/>
    <m/>
    <m/>
    <m/>
    <m/>
    <m/>
    <m/>
    <m/>
    <m/>
    <m/>
    <m/>
    <m/>
    <m/>
    <m/>
    <m/>
    <m/>
    <m/>
    <m/>
    <m/>
    <m/>
    <m/>
    <m/>
    <m/>
    <m/>
    <m/>
    <m/>
    <m/>
    <m/>
    <m/>
    <m/>
    <m/>
    <m/>
    <m/>
    <m/>
    <m/>
    <m/>
    <m/>
    <m/>
    <m/>
    <m/>
    <m/>
    <m/>
    <m/>
    <m/>
    <m/>
    <m/>
    <m/>
    <m/>
    <m/>
    <m/>
    <m/>
    <m/>
    <s v="peudisponible"/>
    <n v="600"/>
    <s v="meme_pays"/>
    <m/>
    <m/>
    <n v="4"/>
    <n v="2"/>
    <n v="0"/>
    <n v="200"/>
    <n v="200"/>
    <m/>
    <s v="disponible"/>
    <n v="3000"/>
    <s v="meme_pays"/>
    <m/>
    <m/>
    <n v="1"/>
    <n v="1"/>
    <n v="1"/>
    <n v="1500"/>
    <n v="1500"/>
    <m/>
    <s v="disponible"/>
    <n v="2500"/>
    <s v="meme_commune"/>
    <m/>
    <m/>
    <n v="1"/>
    <n v="2"/>
    <n v="1"/>
    <n v="500"/>
    <n v="500"/>
    <m/>
    <s v="disponible"/>
    <n v="1500"/>
    <s v="meme_pays"/>
    <m/>
    <m/>
    <n v="3"/>
    <n v="2"/>
    <n v="0"/>
    <n v="1000"/>
    <n v="1000"/>
    <m/>
    <s v="disponible"/>
    <n v="3000"/>
    <s v="meme_pays"/>
    <m/>
    <m/>
    <n v="15"/>
    <n v="1"/>
    <n v="0"/>
    <n v="200"/>
    <n v="200"/>
    <m/>
    <s v="disponible"/>
    <n v="600"/>
    <s v="meme_province"/>
    <m/>
    <m/>
    <n v="2"/>
    <n v="2"/>
    <n v="1"/>
    <n v="200"/>
    <n v="200"/>
    <m/>
    <s v="disponible"/>
    <s v="yorouba"/>
    <n v="0"/>
    <n v="1"/>
    <n v="0"/>
    <m/>
    <n v="1200"/>
    <m/>
    <s v="meme_pays"/>
    <m/>
    <m/>
    <n v="14"/>
    <n v="3"/>
    <n v="0"/>
    <n v="2000"/>
    <n v="2000"/>
    <m/>
    <s v="disponible"/>
    <s v="yorouba"/>
    <n v="0"/>
    <n v="1"/>
    <n v="0"/>
    <m/>
    <n v="500"/>
    <m/>
    <s v="meme_pays"/>
    <m/>
    <m/>
    <n v="10"/>
    <n v="3"/>
    <n v="0"/>
    <n v="1000"/>
    <n v="1000"/>
    <m/>
    <m/>
    <m/>
    <m/>
    <m/>
    <m/>
    <m/>
    <m/>
    <m/>
    <m/>
    <m/>
    <m/>
    <m/>
    <m/>
    <m/>
    <m/>
    <m/>
    <m/>
    <m/>
    <m/>
    <m/>
    <m/>
    <m/>
    <m/>
    <m/>
    <m/>
    <m/>
    <m/>
    <m/>
    <m/>
    <m/>
    <m/>
    <m/>
    <m/>
    <m/>
    <s v="disponible"/>
    <s v="tas"/>
    <n v="0"/>
    <n v="0"/>
    <n v="1"/>
    <m/>
    <m/>
    <n v="200"/>
    <s v="meme_pays"/>
    <m/>
    <m/>
    <n v="7"/>
    <n v="1"/>
    <n v="0"/>
    <n v="200"/>
    <n v="200"/>
    <m/>
    <s v="disponible"/>
    <s v="tas"/>
    <n v="0"/>
    <n v="1"/>
    <m/>
    <n v="200"/>
    <s v="meme_pays"/>
    <m/>
    <m/>
    <n v="2"/>
    <n v="4"/>
    <n v="1"/>
    <n v="50"/>
    <n v="50"/>
    <m/>
    <s v="disponible"/>
    <s v="tas"/>
    <n v="0"/>
    <n v="1"/>
    <m/>
    <n v="100"/>
    <s v="meme_province"/>
    <m/>
    <m/>
    <n v="1"/>
    <n v="2"/>
    <n v="1"/>
    <n v="100"/>
    <n v="100"/>
    <m/>
    <s v="disponible"/>
    <n v="1250"/>
    <s v="meme_pays"/>
    <m/>
    <m/>
    <n v="7"/>
    <n v="3"/>
    <n v="0"/>
    <n v="200"/>
    <n v="200"/>
    <m/>
    <s v="disponible"/>
    <s v="boule"/>
    <n v="0"/>
    <n v="0"/>
    <n v="1"/>
    <m/>
    <m/>
    <n v="100"/>
    <s v="meme_localite"/>
    <m/>
    <m/>
    <n v="5"/>
    <n v="3"/>
    <n v="0"/>
    <n v="50"/>
    <n v="50"/>
    <m/>
    <s v="disponible"/>
    <s v="poudre morceaux"/>
    <n v="1"/>
    <n v="1"/>
    <n v="650"/>
    <n v="800"/>
    <s v="meme_pays"/>
    <m/>
    <m/>
    <n v="10"/>
    <n v="2"/>
    <n v="0"/>
    <n v="150"/>
    <n v="150"/>
    <m/>
    <s v="disponible"/>
    <n v="500"/>
    <s v="meme_pays"/>
    <m/>
    <m/>
    <n v="10"/>
    <n v="1"/>
    <n v="0"/>
    <n v="100"/>
    <n v="1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s v="Depuis que les prix ont augmenté , ce resté le même"/>
    <m/>
    <s v="Nous souhaitons que les prix baissent un jour pour permettre à tous les populations de se procurer facilement"/>
    <m/>
    <m/>
    <n v="442276759"/>
    <d v="2023-06-20T17:30:43"/>
    <m/>
    <m/>
    <s v="submitted_via_web"/>
    <s v="bkf_icsm"/>
    <s v="v8DRxzhZAoFL2MzF7VzqpN"/>
    <m/>
    <m/>
    <m/>
  </r>
  <r>
    <n v="53"/>
    <s v="896b6d7b-f194-4cca-86b3-0536bdb20dc7"/>
    <d v="2023-06-20T00:00:00"/>
    <s v="boussouma"/>
    <s v="boussouma1"/>
    <d v="2023-06-20T14:54:20"/>
    <d v="2023-06-20T17:25:23"/>
    <s v="audit.csv"/>
    <m/>
    <m/>
    <s v="acted"/>
    <d v="2023-06-20T00:00:00"/>
    <s v="centre_nord"/>
    <s v="sanmatenga"/>
    <x v="2"/>
    <s v="central"/>
    <m/>
    <m/>
    <s v="ACTED Burkina Faso"/>
    <s v="Marché de Boussouma"/>
    <m/>
    <s v="oui"/>
    <m/>
    <x v="2"/>
    <m/>
    <m/>
    <s v="seau bidon savon400gr"/>
    <n v="1"/>
    <n v="1"/>
    <n v="1"/>
    <n v="0"/>
    <n v="3"/>
    <m/>
    <s v="disponible"/>
    <n v="650"/>
    <s v="meme_pays"/>
    <m/>
    <m/>
    <n v="25"/>
    <n v="2"/>
    <n v="0"/>
    <n v="100"/>
    <n v="100"/>
    <m/>
    <s v="disponible"/>
    <s v="20l"/>
    <n v="1"/>
    <n v="0"/>
    <n v="1250"/>
    <m/>
    <s v="meme_pays"/>
    <m/>
    <m/>
    <n v="30"/>
    <n v="1"/>
    <n v="0"/>
    <n v="60"/>
    <n v="60"/>
    <m/>
    <s v="disponible"/>
    <s v="boule400g boule250g"/>
    <n v="1"/>
    <n v="1"/>
    <n v="500"/>
    <n v="300"/>
    <s v="meme_pays"/>
    <m/>
    <m/>
    <n v="7"/>
    <n v="1"/>
    <n v="0"/>
    <n v="250"/>
    <n v="250"/>
    <m/>
    <s v="non"/>
    <m/>
    <m/>
    <m/>
    <m/>
    <m/>
    <m/>
    <m/>
    <m/>
    <m/>
    <m/>
    <m/>
    <m/>
    <m/>
    <m/>
    <m/>
    <m/>
    <m/>
    <m/>
    <m/>
    <m/>
    <m/>
    <s v="prix_constants"/>
    <n v="1"/>
    <n v="0"/>
    <n v="0"/>
    <n v="0"/>
    <m/>
    <m/>
    <m/>
    <m/>
    <m/>
    <m/>
    <m/>
    <m/>
    <m/>
    <m/>
    <m/>
    <m/>
    <m/>
    <m/>
    <m/>
    <m/>
    <m/>
    <m/>
    <m/>
    <m/>
    <m/>
    <m/>
    <m/>
    <m/>
    <m/>
    <m/>
    <m/>
    <m/>
    <m/>
    <m/>
    <m/>
    <m/>
    <m/>
    <m/>
    <m/>
    <m/>
    <m/>
    <m/>
    <m/>
    <s v="bache corde tenaille pelle"/>
    <n v="1"/>
    <n v="1"/>
    <n v="1"/>
    <n v="1"/>
    <n v="0"/>
    <n v="4"/>
    <m/>
    <s v="disponible"/>
    <n v="5000"/>
    <s v="meme_pays"/>
    <m/>
    <m/>
    <n v="10"/>
    <n v="1"/>
    <n v="0"/>
    <n v="100"/>
    <n v="100"/>
    <m/>
    <s v="disponible"/>
    <n v="15000"/>
    <s v="meme_pays"/>
    <m/>
    <m/>
    <n v="30"/>
    <n v="1"/>
    <n v="0"/>
    <n v="50"/>
    <n v="50"/>
    <m/>
    <s v="disponible"/>
    <n v="700"/>
    <s v="meme_pays"/>
    <m/>
    <m/>
    <n v="40"/>
    <n v="2"/>
    <n v="0"/>
    <n v="120"/>
    <n v="120"/>
    <m/>
    <s v="disponible"/>
    <n v="1500"/>
    <s v="meme_pays"/>
    <m/>
    <m/>
    <n v="35"/>
    <n v="2"/>
    <n v="0"/>
    <n v="140"/>
    <n v="140"/>
    <m/>
    <s v="non"/>
    <m/>
    <m/>
    <m/>
    <m/>
    <m/>
    <m/>
    <m/>
    <m/>
    <m/>
    <m/>
    <m/>
    <m/>
    <m/>
    <m/>
    <m/>
    <m/>
    <m/>
    <m/>
    <m/>
    <m/>
    <m/>
    <m/>
    <s v="prix_constants"/>
    <n v="1"/>
    <n v="0"/>
    <n v="0"/>
    <n v="0"/>
    <m/>
    <m/>
    <m/>
    <m/>
    <m/>
    <m/>
    <m/>
    <m/>
    <m/>
    <m/>
    <m/>
    <m/>
    <m/>
    <m/>
    <m/>
    <m/>
    <m/>
    <m/>
    <m/>
    <m/>
    <m/>
    <m/>
    <m/>
    <m/>
    <m/>
    <m/>
    <m/>
    <m/>
    <m/>
    <m/>
    <m/>
    <m/>
    <m/>
    <m/>
    <m/>
    <m/>
    <m/>
    <m/>
    <m/>
    <m/>
    <m/>
    <s v="combustible_bois combustible_charbon combustible_gaz marmite7 assiette marmite5 gobelet_plastique gobelet_acier bassine natte couverture moustiquaire lampe pagne sac_boro"/>
    <n v="1"/>
    <n v="1"/>
    <n v="1"/>
    <n v="1"/>
    <n v="1"/>
    <n v="1"/>
    <n v="1"/>
    <n v="1"/>
    <n v="1"/>
    <n v="1"/>
    <n v="1"/>
    <n v="1"/>
    <n v="1"/>
    <n v="1"/>
    <n v="1"/>
    <n v="0"/>
    <n v="15"/>
    <n v="22"/>
    <m/>
    <s v="disponible"/>
    <n v="500"/>
    <s v="meme_region"/>
    <m/>
    <m/>
    <n v="14"/>
    <n v="1"/>
    <n v="0"/>
    <n v="15000"/>
    <n v="15000"/>
    <m/>
    <s v="disponible"/>
    <s v="sac sachet"/>
    <n v="1"/>
    <n v="1"/>
    <n v="7500"/>
    <n v="100"/>
    <s v="meme_province"/>
    <m/>
    <m/>
    <n v="10"/>
    <n v="2"/>
    <n v="0"/>
    <n v="150"/>
    <n v="150"/>
    <m/>
    <s v="disponible"/>
    <s v="6kg 12kg"/>
    <n v="0"/>
    <n v="1"/>
    <n v="1"/>
    <m/>
    <n v="25000"/>
    <n v="35000"/>
    <s v="meme_pays"/>
    <m/>
    <m/>
    <n v="15"/>
    <n v="2"/>
    <n v="0"/>
    <n v="100"/>
    <n v="100"/>
    <m/>
    <s v="disponible"/>
    <n v="5000"/>
    <s v="meme_pays"/>
    <m/>
    <m/>
    <n v="20"/>
    <n v="2"/>
    <n v="0"/>
    <n v="70"/>
    <n v="70"/>
    <m/>
    <s v="disponible"/>
    <n v="4000"/>
    <s v="meme_pays"/>
    <m/>
    <m/>
    <n v="20"/>
    <n v="2"/>
    <n v="0"/>
    <n v="50"/>
    <n v="50"/>
    <m/>
    <s v="disponible"/>
    <n v="500"/>
    <s v="meme_pays"/>
    <m/>
    <m/>
    <n v="30"/>
    <n v="2"/>
    <n v="0"/>
    <n v="60"/>
    <n v="60"/>
    <m/>
    <s v="disponible"/>
    <n v="100"/>
    <s v="meme_pays"/>
    <m/>
    <m/>
    <n v="15"/>
    <n v="1"/>
    <n v="0"/>
    <n v="70"/>
    <n v="70"/>
    <m/>
    <s v="disponible"/>
    <s v="0_25l 0_5l 1l"/>
    <n v="1"/>
    <n v="1"/>
    <n v="1"/>
    <n v="200"/>
    <n v="350"/>
    <n v="600"/>
    <s v="meme_pays"/>
    <m/>
    <m/>
    <n v="30"/>
    <n v="1"/>
    <n v="0"/>
    <n v="100"/>
    <n v="100"/>
    <m/>
    <s v="disponible"/>
    <n v="3000"/>
    <s v="meme_pays"/>
    <m/>
    <m/>
    <n v="25"/>
    <n v="1"/>
    <n v="0"/>
    <n v="60"/>
    <n v="40"/>
    <m/>
    <s v="disponible"/>
    <n v="2500"/>
    <s v="meme_pays"/>
    <m/>
    <m/>
    <n v="14"/>
    <n v="1"/>
    <n v="0"/>
    <n v="80"/>
    <n v="80"/>
    <m/>
    <s v="disponible"/>
    <n v="2000"/>
    <s v="meme_pays"/>
    <m/>
    <m/>
    <n v="20"/>
    <n v="1"/>
    <n v="0"/>
    <n v="60"/>
    <n v="60"/>
    <m/>
    <s v="disponible"/>
    <n v="2000"/>
    <s v="meme_pays"/>
    <m/>
    <m/>
    <n v="14"/>
    <n v="1"/>
    <n v="0"/>
    <n v="100"/>
    <n v="100"/>
    <m/>
    <s v="disponible"/>
    <n v="1500"/>
    <s v="meme_pays"/>
    <m/>
    <m/>
    <n v="14"/>
    <n v="1"/>
    <n v="0"/>
    <n v="50"/>
    <n v="50"/>
    <m/>
    <s v="disponible"/>
    <s v="oui"/>
    <n v="3000"/>
    <m/>
    <m/>
    <s v="meme_pays"/>
    <m/>
    <m/>
    <n v="10"/>
    <n v="1"/>
    <n v="0"/>
    <n v="50"/>
    <n v="50"/>
    <m/>
    <s v="disponible"/>
    <n v="500"/>
    <s v="meme_pays"/>
    <m/>
    <m/>
    <n v="10"/>
    <n v="1"/>
    <n v="0"/>
    <n v="100"/>
    <n v="100"/>
    <m/>
    <s v="non"/>
    <m/>
    <m/>
    <m/>
    <m/>
    <m/>
    <m/>
    <m/>
    <m/>
    <m/>
    <m/>
    <m/>
    <m/>
    <m/>
    <m/>
    <m/>
    <m/>
    <m/>
    <m/>
    <m/>
    <m/>
    <m/>
    <m/>
    <m/>
    <m/>
    <m/>
    <m/>
    <m/>
    <m/>
    <m/>
    <m/>
    <m/>
    <m/>
    <m/>
    <s v="prix_constants"/>
    <n v="1"/>
    <n v="0"/>
    <n v="0"/>
    <n v="0"/>
    <m/>
    <m/>
    <m/>
    <m/>
    <m/>
    <m/>
    <m/>
    <m/>
    <m/>
    <m/>
    <m/>
    <m/>
    <m/>
    <m/>
    <m/>
    <m/>
    <m/>
    <m/>
    <m/>
    <m/>
    <m/>
    <m/>
    <m/>
    <m/>
    <m/>
    <m/>
    <m/>
    <m/>
    <m/>
    <m/>
    <m/>
    <m/>
    <m/>
    <m/>
    <m/>
    <m/>
    <m/>
    <m/>
    <m/>
    <m/>
    <m/>
    <m/>
    <m/>
    <m/>
    <m/>
    <m/>
    <m/>
    <m/>
    <m/>
    <m/>
    <m/>
    <m/>
    <m/>
    <m/>
    <m/>
    <m/>
    <m/>
    <m/>
    <m/>
    <m/>
    <m/>
    <m/>
    <m/>
    <m/>
    <s v="mais sorgho_rouge sorgho_blanc mil riz_importe pomme_de_terre viande_beuf viande_mouton poisson lait_en_poudre lait_frais niebe arachide_coque arachide_graine voandzou oignon tomate feuille huile beurre sucre sel"/>
    <n v="1"/>
    <n v="1"/>
    <n v="1"/>
    <n v="1"/>
    <n v="0"/>
    <n v="1"/>
    <n v="0"/>
    <n v="0"/>
    <n v="0"/>
    <n v="0"/>
    <n v="1"/>
    <n v="1"/>
    <n v="1"/>
    <n v="1"/>
    <n v="1"/>
    <n v="1"/>
    <n v="1"/>
    <n v="1"/>
    <n v="1"/>
    <n v="1"/>
    <n v="1"/>
    <n v="1"/>
    <n v="1"/>
    <n v="1"/>
    <n v="1"/>
    <n v="1"/>
    <n v="1"/>
    <n v="0"/>
    <n v="22"/>
    <m/>
    <s v="disponible"/>
    <s v="yorouba"/>
    <n v="0"/>
    <n v="1"/>
    <n v="0"/>
    <m/>
    <n v="1000"/>
    <m/>
    <s v="meme_pays"/>
    <m/>
    <m/>
    <n v="15"/>
    <n v="3"/>
    <n v="0"/>
    <n v="200"/>
    <n v="20000"/>
    <m/>
    <s v="disponible"/>
    <s v="yorouba"/>
    <n v="0"/>
    <n v="1"/>
    <n v="0"/>
    <m/>
    <n v="1200"/>
    <m/>
    <s v="meme_pays"/>
    <m/>
    <m/>
    <n v="10"/>
    <n v="2"/>
    <n v="0"/>
    <n v="10000"/>
    <n v="10000"/>
    <m/>
    <s v="disponible"/>
    <s v="yorouba"/>
    <n v="0"/>
    <n v="1"/>
    <n v="0"/>
    <m/>
    <n v="1100"/>
    <m/>
    <s v="meme_pays"/>
    <m/>
    <m/>
    <n v="15"/>
    <n v="2"/>
    <n v="0"/>
    <n v="10000"/>
    <n v="10000"/>
    <m/>
    <s v="disponible"/>
    <s v="yorouba"/>
    <n v="0"/>
    <n v="1"/>
    <n v="0"/>
    <m/>
    <n v="1500"/>
    <m/>
    <s v="meme_pays"/>
    <m/>
    <m/>
    <n v="14"/>
    <n v="2"/>
    <n v="0"/>
    <n v="20000"/>
    <n v="20000"/>
    <m/>
    <m/>
    <m/>
    <m/>
    <m/>
    <m/>
    <m/>
    <m/>
    <m/>
    <m/>
    <m/>
    <m/>
    <m/>
    <m/>
    <m/>
    <m/>
    <m/>
    <m/>
    <s v="disponible"/>
    <s v="kg"/>
    <n v="1"/>
    <n v="0"/>
    <n v="0"/>
    <n v="450"/>
    <m/>
    <m/>
    <s v="meme_pays"/>
    <m/>
    <m/>
    <n v="10"/>
    <n v="2"/>
    <n v="0"/>
    <n v="1000"/>
    <n v="1000"/>
    <m/>
    <m/>
    <m/>
    <m/>
    <m/>
    <m/>
    <m/>
    <m/>
    <m/>
    <m/>
    <m/>
    <m/>
    <m/>
    <m/>
    <m/>
    <m/>
    <m/>
    <m/>
    <m/>
    <m/>
    <m/>
    <m/>
    <m/>
    <m/>
    <m/>
    <m/>
    <m/>
    <m/>
    <m/>
    <m/>
    <m/>
    <m/>
    <m/>
    <m/>
    <m/>
    <m/>
    <m/>
    <m/>
    <m/>
    <m/>
    <m/>
    <m/>
    <m/>
    <m/>
    <m/>
    <m/>
    <m/>
    <m/>
    <m/>
    <m/>
    <m/>
    <s v="disponible"/>
    <n v="600"/>
    <s v="meme_pays"/>
    <m/>
    <m/>
    <n v="3"/>
    <n v="2"/>
    <n v="0"/>
    <n v="250"/>
    <n v="250"/>
    <m/>
    <s v="disponible"/>
    <n v="3000"/>
    <s v="meme_province"/>
    <m/>
    <m/>
    <n v="1"/>
    <n v="1"/>
    <n v="1"/>
    <n v="1000"/>
    <n v="1000"/>
    <m/>
    <s v="disponible"/>
    <n v="2500"/>
    <s v="meme_commune"/>
    <m/>
    <m/>
    <n v="1"/>
    <n v="1"/>
    <n v="1"/>
    <n v="150"/>
    <n v="150"/>
    <m/>
    <s v="disponible"/>
    <n v="1500"/>
    <s v="meme_pays"/>
    <m/>
    <m/>
    <n v="3"/>
    <n v="2"/>
    <n v="0"/>
    <n v="5000"/>
    <n v="5000"/>
    <m/>
    <s v="disponible"/>
    <n v="3500"/>
    <s v="meme_pays"/>
    <m/>
    <m/>
    <n v="2"/>
    <n v="1"/>
    <n v="0"/>
    <n v="100"/>
    <n v="100"/>
    <m/>
    <s v="peudisponible"/>
    <n v="600"/>
    <s v="meme_region"/>
    <m/>
    <m/>
    <n v="2"/>
    <n v="1"/>
    <n v="0"/>
    <n v="250"/>
    <n v="250"/>
    <m/>
    <s v="disponible"/>
    <s v="yorouba"/>
    <n v="0"/>
    <n v="1"/>
    <n v="0"/>
    <m/>
    <n v="1200"/>
    <m/>
    <s v="meme_pays"/>
    <m/>
    <m/>
    <n v="10"/>
    <n v="2"/>
    <n v="0"/>
    <n v="10000"/>
    <n v="10000"/>
    <m/>
    <s v="disponible"/>
    <s v="yorouba"/>
    <n v="0"/>
    <n v="1"/>
    <n v="0"/>
    <m/>
    <n v="500"/>
    <m/>
    <s v="meme_pays"/>
    <m/>
    <m/>
    <n v="15"/>
    <n v="3"/>
    <n v="0"/>
    <n v="5000"/>
    <n v="5000"/>
    <m/>
    <s v="peudisponible"/>
    <s v="yorouba"/>
    <n v="0"/>
    <n v="1"/>
    <n v="0"/>
    <m/>
    <n v="1750"/>
    <m/>
    <s v="meme_pays"/>
    <m/>
    <m/>
    <n v="7"/>
    <n v="5"/>
    <n v="0"/>
    <n v="500"/>
    <n v="500"/>
    <m/>
    <s v="peudisponible"/>
    <s v="yorouba"/>
    <n v="0"/>
    <n v="1"/>
    <n v="0"/>
    <m/>
    <n v="1500"/>
    <m/>
    <s v="meme_region"/>
    <m/>
    <m/>
    <n v="10"/>
    <n v="5"/>
    <n v="0"/>
    <n v="200"/>
    <n v="200"/>
    <m/>
    <s v="disponible"/>
    <s v="tas"/>
    <n v="0"/>
    <n v="0"/>
    <n v="1"/>
    <m/>
    <m/>
    <n v="200"/>
    <s v="meme_region"/>
    <m/>
    <m/>
    <n v="7"/>
    <n v="1"/>
    <n v="0"/>
    <n v="100"/>
    <n v="100"/>
    <m/>
    <s v="disponible"/>
    <s v="tas"/>
    <n v="0"/>
    <n v="1"/>
    <m/>
    <n v="200"/>
    <s v="meme_region"/>
    <m/>
    <m/>
    <n v="3"/>
    <n v="2"/>
    <n v="0"/>
    <n v="60"/>
    <n v="60"/>
    <m/>
    <s v="peudisponible"/>
    <s v="tas"/>
    <n v="0"/>
    <n v="1"/>
    <m/>
    <n v="100"/>
    <s v="meme_province"/>
    <m/>
    <m/>
    <n v="2"/>
    <n v="1"/>
    <n v="0"/>
    <n v="100"/>
    <n v="100"/>
    <m/>
    <s v="disponible"/>
    <n v="1250"/>
    <s v="meme_pays"/>
    <m/>
    <m/>
    <n v="7"/>
    <n v="3"/>
    <n v="0"/>
    <n v="50"/>
    <n v="50"/>
    <m/>
    <s v="disponible"/>
    <s v="boule"/>
    <n v="0"/>
    <n v="0"/>
    <n v="1"/>
    <m/>
    <m/>
    <n v="100"/>
    <s v="meme_region"/>
    <m/>
    <m/>
    <n v="10"/>
    <n v="3"/>
    <n v="0"/>
    <n v="100"/>
    <n v="100"/>
    <m/>
    <s v="disponible"/>
    <s v="poudre morceaux"/>
    <n v="1"/>
    <n v="1"/>
    <n v="600"/>
    <n v="800"/>
    <s v="meme_pays"/>
    <m/>
    <m/>
    <n v="8"/>
    <n v="2"/>
    <n v="0"/>
    <n v="300"/>
    <n v="300"/>
    <m/>
    <s v="disponible"/>
    <n v="500"/>
    <s v="meme_pays"/>
    <m/>
    <m/>
    <n v="10"/>
    <n v="2"/>
    <n v="0"/>
    <n v="100"/>
    <n v="1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argent_mobile credit_informel"/>
    <n v="1"/>
    <n v="0"/>
    <n v="1"/>
    <n v="0"/>
    <n v="0"/>
    <n v="0"/>
    <n v="0"/>
    <n v="0"/>
    <n v="0"/>
    <n v="0"/>
    <n v="0"/>
    <m/>
    <s v="oui_personnel"/>
    <s v="non"/>
    <n v="1"/>
    <n v="0"/>
    <n v="0"/>
    <n v="0"/>
    <n v="0"/>
    <n v="0"/>
    <s v="non_pas_de_credi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non"/>
    <m/>
    <m/>
    <s v="augmente_moyen"/>
    <s v="oui"/>
    <s v="C'est dit au nombre élevé des déplacés"/>
    <m/>
    <s v="Vraiment les prix des produits sont trop élèvés pour la population"/>
    <m/>
    <s v="Nous vous remercions pour l'entretien accordé. Nous espérons avoir une suite."/>
    <m/>
    <m/>
    <n v="442276789"/>
    <d v="2023-06-20T17:30:46"/>
    <m/>
    <m/>
    <s v="submitted_via_web"/>
    <s v="bkf_icsm"/>
    <s v="v8DRxzhZAoFL2MzF7VzqpN"/>
    <m/>
    <m/>
    <m/>
  </r>
  <r>
    <n v="54"/>
    <s v="a59e6b58-4d5a-47b6-8d16-0c5e438a29ee"/>
    <d v="2023-06-20T00:00:00"/>
    <s v="boussouma"/>
    <s v="boussouma2"/>
    <d v="2023-06-20T13:34:23"/>
    <d v="2023-06-20T17:23:17"/>
    <s v="audit.csv"/>
    <m/>
    <m/>
    <s v="acted"/>
    <d v="2023-06-20T00:00:00"/>
    <s v="centre_nord"/>
    <s v="sanmatenga"/>
    <x v="2"/>
    <s v="central"/>
    <m/>
    <m/>
    <s v="ACTED Burkina Faso"/>
    <s v="Marché de Boussouma"/>
    <m/>
    <s v="oui"/>
    <m/>
    <x v="3"/>
    <m/>
    <m/>
    <s v="seau bidon savon400gr"/>
    <n v="1"/>
    <n v="1"/>
    <n v="1"/>
    <n v="0"/>
    <n v="3"/>
    <m/>
    <s v="disponible"/>
    <n v="900"/>
    <s v="meme_pays"/>
    <m/>
    <m/>
    <n v="15"/>
    <n v="1"/>
    <n v="0"/>
    <n v="100"/>
    <n v="200"/>
    <m/>
    <s v="disponible"/>
    <s v="20l"/>
    <n v="1"/>
    <n v="0"/>
    <n v="1250"/>
    <m/>
    <s v="meme_pays"/>
    <m/>
    <m/>
    <n v="20"/>
    <n v="3"/>
    <n v="0"/>
    <n v="50"/>
    <n v="100"/>
    <m/>
    <s v="disponible"/>
    <s v="boule400g boule250g"/>
    <n v="1"/>
    <n v="1"/>
    <n v="500"/>
    <n v="300"/>
    <s v="meme_pays"/>
    <m/>
    <m/>
    <n v="15"/>
    <n v="1"/>
    <n v="0"/>
    <n v="200"/>
    <n v="400"/>
    <m/>
    <s v="non"/>
    <m/>
    <m/>
    <m/>
    <m/>
    <m/>
    <m/>
    <m/>
    <m/>
    <m/>
    <m/>
    <m/>
    <m/>
    <m/>
    <m/>
    <m/>
    <m/>
    <m/>
    <m/>
    <m/>
    <m/>
    <m/>
    <s v="prix_constants"/>
    <n v="1"/>
    <n v="0"/>
    <n v="0"/>
    <n v="0"/>
    <m/>
    <m/>
    <m/>
    <m/>
    <m/>
    <m/>
    <m/>
    <m/>
    <m/>
    <m/>
    <m/>
    <m/>
    <m/>
    <m/>
    <m/>
    <m/>
    <m/>
    <m/>
    <m/>
    <m/>
    <m/>
    <m/>
    <m/>
    <m/>
    <m/>
    <m/>
    <m/>
    <m/>
    <m/>
    <m/>
    <m/>
    <m/>
    <m/>
    <m/>
    <m/>
    <m/>
    <m/>
    <m/>
    <m/>
    <s v="bache corde tenaille pelle"/>
    <n v="1"/>
    <n v="1"/>
    <n v="1"/>
    <n v="1"/>
    <n v="0"/>
    <n v="4"/>
    <m/>
    <s v="peudisponible"/>
    <n v="5500"/>
    <s v="meme_pays"/>
    <m/>
    <m/>
    <n v="30"/>
    <n v="1"/>
    <n v="0"/>
    <n v="100"/>
    <n v="150"/>
    <m/>
    <s v="peudisponible"/>
    <n v="15000"/>
    <s v="meme_pays"/>
    <m/>
    <m/>
    <n v="30"/>
    <n v="1"/>
    <n v="0"/>
    <n v="100"/>
    <n v="10"/>
    <m/>
    <s v="disponible"/>
    <n v="700"/>
    <s v="meme_pays"/>
    <m/>
    <m/>
    <n v="30"/>
    <n v="1"/>
    <n v="0"/>
    <n v="30"/>
    <n v="50"/>
    <m/>
    <s v="disponible"/>
    <n v="1500"/>
    <s v="meme_pays"/>
    <m/>
    <m/>
    <n v="25"/>
    <n v="1"/>
    <n v="0"/>
    <n v="30"/>
    <n v="5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province"/>
    <m/>
    <m/>
    <n v="15"/>
    <n v="2"/>
    <n v="0"/>
    <n v="100"/>
    <n v="200"/>
    <m/>
    <s v="disponible"/>
    <s v="sac sachet"/>
    <n v="1"/>
    <n v="1"/>
    <n v="6000"/>
    <n v="100"/>
    <s v="meme_pays"/>
    <m/>
    <m/>
    <n v="15"/>
    <n v="2"/>
    <n v="0"/>
    <n v="10"/>
    <n v="15"/>
    <m/>
    <s v="disponible"/>
    <s v="6kg 12kg"/>
    <n v="0"/>
    <n v="1"/>
    <n v="1"/>
    <m/>
    <n v="25000"/>
    <n v="35000"/>
    <s v="meme_pays"/>
    <m/>
    <m/>
    <n v="15"/>
    <n v="1"/>
    <n v="0"/>
    <n v="50"/>
    <n v="80"/>
    <m/>
    <s v="disponible"/>
    <n v="4500"/>
    <s v="meme_pays"/>
    <m/>
    <m/>
    <n v="30"/>
    <n v="1"/>
    <n v="0"/>
    <n v="100"/>
    <n v="150"/>
    <m/>
    <s v="disponible"/>
    <n v="3500"/>
    <s v="meme_pays"/>
    <m/>
    <m/>
    <n v="25"/>
    <n v="1"/>
    <n v="0"/>
    <n v="100"/>
    <n v="200"/>
    <m/>
    <s v="disponible"/>
    <n v="500"/>
    <s v="meme_pays"/>
    <m/>
    <m/>
    <n v="30"/>
    <n v="1"/>
    <n v="0"/>
    <n v="100"/>
    <n v="150"/>
    <m/>
    <s v="disponible"/>
    <n v="100"/>
    <s v="meme_pays"/>
    <m/>
    <m/>
    <n v="15"/>
    <n v="1"/>
    <n v="0"/>
    <n v="100"/>
    <n v="200"/>
    <m/>
    <s v="disponible"/>
    <s v="0_25l 0_5l 1l"/>
    <n v="1"/>
    <n v="1"/>
    <n v="1"/>
    <n v="200"/>
    <n v="300"/>
    <n v="500"/>
    <s v="meme_pays"/>
    <m/>
    <m/>
    <n v="20"/>
    <n v="1"/>
    <n v="0"/>
    <n v="100"/>
    <n v="150"/>
    <m/>
    <s v="disponible"/>
    <n v="3000"/>
    <s v="meme_pays"/>
    <m/>
    <m/>
    <n v="20"/>
    <n v="1"/>
    <n v="0"/>
    <n v="30"/>
    <n v="50"/>
    <m/>
    <s v="disponible"/>
    <n v="2250"/>
    <s v="meme_pays"/>
    <m/>
    <m/>
    <n v="15"/>
    <n v="1"/>
    <n v="0"/>
    <n v="100"/>
    <n v="150"/>
    <m/>
    <s v="disponible"/>
    <n v="2000"/>
    <s v="meme_pays"/>
    <m/>
    <m/>
    <n v="30"/>
    <n v="1"/>
    <n v="0"/>
    <n v="100"/>
    <n v="150"/>
    <m/>
    <s v="disponible"/>
    <n v="2000"/>
    <s v="meme_pays"/>
    <m/>
    <m/>
    <n v="30"/>
    <n v="1"/>
    <n v="0"/>
    <n v="30"/>
    <n v="50"/>
    <m/>
    <s v="disponible"/>
    <n v="750"/>
    <s v="meme_pays"/>
    <m/>
    <m/>
    <n v="15"/>
    <n v="1"/>
    <n v="0"/>
    <n v="100"/>
    <n v="150"/>
    <m/>
    <s v="disponible"/>
    <s v="oui"/>
    <n v="3000"/>
    <m/>
    <m/>
    <s v="meme_pays"/>
    <m/>
    <m/>
    <n v="20"/>
    <n v="1"/>
    <n v="0"/>
    <n v="100"/>
    <n v="200"/>
    <m/>
    <s v="disponible"/>
    <n v="450"/>
    <s v="meme_pays"/>
    <m/>
    <m/>
    <n v="30"/>
    <n v="1"/>
    <n v="0"/>
    <n v="100"/>
    <n v="200"/>
    <m/>
    <s v="non"/>
    <m/>
    <m/>
    <m/>
    <m/>
    <m/>
    <m/>
    <m/>
    <m/>
    <m/>
    <m/>
    <m/>
    <m/>
    <m/>
    <m/>
    <m/>
    <m/>
    <m/>
    <m/>
    <m/>
    <m/>
    <m/>
    <m/>
    <m/>
    <m/>
    <m/>
    <m/>
    <m/>
    <m/>
    <m/>
    <m/>
    <m/>
    <m/>
    <m/>
    <s v="prix_constants"/>
    <n v="1"/>
    <n v="0"/>
    <n v="0"/>
    <n v="0"/>
    <m/>
    <m/>
    <m/>
    <m/>
    <m/>
    <m/>
    <m/>
    <m/>
    <m/>
    <m/>
    <m/>
    <m/>
    <m/>
    <m/>
    <m/>
    <m/>
    <m/>
    <m/>
    <m/>
    <m/>
    <m/>
    <m/>
    <m/>
    <m/>
    <m/>
    <m/>
    <m/>
    <m/>
    <m/>
    <m/>
    <m/>
    <m/>
    <m/>
    <m/>
    <m/>
    <m/>
    <m/>
    <m/>
    <m/>
    <m/>
    <m/>
    <m/>
    <m/>
    <m/>
    <m/>
    <m/>
    <m/>
    <m/>
    <m/>
    <m/>
    <m/>
    <m/>
    <m/>
    <m/>
    <m/>
    <m/>
    <m/>
    <m/>
    <m/>
    <m/>
    <m/>
    <m/>
    <m/>
    <m/>
    <s v="mais sorgho_rouge sorgho_blanc mil riz_importe viande_beuf viande_mouton poisson lait_en_poudre lait_frais niebe arachide_coque voandzou oignon tomate feuille huile beurre sucre sel"/>
    <n v="1"/>
    <n v="1"/>
    <n v="1"/>
    <n v="1"/>
    <n v="0"/>
    <n v="1"/>
    <n v="0"/>
    <n v="0"/>
    <n v="0"/>
    <n v="0"/>
    <n v="0"/>
    <n v="1"/>
    <n v="1"/>
    <n v="1"/>
    <n v="1"/>
    <n v="1"/>
    <n v="1"/>
    <n v="1"/>
    <n v="0"/>
    <n v="1"/>
    <n v="1"/>
    <n v="1"/>
    <n v="1"/>
    <n v="1"/>
    <n v="1"/>
    <n v="1"/>
    <n v="1"/>
    <n v="0"/>
    <n v="20"/>
    <m/>
    <s v="disponible"/>
    <s v="yorouba"/>
    <n v="0"/>
    <n v="1"/>
    <n v="0"/>
    <m/>
    <n v="1000"/>
    <m/>
    <s v="meme_pays"/>
    <m/>
    <m/>
    <n v="20"/>
    <n v="2"/>
    <n v="0"/>
    <n v="2000"/>
    <n v="5000"/>
    <m/>
    <s v="disponible"/>
    <s v="yorouba"/>
    <n v="0"/>
    <n v="1"/>
    <n v="0"/>
    <m/>
    <n v="1200"/>
    <m/>
    <s v="meme_pays"/>
    <m/>
    <m/>
    <n v="15"/>
    <n v="2"/>
    <n v="0"/>
    <n v="1000"/>
    <n v="2000"/>
    <m/>
    <s v="peudisponible"/>
    <s v="yorouba"/>
    <n v="0"/>
    <n v="1"/>
    <n v="0"/>
    <m/>
    <n v="1100"/>
    <m/>
    <s v="meme_pays"/>
    <m/>
    <m/>
    <n v="15"/>
    <n v="2"/>
    <n v="0"/>
    <n v="1500"/>
    <n v="2000"/>
    <m/>
    <s v="disponible"/>
    <s v="yorouba"/>
    <n v="0"/>
    <n v="1"/>
    <n v="0"/>
    <m/>
    <n v="1400"/>
    <m/>
    <s v="meme_pays"/>
    <m/>
    <m/>
    <n v="15"/>
    <n v="2"/>
    <n v="0"/>
    <n v="700"/>
    <n v="1200"/>
    <m/>
    <m/>
    <m/>
    <m/>
    <m/>
    <m/>
    <m/>
    <m/>
    <m/>
    <m/>
    <m/>
    <m/>
    <m/>
    <m/>
    <m/>
    <m/>
    <m/>
    <m/>
    <s v="disponible"/>
    <s v="kg"/>
    <n v="1"/>
    <n v="0"/>
    <n v="0"/>
    <n v="450"/>
    <m/>
    <m/>
    <s v="meme_pays"/>
    <m/>
    <m/>
    <n v="15"/>
    <n v="1"/>
    <n v="0"/>
    <n v="300"/>
    <n v="600"/>
    <m/>
    <m/>
    <m/>
    <m/>
    <m/>
    <m/>
    <m/>
    <m/>
    <m/>
    <m/>
    <m/>
    <m/>
    <m/>
    <m/>
    <m/>
    <m/>
    <m/>
    <m/>
    <m/>
    <m/>
    <m/>
    <m/>
    <m/>
    <m/>
    <m/>
    <m/>
    <m/>
    <m/>
    <m/>
    <m/>
    <m/>
    <m/>
    <m/>
    <m/>
    <m/>
    <m/>
    <m/>
    <m/>
    <m/>
    <m/>
    <m/>
    <m/>
    <m/>
    <m/>
    <m/>
    <m/>
    <m/>
    <m/>
    <m/>
    <m/>
    <m/>
    <m/>
    <m/>
    <m/>
    <m/>
    <m/>
    <m/>
    <m/>
    <m/>
    <m/>
    <m/>
    <m/>
    <s v="disponible"/>
    <n v="3000"/>
    <s v="meme_province"/>
    <m/>
    <m/>
    <n v="2"/>
    <n v="1"/>
    <n v="0"/>
    <n v="700"/>
    <n v="1000"/>
    <m/>
    <s v="disponible"/>
    <n v="2500"/>
    <s v="meme_province"/>
    <m/>
    <m/>
    <n v="2"/>
    <n v="1"/>
    <n v="0"/>
    <n v="2000"/>
    <n v="4000"/>
    <m/>
    <s v="disponible"/>
    <n v="1500"/>
    <s v="meme_pays"/>
    <m/>
    <m/>
    <n v="3"/>
    <n v="1"/>
    <n v="0"/>
    <n v="1500"/>
    <n v="2000"/>
    <m/>
    <s v="peudisponible"/>
    <n v="3000"/>
    <s v="meme_pays"/>
    <m/>
    <m/>
    <n v="25"/>
    <n v="1"/>
    <n v="0"/>
    <n v="100"/>
    <n v="150"/>
    <m/>
    <s v="peudisponible"/>
    <n v="500"/>
    <s v="meme_province"/>
    <m/>
    <m/>
    <n v="5"/>
    <n v="1"/>
    <n v="0"/>
    <n v="500"/>
    <n v="700"/>
    <m/>
    <s v="disponible"/>
    <s v="yorouba"/>
    <n v="0"/>
    <n v="1"/>
    <n v="0"/>
    <m/>
    <n v="1000"/>
    <m/>
    <s v="meme_pays"/>
    <m/>
    <m/>
    <n v="15"/>
    <n v="1"/>
    <n v="0"/>
    <n v="1000"/>
    <n v="1500"/>
    <m/>
    <s v="disponible"/>
    <s v="yorouba"/>
    <n v="0"/>
    <n v="1"/>
    <n v="0"/>
    <m/>
    <n v="500"/>
    <m/>
    <s v="meme_province"/>
    <m/>
    <m/>
    <n v="15"/>
    <n v="3"/>
    <n v="0"/>
    <n v="500"/>
    <n v="800"/>
    <m/>
    <m/>
    <m/>
    <m/>
    <m/>
    <m/>
    <m/>
    <m/>
    <m/>
    <m/>
    <m/>
    <m/>
    <m/>
    <m/>
    <m/>
    <m/>
    <m/>
    <m/>
    <s v="peudisponible"/>
    <s v="yorouba"/>
    <n v="0"/>
    <n v="1"/>
    <n v="0"/>
    <m/>
    <n v="1100"/>
    <m/>
    <s v="meme_pays"/>
    <m/>
    <m/>
    <n v="30"/>
    <n v="3"/>
    <n v="0"/>
    <n v="200"/>
    <n v="400"/>
    <m/>
    <s v="peudisponible"/>
    <s v="tas"/>
    <n v="0"/>
    <n v="0"/>
    <n v="1"/>
    <m/>
    <m/>
    <n v="200"/>
    <s v="meme_pays"/>
    <m/>
    <m/>
    <n v="15"/>
    <n v="1"/>
    <n v="0"/>
    <n v="100"/>
    <n v="150"/>
    <m/>
    <s v="peudisponible"/>
    <s v="tas"/>
    <n v="0"/>
    <n v="1"/>
    <m/>
    <n v="200"/>
    <s v="meme_pays"/>
    <m/>
    <m/>
    <n v="5"/>
    <n v="1"/>
    <n v="0"/>
    <n v="100"/>
    <n v="200"/>
    <m/>
    <s v="peudisponible"/>
    <s v="tas"/>
    <n v="0"/>
    <n v="1"/>
    <m/>
    <n v="200"/>
    <s v="meme_pays"/>
    <m/>
    <m/>
    <n v="3"/>
    <n v="1"/>
    <n v="0"/>
    <n v="100"/>
    <n v="150"/>
    <m/>
    <s v="peudisponible"/>
    <n v="1100"/>
    <s v="meme_region"/>
    <m/>
    <m/>
    <n v="20"/>
    <n v="3"/>
    <n v="0"/>
    <n v="60"/>
    <n v="100"/>
    <m/>
    <s v="peudisponible"/>
    <s v="boule"/>
    <n v="0"/>
    <n v="0"/>
    <n v="1"/>
    <m/>
    <m/>
    <n v="50"/>
    <s v="meme_pays"/>
    <m/>
    <m/>
    <n v="25"/>
    <n v="3"/>
    <n v="0"/>
    <n v="60"/>
    <n v="120"/>
    <m/>
    <s v="disponible"/>
    <s v="poudre morceaux"/>
    <n v="1"/>
    <n v="1"/>
    <n v="650"/>
    <n v="850"/>
    <s v="meme_pays"/>
    <m/>
    <m/>
    <n v="15"/>
    <n v="1"/>
    <n v="0"/>
    <n v="100"/>
    <n v="150"/>
    <m/>
    <s v="disponible"/>
    <n v="500"/>
    <s v="meme_pays"/>
    <m/>
    <m/>
    <n v="30"/>
    <n v="1"/>
    <n v="0"/>
    <n v="70"/>
    <n v="100"/>
    <m/>
    <s v="oui"/>
    <m/>
    <s v="poisson lait_frais voandzou oignon tomate feuille huile beurre"/>
    <n v="0"/>
    <n v="0"/>
    <n v="0"/>
    <n v="0"/>
    <n v="0"/>
    <n v="0"/>
    <n v="0"/>
    <n v="0"/>
    <n v="0"/>
    <n v="0"/>
    <n v="0"/>
    <n v="0"/>
    <n v="0"/>
    <n v="1"/>
    <n v="0"/>
    <n v="1"/>
    <n v="0"/>
    <n v="0"/>
    <n v="0"/>
    <n v="1"/>
    <n v="1"/>
    <n v="1"/>
    <n v="1"/>
    <n v="1"/>
    <n v="1"/>
    <n v="0"/>
    <n v="0"/>
    <n v="0"/>
    <m/>
    <s v="article_indisponible_saison"/>
    <n v="0"/>
    <n v="0"/>
    <n v="0"/>
    <n v="0"/>
    <n v="1"/>
    <n v="0"/>
    <n v="0"/>
    <n v="0"/>
    <n v="0"/>
    <n v="0"/>
    <n v="0"/>
    <n v="0"/>
    <m/>
    <m/>
    <s v="prix_constants"/>
    <n v="1"/>
    <n v="0"/>
    <n v="0"/>
    <n v="0"/>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Na"/>
    <m/>
    <s v="Ras"/>
    <m/>
    <m/>
    <n v="442278709"/>
    <d v="2023-06-20T17:34:38"/>
    <m/>
    <m/>
    <s v="submitted_via_web"/>
    <s v="bkf_icsm"/>
    <s v="v8DRxzhZAoFL2MzF7VzqpN"/>
    <m/>
    <m/>
    <m/>
  </r>
  <r>
    <n v="55"/>
    <s v="6051645e-6524-4d30-944c-44d5bb2230f2"/>
    <d v="2023-06-20T00:00:00"/>
    <s v="boussouma"/>
    <s v="boussouma2"/>
    <d v="2023-06-20T14:51:24"/>
    <d v="2023-06-20T17:23:25"/>
    <s v="audit.csv"/>
    <m/>
    <m/>
    <s v="acted"/>
    <d v="2023-06-20T00:00:00"/>
    <s v="centre_nord"/>
    <s v="sanmatenga"/>
    <x v="2"/>
    <s v="central"/>
    <m/>
    <m/>
    <s v="ACTED Burkina Faso"/>
    <s v="Marché de Boussouma"/>
    <m/>
    <s v="oui"/>
    <m/>
    <x v="1"/>
    <m/>
    <m/>
    <s v="seau savon400gr"/>
    <n v="1"/>
    <n v="0"/>
    <n v="1"/>
    <n v="0"/>
    <n v="2"/>
    <m/>
    <s v="disponible"/>
    <n v="900"/>
    <s v="meme_pays"/>
    <m/>
    <m/>
    <n v="20"/>
    <n v="1"/>
    <n v="0"/>
    <n v="100"/>
    <n v="200"/>
    <m/>
    <m/>
    <m/>
    <m/>
    <m/>
    <m/>
    <m/>
    <m/>
    <m/>
    <m/>
    <m/>
    <m/>
    <m/>
    <m/>
    <m/>
    <m/>
    <s v="disponible"/>
    <s v="boule400g boule250g"/>
    <n v="1"/>
    <n v="1"/>
    <n v="500"/>
    <n v="300"/>
    <s v="meme_pays"/>
    <m/>
    <m/>
    <n v="15"/>
    <n v="1"/>
    <n v="0"/>
    <n v="100"/>
    <n v="200"/>
    <m/>
    <s v="non"/>
    <m/>
    <m/>
    <m/>
    <m/>
    <m/>
    <m/>
    <m/>
    <m/>
    <m/>
    <m/>
    <m/>
    <m/>
    <m/>
    <m/>
    <m/>
    <m/>
    <m/>
    <m/>
    <m/>
    <m/>
    <m/>
    <s v="prix_constants"/>
    <n v="1"/>
    <n v="0"/>
    <n v="0"/>
    <n v="0"/>
    <m/>
    <m/>
    <m/>
    <m/>
    <m/>
    <m/>
    <m/>
    <m/>
    <m/>
    <m/>
    <m/>
    <m/>
    <m/>
    <m/>
    <m/>
    <m/>
    <m/>
    <m/>
    <m/>
    <m/>
    <m/>
    <m/>
    <m/>
    <m/>
    <m/>
    <m/>
    <m/>
    <m/>
    <m/>
    <m/>
    <m/>
    <m/>
    <m/>
    <m/>
    <m/>
    <m/>
    <m/>
    <m/>
    <m/>
    <s v="bache corde tenaille pelle"/>
    <n v="1"/>
    <n v="1"/>
    <n v="1"/>
    <n v="1"/>
    <n v="0"/>
    <n v="4"/>
    <m/>
    <s v="disponible"/>
    <n v="5000"/>
    <s v="meme_pays"/>
    <m/>
    <m/>
    <n v="30"/>
    <n v="1"/>
    <n v="0"/>
    <n v="50"/>
    <n v="100"/>
    <m/>
    <s v="disponible"/>
    <n v="16000"/>
    <s v="meme_pays"/>
    <m/>
    <m/>
    <n v="30"/>
    <n v="1"/>
    <n v="0"/>
    <n v="5"/>
    <n v="10"/>
    <m/>
    <s v="disponible"/>
    <n v="750"/>
    <s v="meme_pays"/>
    <m/>
    <m/>
    <n v="25"/>
    <n v="1"/>
    <n v="0"/>
    <n v="20"/>
    <n v="50"/>
    <m/>
    <s v="disponible"/>
    <n v="1500"/>
    <s v="meme_pays"/>
    <m/>
    <m/>
    <n v="30"/>
    <n v="1"/>
    <n v="0"/>
    <n v="30"/>
    <n v="6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1"/>
    <m/>
    <s v="disponible"/>
    <n v="500"/>
    <s v="meme_province"/>
    <m/>
    <m/>
    <n v="15"/>
    <n v="3"/>
    <n v="0"/>
    <n v="100"/>
    <n v="150"/>
    <m/>
    <s v="disponible"/>
    <s v="sac sachet"/>
    <n v="1"/>
    <n v="1"/>
    <n v="6000"/>
    <n v="100"/>
    <s v="meme_pays"/>
    <m/>
    <m/>
    <n v="15"/>
    <n v="3"/>
    <n v="0"/>
    <n v="300"/>
    <n v="600"/>
    <m/>
    <s v="disponible"/>
    <s v="6kg 12kg"/>
    <n v="0"/>
    <n v="1"/>
    <n v="1"/>
    <m/>
    <n v="25000"/>
    <n v="35000"/>
    <s v="meme_pays"/>
    <m/>
    <m/>
    <n v="15"/>
    <n v="2"/>
    <n v="0"/>
    <n v="50"/>
    <n v="70"/>
    <m/>
    <s v="disponible"/>
    <n v="4500"/>
    <s v="meme_pays"/>
    <m/>
    <m/>
    <n v="25"/>
    <n v="1"/>
    <n v="0"/>
    <n v="100"/>
    <n v="150"/>
    <m/>
    <s v="disponible"/>
    <n v="3500"/>
    <s v="meme_pays"/>
    <m/>
    <m/>
    <n v="25"/>
    <n v="1"/>
    <n v="0"/>
    <n v="70"/>
    <n v="120"/>
    <m/>
    <s v="disponible"/>
    <n v="600"/>
    <s v="meme_pays"/>
    <m/>
    <m/>
    <n v="45"/>
    <n v="1"/>
    <n v="0"/>
    <n v="80"/>
    <n v="120"/>
    <m/>
    <s v="disponible"/>
    <n v="100"/>
    <s v="meme_pays"/>
    <m/>
    <m/>
    <n v="30"/>
    <n v="1"/>
    <n v="0"/>
    <n v="100"/>
    <n v="150"/>
    <m/>
    <s v="disponible"/>
    <s v="0_25l 0_5l 1l"/>
    <n v="1"/>
    <n v="1"/>
    <n v="1"/>
    <n v="200"/>
    <n v="300"/>
    <n v="500"/>
    <s v="meme_pays"/>
    <m/>
    <m/>
    <n v="25"/>
    <n v="1"/>
    <n v="0"/>
    <n v="50"/>
    <n v="100"/>
    <m/>
    <s v="disponible"/>
    <n v="3000"/>
    <s v="meme_pays"/>
    <m/>
    <m/>
    <n v="35"/>
    <n v="1"/>
    <n v="0"/>
    <n v="40"/>
    <n v="60"/>
    <m/>
    <s v="disponible"/>
    <n v="2250"/>
    <s v="meme_pays"/>
    <m/>
    <m/>
    <n v="30"/>
    <n v="1"/>
    <n v="0"/>
    <n v="60"/>
    <n v="100"/>
    <m/>
    <s v="disponible"/>
    <n v="2000"/>
    <s v="meme_pays"/>
    <m/>
    <m/>
    <n v="30"/>
    <n v="1"/>
    <n v="0"/>
    <n v="50"/>
    <n v="80"/>
    <m/>
    <s v="disponible"/>
    <n v="2000"/>
    <s v="meme_pays"/>
    <m/>
    <m/>
    <n v="25"/>
    <n v="1"/>
    <n v="0"/>
    <n v="40"/>
    <n v="60"/>
    <m/>
    <s v="disponible"/>
    <n v="750"/>
    <s v="meme_pays"/>
    <m/>
    <m/>
    <n v="25"/>
    <n v="1"/>
    <n v="0"/>
    <n v="45"/>
    <n v="80"/>
    <m/>
    <s v="disponible"/>
    <s v="oui"/>
    <n v="3000"/>
    <m/>
    <m/>
    <s v="meme_pays"/>
    <m/>
    <m/>
    <n v="20"/>
    <n v="1"/>
    <n v="0"/>
    <n v="50"/>
    <n v="120"/>
    <m/>
    <s v="disponible"/>
    <n v="400"/>
    <s v="meme_pays"/>
    <m/>
    <m/>
    <n v="30"/>
    <n v="1"/>
    <n v="0"/>
    <n v="100"/>
    <n v="200"/>
    <m/>
    <s v="non"/>
    <m/>
    <m/>
    <m/>
    <m/>
    <m/>
    <m/>
    <m/>
    <m/>
    <m/>
    <m/>
    <m/>
    <m/>
    <m/>
    <m/>
    <m/>
    <m/>
    <m/>
    <m/>
    <m/>
    <m/>
    <m/>
    <m/>
    <m/>
    <m/>
    <m/>
    <m/>
    <m/>
    <m/>
    <m/>
    <m/>
    <m/>
    <m/>
    <m/>
    <s v="prix_constants"/>
    <n v="1"/>
    <n v="0"/>
    <n v="0"/>
    <n v="0"/>
    <m/>
    <m/>
    <m/>
    <m/>
    <m/>
    <m/>
    <m/>
    <m/>
    <m/>
    <m/>
    <m/>
    <m/>
    <m/>
    <m/>
    <m/>
    <m/>
    <m/>
    <m/>
    <m/>
    <m/>
    <m/>
    <m/>
    <m/>
    <m/>
    <m/>
    <m/>
    <m/>
    <m/>
    <m/>
    <m/>
    <m/>
    <m/>
    <m/>
    <m/>
    <m/>
    <m/>
    <m/>
    <m/>
    <m/>
    <m/>
    <m/>
    <m/>
    <m/>
    <m/>
    <m/>
    <m/>
    <m/>
    <m/>
    <m/>
    <m/>
    <m/>
    <m/>
    <m/>
    <m/>
    <m/>
    <m/>
    <m/>
    <m/>
    <m/>
    <m/>
    <m/>
    <m/>
    <m/>
    <m/>
    <s v="mais sorgho_rouge sorgho_blanc mil riz_importe viande_beuf viande_mouton poisson lait_en_poudre lait_frais niebe arachide_coque voandzou oignon tomate feuille huile beurre sucre sel"/>
    <n v="1"/>
    <n v="1"/>
    <n v="1"/>
    <n v="1"/>
    <n v="0"/>
    <n v="1"/>
    <n v="0"/>
    <n v="0"/>
    <n v="0"/>
    <n v="0"/>
    <n v="0"/>
    <n v="1"/>
    <n v="1"/>
    <n v="1"/>
    <n v="1"/>
    <n v="1"/>
    <n v="1"/>
    <n v="1"/>
    <n v="0"/>
    <n v="1"/>
    <n v="1"/>
    <n v="1"/>
    <n v="1"/>
    <n v="1"/>
    <n v="1"/>
    <n v="1"/>
    <n v="1"/>
    <n v="0"/>
    <n v="20"/>
    <m/>
    <s v="disponible"/>
    <s v="yorouba"/>
    <n v="0"/>
    <n v="1"/>
    <n v="0"/>
    <m/>
    <n v="1000"/>
    <m/>
    <s v="meme_pays"/>
    <m/>
    <m/>
    <n v="15"/>
    <n v="1"/>
    <n v="0"/>
    <n v="1000"/>
    <n v="5000"/>
    <m/>
    <s v="disponible"/>
    <s v="yorouba"/>
    <n v="0"/>
    <n v="1"/>
    <n v="0"/>
    <m/>
    <n v="1200"/>
    <m/>
    <s v="meme_pays"/>
    <m/>
    <m/>
    <n v="15"/>
    <n v="2"/>
    <n v="0"/>
    <n v="700"/>
    <n v="1000"/>
    <m/>
    <s v="peudisponible"/>
    <s v="yorouba"/>
    <n v="0"/>
    <n v="1"/>
    <n v="0"/>
    <m/>
    <n v="1100"/>
    <m/>
    <s v="meme_pays"/>
    <m/>
    <m/>
    <n v="25"/>
    <n v="2"/>
    <n v="0"/>
    <n v="200"/>
    <n v="500"/>
    <m/>
    <s v="disponible"/>
    <s v="yorouba"/>
    <n v="0"/>
    <n v="1"/>
    <n v="0"/>
    <m/>
    <n v="1400"/>
    <m/>
    <s v="meme_pays"/>
    <m/>
    <m/>
    <n v="15"/>
    <n v="2"/>
    <n v="0"/>
    <n v="500"/>
    <n v="800"/>
    <m/>
    <m/>
    <m/>
    <m/>
    <m/>
    <m/>
    <m/>
    <m/>
    <m/>
    <m/>
    <m/>
    <m/>
    <m/>
    <m/>
    <m/>
    <m/>
    <m/>
    <m/>
    <s v="disponible"/>
    <s v="kg"/>
    <n v="1"/>
    <n v="0"/>
    <n v="0"/>
    <n v="450"/>
    <m/>
    <m/>
    <s v="meme_pays"/>
    <m/>
    <m/>
    <n v="15"/>
    <n v="1"/>
    <n v="0"/>
    <n v="500"/>
    <n v="1000"/>
    <m/>
    <m/>
    <m/>
    <m/>
    <m/>
    <m/>
    <m/>
    <m/>
    <m/>
    <m/>
    <m/>
    <m/>
    <m/>
    <m/>
    <m/>
    <m/>
    <m/>
    <m/>
    <m/>
    <m/>
    <m/>
    <m/>
    <m/>
    <m/>
    <m/>
    <m/>
    <m/>
    <m/>
    <m/>
    <m/>
    <m/>
    <m/>
    <m/>
    <m/>
    <m/>
    <m/>
    <m/>
    <m/>
    <m/>
    <m/>
    <m/>
    <m/>
    <m/>
    <m/>
    <m/>
    <m/>
    <m/>
    <m/>
    <m/>
    <m/>
    <m/>
    <m/>
    <m/>
    <m/>
    <m/>
    <m/>
    <m/>
    <m/>
    <m/>
    <m/>
    <m/>
    <m/>
    <s v="disponible"/>
    <n v="3000"/>
    <s v="meme_province"/>
    <m/>
    <m/>
    <n v="2"/>
    <n v="1"/>
    <n v="0"/>
    <n v="1000"/>
    <n v="1500"/>
    <m/>
    <s v="disponible"/>
    <n v="2250"/>
    <s v="meme_province"/>
    <m/>
    <m/>
    <n v="2"/>
    <n v="1"/>
    <n v="0"/>
    <n v="700"/>
    <n v="1000"/>
    <m/>
    <s v="disponible"/>
    <n v="1500"/>
    <s v="meme_pays"/>
    <m/>
    <m/>
    <n v="3"/>
    <n v="1"/>
    <n v="0"/>
    <n v="800"/>
    <n v="1000"/>
    <m/>
    <s v="peudisponible"/>
    <n v="3000"/>
    <s v="meme_pays"/>
    <m/>
    <m/>
    <n v="20"/>
    <n v="1"/>
    <n v="0"/>
    <n v="50"/>
    <n v="100"/>
    <m/>
    <s v="peudisponible"/>
    <n v="500"/>
    <s v="meme_province"/>
    <m/>
    <m/>
    <n v="2"/>
    <n v="1"/>
    <n v="0"/>
    <n v="100"/>
    <n v="200"/>
    <m/>
    <s v="disponible"/>
    <s v="yorouba"/>
    <n v="0"/>
    <n v="1"/>
    <n v="0"/>
    <m/>
    <n v="1000"/>
    <m/>
    <s v="meme_pays"/>
    <m/>
    <m/>
    <n v="20"/>
    <n v="1"/>
    <n v="0"/>
    <n v="500"/>
    <n v="800"/>
    <m/>
    <s v="disponible"/>
    <s v="yorouba"/>
    <n v="0"/>
    <n v="1"/>
    <n v="0"/>
    <m/>
    <n v="500"/>
    <m/>
    <s v="meme_pays"/>
    <m/>
    <m/>
    <n v="25"/>
    <n v="3"/>
    <n v="0"/>
    <n v="300"/>
    <n v="600"/>
    <m/>
    <m/>
    <m/>
    <m/>
    <m/>
    <m/>
    <m/>
    <m/>
    <m/>
    <m/>
    <m/>
    <m/>
    <m/>
    <m/>
    <m/>
    <m/>
    <m/>
    <m/>
    <s v="peudisponible"/>
    <s v="yorouba"/>
    <n v="0"/>
    <n v="1"/>
    <n v="0"/>
    <m/>
    <n v="1100"/>
    <m/>
    <s v="meme_pays"/>
    <m/>
    <m/>
    <n v="30"/>
    <n v="3"/>
    <n v="0"/>
    <n v="100"/>
    <n v="200"/>
    <m/>
    <s v="peudisponible"/>
    <s v="tas"/>
    <n v="0"/>
    <n v="0"/>
    <n v="1"/>
    <m/>
    <m/>
    <n v="200"/>
    <s v="meme_pays"/>
    <m/>
    <m/>
    <n v="15"/>
    <n v="2"/>
    <n v="0"/>
    <n v="80"/>
    <n v="100"/>
    <m/>
    <s v="disponible"/>
    <s v="tas"/>
    <n v="0"/>
    <n v="1"/>
    <m/>
    <n v="200"/>
    <s v="meme_pays"/>
    <m/>
    <m/>
    <n v="3"/>
    <n v="1"/>
    <n v="0"/>
    <n v="60"/>
    <n v="120"/>
    <m/>
    <s v="peudisponible"/>
    <s v="tas"/>
    <n v="0"/>
    <n v="1"/>
    <m/>
    <n v="200"/>
    <s v="meme_pays"/>
    <m/>
    <m/>
    <n v="4"/>
    <n v="1"/>
    <n v="0"/>
    <n v="60"/>
    <n v="150"/>
    <m/>
    <s v="peudisponible"/>
    <n v="1200"/>
    <s v="meme_province"/>
    <m/>
    <m/>
    <n v="15"/>
    <n v="3"/>
    <n v="0"/>
    <n v="50"/>
    <n v="700"/>
    <m/>
    <s v="peudisponible"/>
    <s v="boule"/>
    <n v="0"/>
    <n v="0"/>
    <n v="1"/>
    <m/>
    <m/>
    <n v="50"/>
    <s v="meme_pays"/>
    <m/>
    <m/>
    <n v="25"/>
    <n v="3"/>
    <n v="0"/>
    <n v="20"/>
    <n v="50"/>
    <m/>
    <s v="disponible"/>
    <s v="morceaux poudre"/>
    <n v="1"/>
    <n v="1"/>
    <n v="650"/>
    <n v="800"/>
    <s v="meme_pays"/>
    <m/>
    <m/>
    <n v="15"/>
    <n v="1"/>
    <n v="0"/>
    <n v="600"/>
    <n v="1000"/>
    <m/>
    <s v="disponible"/>
    <n v="500"/>
    <s v="meme_pays"/>
    <m/>
    <m/>
    <n v="15"/>
    <n v="1"/>
    <n v="0"/>
    <n v="600"/>
    <n v="100"/>
    <m/>
    <s v="oui"/>
    <m/>
    <s v="poisson oignon tomate feuille lait_frais voandzou beurre sorgho_rouge lait_en_poudre"/>
    <n v="0"/>
    <n v="1"/>
    <n v="0"/>
    <n v="0"/>
    <n v="0"/>
    <n v="0"/>
    <n v="0"/>
    <n v="0"/>
    <n v="0"/>
    <n v="0"/>
    <n v="0"/>
    <n v="0"/>
    <n v="0"/>
    <n v="1"/>
    <n v="1"/>
    <n v="1"/>
    <n v="0"/>
    <n v="0"/>
    <n v="0"/>
    <n v="1"/>
    <n v="1"/>
    <n v="1"/>
    <n v="1"/>
    <n v="0"/>
    <n v="1"/>
    <n v="0"/>
    <n v="0"/>
    <n v="0"/>
    <m/>
    <s v="article_indisponible_saison"/>
    <n v="0"/>
    <n v="0"/>
    <n v="0"/>
    <n v="0"/>
    <n v="1"/>
    <n v="0"/>
    <n v="0"/>
    <n v="0"/>
    <n v="0"/>
    <n v="0"/>
    <n v="0"/>
    <n v="0"/>
    <m/>
    <m/>
    <s v="prix_hausse"/>
    <n v="0"/>
    <n v="1"/>
    <n v="0"/>
    <n v="0"/>
    <s v="poisson"/>
    <n v="0"/>
    <n v="0"/>
    <n v="0"/>
    <n v="0"/>
    <n v="0"/>
    <n v="0"/>
    <n v="0"/>
    <n v="0"/>
    <n v="0"/>
    <n v="0"/>
    <n v="0"/>
    <n v="0"/>
    <n v="0"/>
    <n v="1"/>
    <n v="0"/>
    <n v="0"/>
    <n v="0"/>
    <n v="0"/>
    <n v="0"/>
    <n v="0"/>
    <n v="0"/>
    <n v="0"/>
    <n v="0"/>
    <n v="0"/>
    <n v="0"/>
    <n v="0"/>
    <n v="0"/>
    <n v="0"/>
    <s v="Hausse_prix_fournisseurs"/>
    <n v="0"/>
    <n v="0"/>
    <n v="0"/>
    <n v="0"/>
    <n v="0"/>
    <n v="1"/>
    <n v="0"/>
    <n v="0"/>
    <n v="0"/>
    <n v="0"/>
    <n v="0"/>
    <n v="0"/>
    <m/>
    <m/>
    <m/>
    <m/>
    <m/>
    <m/>
    <m/>
    <m/>
    <m/>
    <m/>
    <m/>
    <m/>
    <m/>
    <m/>
    <m/>
    <m/>
    <m/>
    <m/>
    <m/>
    <m/>
    <m/>
    <m/>
    <m/>
    <m/>
    <m/>
    <m/>
    <m/>
    <m/>
    <m/>
    <m/>
    <m/>
    <m/>
    <m/>
    <m/>
    <m/>
    <m/>
    <m/>
    <m/>
    <m/>
    <m/>
    <m/>
    <m/>
    <m/>
    <m/>
    <s v="aucun"/>
    <n v="1"/>
    <n v="0"/>
    <n v="0"/>
    <n v="0"/>
    <n v="0"/>
    <n v="0"/>
    <n v="0"/>
    <n v="0"/>
    <n v="0"/>
    <n v="0"/>
    <m/>
    <s v="argent_mobile"/>
    <n v="0"/>
    <n v="0"/>
    <n v="1"/>
    <n v="0"/>
    <n v="0"/>
    <n v="0"/>
    <n v="0"/>
    <n v="0"/>
    <n v="0"/>
    <n v="0"/>
    <n v="0"/>
    <m/>
    <s v="oui_personnel"/>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Non"/>
    <m/>
    <s v="Remerciements et encouragements!"/>
    <m/>
    <m/>
    <n v="442283812"/>
    <d v="2023-06-20T17:45:52"/>
    <m/>
    <m/>
    <s v="submitted_via_web"/>
    <s v="bkf_icsm"/>
    <s v="v8DRxzhZAoFL2MzF7VzqpN"/>
    <m/>
    <m/>
    <m/>
  </r>
  <r>
    <n v="56"/>
    <s v="f0e36355-0fcb-450d-98b9-ca5591db4a04"/>
    <d v="2023-06-21T00:00:00"/>
    <s v="gorom_gorom"/>
    <s v="gorom3"/>
    <d v="2023-06-21T08:12:52"/>
    <d v="2023-06-21T12:45:08"/>
    <s v="audit.csv"/>
    <m/>
    <m/>
    <s v="drc"/>
    <d v="2023-06-16T00:00:00"/>
    <s v="sahel"/>
    <s v="oudalan"/>
    <x v="3"/>
    <s v="central"/>
    <m/>
    <m/>
    <s v="Danish Refugee Council Burkina Faso (DRC)"/>
    <s v="Marché de Gorom-Gorom"/>
    <m/>
    <s v="oui"/>
    <m/>
    <x v="1"/>
    <m/>
    <m/>
    <s v="seau bidon savon400gr"/>
    <n v="1"/>
    <n v="1"/>
    <n v="1"/>
    <n v="0"/>
    <n v="3"/>
    <m/>
    <s v="disponible"/>
    <n v="2000"/>
    <s v="meme_pays"/>
    <m/>
    <m/>
    <n v="10"/>
    <n v="15"/>
    <n v="1"/>
    <n v="5000"/>
    <n v="2000"/>
    <m/>
    <s v="disponible"/>
    <s v="20l 25l"/>
    <n v="1"/>
    <n v="1"/>
    <n v="4500"/>
    <n v="5000"/>
    <s v="meme_pays"/>
    <m/>
    <m/>
    <n v="5"/>
    <n v="15"/>
    <n v="1"/>
    <n v="3000"/>
    <n v="1500"/>
    <m/>
    <s v="disponible"/>
    <s v="boule400g boule250g"/>
    <n v="1"/>
    <n v="1"/>
    <n v="500"/>
    <n v="300"/>
    <s v="meme_pays"/>
    <m/>
    <m/>
    <n v="20"/>
    <n v="15"/>
    <n v="0"/>
    <n v="6000"/>
    <n v="3500"/>
    <m/>
    <s v="oui"/>
    <m/>
    <s v="seau bidon savon400gr"/>
    <n v="1"/>
    <n v="1"/>
    <n v="1"/>
    <n v="0"/>
    <m/>
    <s v="securite rarete_transport"/>
    <n v="1"/>
    <n v="0"/>
    <n v="0"/>
    <n v="0"/>
    <n v="0"/>
    <n v="1"/>
    <n v="0"/>
    <n v="0"/>
    <n v="0"/>
    <n v="0"/>
    <n v="0"/>
    <m/>
    <m/>
    <s v="prix_hausse"/>
    <n v="0"/>
    <n v="1"/>
    <n v="0"/>
    <n v="0"/>
    <s v="seau bidon savon400gr"/>
    <n v="1"/>
    <n v="1"/>
    <n v="1"/>
    <n v="0"/>
    <s v="hausse_couts baisse_offre_securite"/>
    <n v="1"/>
    <n v="0"/>
    <n v="0"/>
    <n v="0"/>
    <n v="0"/>
    <n v="0"/>
    <n v="0"/>
    <n v="0"/>
    <n v="1"/>
    <n v="0"/>
    <n v="0"/>
    <n v="0"/>
    <m/>
    <m/>
    <m/>
    <m/>
    <m/>
    <m/>
    <m/>
    <m/>
    <m/>
    <m/>
    <m/>
    <m/>
    <m/>
    <m/>
    <m/>
    <m/>
    <m/>
    <m/>
    <m/>
    <m/>
    <m/>
    <s v="bache corde tenaille pelle"/>
    <n v="1"/>
    <n v="1"/>
    <n v="1"/>
    <n v="1"/>
    <n v="0"/>
    <n v="4"/>
    <m/>
    <s v="disponible"/>
    <n v="6000"/>
    <s v="meme_pays"/>
    <m/>
    <m/>
    <n v="15"/>
    <n v="20"/>
    <n v="1"/>
    <n v="5000"/>
    <n v="2500"/>
    <m/>
    <s v="peudisponible"/>
    <n v="19500"/>
    <s v="meme_pays"/>
    <m/>
    <m/>
    <n v="20"/>
    <n v="20"/>
    <n v="1"/>
    <n v="5000"/>
    <n v="2000"/>
    <m/>
    <s v="disponible"/>
    <n v="1500"/>
    <s v="meme_pays"/>
    <m/>
    <m/>
    <n v="10"/>
    <n v="15"/>
    <n v="1"/>
    <n v="6000"/>
    <n v="1500"/>
    <m/>
    <s v="disponible"/>
    <n v="1500"/>
    <s v="meme_pays"/>
    <m/>
    <m/>
    <n v="10"/>
    <n v="25"/>
    <n v="1"/>
    <n v="3000"/>
    <n v="1500"/>
    <m/>
    <s v="oui"/>
    <m/>
    <s v="bache corde tenaille pelle"/>
    <n v="1"/>
    <n v="1"/>
    <n v="1"/>
    <n v="1"/>
    <n v="0"/>
    <m/>
    <s v="securite rarete_transport"/>
    <n v="1"/>
    <n v="0"/>
    <n v="0"/>
    <n v="0"/>
    <n v="0"/>
    <n v="1"/>
    <n v="0"/>
    <n v="0"/>
    <n v="0"/>
    <n v="0"/>
    <n v="0"/>
    <m/>
    <m/>
    <s v="prix_hausse"/>
    <n v="0"/>
    <n v="1"/>
    <n v="0"/>
    <n v="0"/>
    <s v="bache corde tenaille pelle"/>
    <n v="1"/>
    <n v="1"/>
    <n v="1"/>
    <n v="1"/>
    <n v="0"/>
    <s v="hausse_couts baisse_offre_securite"/>
    <n v="1"/>
    <n v="0"/>
    <n v="0"/>
    <n v="0"/>
    <n v="0"/>
    <n v="0"/>
    <n v="0"/>
    <n v="0"/>
    <n v="1"/>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200"/>
    <s v="meme_pays"/>
    <m/>
    <m/>
    <n v="10"/>
    <n v="5"/>
    <n v="0"/>
    <n v="5000"/>
    <n v="2500"/>
    <m/>
    <s v="disponible"/>
    <s v="sac sachet"/>
    <n v="1"/>
    <n v="1"/>
    <n v="6000"/>
    <n v="100"/>
    <s v="meme_commune"/>
    <m/>
    <m/>
    <n v="10"/>
    <n v="15"/>
    <n v="1"/>
    <n v="2000"/>
    <n v="700"/>
    <m/>
    <s v="nondisponible"/>
    <m/>
    <m/>
    <m/>
    <m/>
    <m/>
    <m/>
    <m/>
    <m/>
    <m/>
    <m/>
    <m/>
    <m/>
    <m/>
    <m/>
    <m/>
    <m/>
    <s v="peudisponible"/>
    <n v="8500"/>
    <s v="meme_pays"/>
    <m/>
    <m/>
    <n v="15"/>
    <n v="20"/>
    <n v="1"/>
    <n v="4000"/>
    <n v="2000"/>
    <m/>
    <s v="peudisponible"/>
    <n v="7500"/>
    <s v="meme_pays"/>
    <m/>
    <m/>
    <n v="10"/>
    <n v="20"/>
    <n v="1"/>
    <n v="4500"/>
    <n v="2000"/>
    <m/>
    <s v="peudisponible"/>
    <n v="2500"/>
    <s v="meme_pays"/>
    <m/>
    <m/>
    <n v="10"/>
    <n v="20"/>
    <n v="1"/>
    <n v="6000"/>
    <n v="2500"/>
    <m/>
    <s v="disponible"/>
    <n v="250"/>
    <s v="meme_pays"/>
    <m/>
    <m/>
    <n v="10"/>
    <n v="20"/>
    <n v="1"/>
    <n v="5000"/>
    <n v="2000"/>
    <m/>
    <s v="disponible"/>
    <s v="0_25l 0_5l 1l"/>
    <n v="1"/>
    <n v="1"/>
    <n v="1"/>
    <n v="750"/>
    <n v="1250"/>
    <n v="2000"/>
    <s v="meme_pays"/>
    <m/>
    <m/>
    <n v="15"/>
    <n v="20"/>
    <n v="1"/>
    <n v="5000"/>
    <n v="200"/>
    <m/>
    <s v="peudisponible"/>
    <n v="2000"/>
    <s v="meme_pays"/>
    <m/>
    <m/>
    <n v="10"/>
    <n v="20"/>
    <n v="1"/>
    <n v="5000"/>
    <n v="2000"/>
    <m/>
    <s v="disponible"/>
    <n v="4000"/>
    <s v="meme_pays"/>
    <m/>
    <m/>
    <n v="15"/>
    <n v="20"/>
    <n v="1"/>
    <n v="5000"/>
    <n v="2000"/>
    <m/>
    <s v="disponible"/>
    <n v="3000"/>
    <s v="meme_pays"/>
    <m/>
    <m/>
    <n v="10"/>
    <n v="20"/>
    <n v="1"/>
    <n v="5000"/>
    <n v="2500"/>
    <m/>
    <s v="peudisponible"/>
    <n v="3000"/>
    <s v="meme_pays"/>
    <m/>
    <m/>
    <n v="10"/>
    <n v="10"/>
    <n v="1"/>
    <n v="4000"/>
    <n v="1500"/>
    <m/>
    <s v="disponible"/>
    <n v="1500"/>
    <s v="meme_pays"/>
    <m/>
    <m/>
    <n v="10"/>
    <n v="30"/>
    <n v="1"/>
    <n v="4000"/>
    <n v="2000"/>
    <m/>
    <s v="disponible"/>
    <s v="oui"/>
    <n v="7000"/>
    <m/>
    <m/>
    <s v="meme_pays"/>
    <m/>
    <m/>
    <n v="10"/>
    <n v="20"/>
    <n v="1"/>
    <n v="7000"/>
    <n v="4000"/>
    <m/>
    <s v="peudisponible"/>
    <n v="650"/>
    <s v="meme_pays"/>
    <m/>
    <m/>
    <n v="10"/>
    <n v="20"/>
    <n v="1"/>
    <n v="5000"/>
    <n v="2000"/>
    <m/>
    <s v="oui"/>
    <m/>
    <s v="combustible_bois combustible_charbon combustible_gaz marmite7 marmite5 assiette gobelet_plastique gobelet_acier bassine natte couverture moustiquaire lampe sac_boro pagne"/>
    <n v="1"/>
    <n v="1"/>
    <n v="1"/>
    <n v="1"/>
    <n v="1"/>
    <n v="1"/>
    <n v="1"/>
    <n v="1"/>
    <n v="1"/>
    <n v="1"/>
    <n v="1"/>
    <n v="1"/>
    <n v="1"/>
    <n v="1"/>
    <n v="1"/>
    <n v="0"/>
    <m/>
    <s v="securite rarete_transport"/>
    <n v="1"/>
    <n v="0"/>
    <n v="0"/>
    <n v="0"/>
    <n v="0"/>
    <n v="1"/>
    <n v="0"/>
    <n v="0"/>
    <n v="0"/>
    <n v="0"/>
    <n v="0"/>
    <m/>
    <m/>
    <s v="prix_hausse"/>
    <n v="0"/>
    <n v="1"/>
    <n v="0"/>
    <n v="0"/>
    <s v="combustible_bois combustible_charbon combustible_gaz marmite7 marmite5 assiette gobelet_plastique gobelet_acier bassine natte couverture moustiquaire lampe pagne sac_boro"/>
    <n v="1"/>
    <n v="1"/>
    <n v="1"/>
    <n v="1"/>
    <n v="1"/>
    <n v="1"/>
    <n v="1"/>
    <n v="1"/>
    <n v="1"/>
    <n v="1"/>
    <n v="1"/>
    <n v="1"/>
    <n v="1"/>
    <n v="1"/>
    <n v="1"/>
    <n v="0"/>
    <s v="hausse_couts hausse_demande_arrivees baisse_offre_securite"/>
    <n v="1"/>
    <n v="0"/>
    <n v="0"/>
    <n v="0"/>
    <n v="1"/>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argent_mobile cheque"/>
    <n v="0"/>
    <n v="0"/>
    <n v="1"/>
    <n v="1"/>
    <n v="0"/>
    <n v="1"/>
    <n v="0"/>
    <n v="0"/>
    <n v="0"/>
    <n v="0"/>
    <n v="0"/>
    <m/>
    <s v="oui_personnel"/>
    <s v="oui_produits oui_transports"/>
    <n v="0"/>
    <n v="1"/>
    <n v="1"/>
    <n v="0"/>
    <n v="0"/>
    <n v="0"/>
    <m/>
    <s v="pas_de_reponse"/>
    <n v="0"/>
    <n v="0"/>
    <n v="0"/>
    <n v="0"/>
    <n v="0"/>
    <n v="0"/>
    <n v="0"/>
    <n v="1"/>
    <n v="0"/>
    <m/>
    <s v="non"/>
    <s v="manque_transports"/>
    <n v="0"/>
    <n v="1"/>
    <n v="0"/>
    <n v="0"/>
    <n v="0"/>
    <n v="0"/>
    <n v="0"/>
    <n v="0"/>
    <n v="0"/>
    <m/>
    <s v="pas_de_reponse"/>
    <n v="0"/>
    <n v="0"/>
    <n v="0"/>
    <n v="0"/>
    <n v="0"/>
    <n v="0"/>
    <n v="0"/>
    <n v="0"/>
    <n v="1"/>
    <n v="0"/>
    <m/>
    <s v="pas_de_reponse"/>
    <n v="0"/>
    <n v="0"/>
    <n v="0"/>
    <n v="0"/>
    <n v="0"/>
    <n v="0"/>
    <n v="0"/>
    <n v="1"/>
    <n v="0"/>
    <m/>
    <s v="autre"/>
    <n v="0"/>
    <n v="0"/>
    <n v="0"/>
    <n v="0"/>
    <n v="0"/>
    <n v="0"/>
    <n v="0"/>
    <n v="1"/>
    <n v="0"/>
    <s v="Sabotage des ponts sur la route"/>
    <s v="augmente_moyen"/>
    <s v="oui"/>
    <s v="Tous les commerçants de la localitiés se sont delocalisés pour s'installer ici"/>
    <m/>
    <s v="augmente_moyen"/>
    <s v="oui"/>
    <s v="IL n'y a pas de marché dans plusieurs localities acause de la situation sécuritaire"/>
    <m/>
    <s v="Non"/>
    <m/>
    <s v="R.A.S"/>
    <m/>
    <m/>
    <n v="442652612"/>
    <d v="2023-06-21T12:45:52"/>
    <m/>
    <m/>
    <s v="submitted_via_web"/>
    <s v="bkf_icsm"/>
    <s v="v8DRxzhZAoFL2MzF7VzqpN"/>
    <m/>
    <m/>
    <m/>
  </r>
  <r>
    <n v="57"/>
    <s v="9b696949-dfd7-4d20-8acc-f0fd777ab44e"/>
    <d v="2023-06-21T00:00:00"/>
    <s v="gorom_gorom"/>
    <s v="gorom1"/>
    <d v="2023-06-21T11:20:41"/>
    <d v="2023-06-21T13:20:34"/>
    <s v="audit.csv"/>
    <m/>
    <m/>
    <s v="drc"/>
    <d v="2023-06-21T00:00:00"/>
    <s v="sahel"/>
    <s v="oudalan"/>
    <x v="3"/>
    <s v="central"/>
    <m/>
    <m/>
    <s v="Danish Refugee Council Burkina Faso (DRC)"/>
    <s v="Marché de Gorom-Gorom"/>
    <m/>
    <s v="oui"/>
    <m/>
    <x v="1"/>
    <m/>
    <m/>
    <s v="seau bidon savon400gr"/>
    <n v="1"/>
    <n v="1"/>
    <n v="1"/>
    <n v="0"/>
    <n v="3"/>
    <m/>
    <s v="peudisponible"/>
    <n v="1500"/>
    <s v="meme_pays"/>
    <m/>
    <m/>
    <n v="20"/>
    <n v="14"/>
    <n v="0"/>
    <n v="1000"/>
    <n v="500"/>
    <m/>
    <s v="peudisponible"/>
    <s v="20l 25l"/>
    <n v="1"/>
    <n v="1"/>
    <n v="4500"/>
    <n v="5000"/>
    <s v="meme_pays"/>
    <m/>
    <m/>
    <n v="7"/>
    <n v="14"/>
    <n v="1"/>
    <n v="500"/>
    <n v="50"/>
    <m/>
    <s v="disponible"/>
    <s v="boule400g boule250g"/>
    <n v="1"/>
    <n v="1"/>
    <n v="600"/>
    <n v="350"/>
    <s v="meme_pays"/>
    <m/>
    <m/>
    <n v="20"/>
    <n v="14"/>
    <n v="0"/>
    <n v="2000"/>
    <n v="1000"/>
    <m/>
    <s v="oui"/>
    <m/>
    <s v="seau bidon savon400gr"/>
    <n v="1"/>
    <n v="1"/>
    <n v="1"/>
    <n v="0"/>
    <m/>
    <s v="securite route_etat prix_fournisseurs rarete_transport cout_transport"/>
    <n v="1"/>
    <n v="0"/>
    <n v="0"/>
    <n v="1"/>
    <n v="1"/>
    <n v="1"/>
    <n v="1"/>
    <n v="0"/>
    <n v="0"/>
    <n v="0"/>
    <n v="0"/>
    <m/>
    <m/>
    <s v="prix_constants"/>
    <n v="1"/>
    <n v="0"/>
    <n v="0"/>
    <n v="0"/>
    <m/>
    <m/>
    <m/>
    <m/>
    <m/>
    <m/>
    <m/>
    <m/>
    <m/>
    <m/>
    <m/>
    <m/>
    <m/>
    <m/>
    <m/>
    <m/>
    <m/>
    <m/>
    <m/>
    <m/>
    <m/>
    <m/>
    <m/>
    <m/>
    <m/>
    <m/>
    <m/>
    <m/>
    <m/>
    <m/>
    <m/>
    <m/>
    <m/>
    <m/>
    <m/>
    <m/>
    <m/>
    <m/>
    <m/>
    <s v="bache corde tenaille pelle"/>
    <n v="1"/>
    <n v="1"/>
    <n v="1"/>
    <n v="1"/>
    <n v="0"/>
    <n v="4"/>
    <m/>
    <s v="peudisponible"/>
    <n v="7000"/>
    <s v="meme_pays"/>
    <m/>
    <m/>
    <n v="14"/>
    <n v="14"/>
    <n v="1"/>
    <n v="1000"/>
    <n v="600"/>
    <m/>
    <s v="peudisponible"/>
    <n v="15000"/>
    <s v="meme_pays"/>
    <m/>
    <m/>
    <n v="20"/>
    <n v="14"/>
    <n v="0"/>
    <n v="1000"/>
    <n v="500"/>
    <m/>
    <s v="disponible"/>
    <n v="1000"/>
    <s v="meme_pays"/>
    <m/>
    <m/>
    <n v="20"/>
    <n v="14"/>
    <n v="0"/>
    <n v="1500"/>
    <n v="500"/>
    <m/>
    <s v="disponible"/>
    <n v="3000"/>
    <s v="meme_pays"/>
    <m/>
    <m/>
    <n v="20"/>
    <n v="14"/>
    <n v="0"/>
    <n v="1500"/>
    <n v="500"/>
    <m/>
    <s v="oui"/>
    <m/>
    <s v="bache corde tenaille pelle"/>
    <n v="1"/>
    <n v="1"/>
    <n v="1"/>
    <n v="1"/>
    <n v="0"/>
    <m/>
    <s v="securite route_etat prix_fournisseurs rarete_transport cout_transport"/>
    <n v="1"/>
    <n v="0"/>
    <n v="0"/>
    <n v="1"/>
    <n v="1"/>
    <n v="1"/>
    <n v="1"/>
    <n v="0"/>
    <n v="0"/>
    <n v="0"/>
    <n v="0"/>
    <m/>
    <m/>
    <s v="prix_constants"/>
    <n v="1"/>
    <n v="0"/>
    <n v="0"/>
    <n v="0"/>
    <m/>
    <m/>
    <m/>
    <m/>
    <m/>
    <m/>
    <m/>
    <m/>
    <m/>
    <m/>
    <m/>
    <m/>
    <m/>
    <m/>
    <m/>
    <m/>
    <m/>
    <m/>
    <m/>
    <m/>
    <m/>
    <m/>
    <m/>
    <m/>
    <m/>
    <m/>
    <m/>
    <m/>
    <m/>
    <m/>
    <m/>
    <m/>
    <m/>
    <m/>
    <m/>
    <m/>
    <m/>
    <m/>
    <m/>
    <m/>
    <m/>
    <s v="combustible_bois combustible_charbon marmite7 marmite5 assiette gobelet_plastique gobelet_acier bassine natte couverture moustiquaire lampe pagne sac_boro"/>
    <n v="1"/>
    <n v="1"/>
    <n v="0"/>
    <n v="1"/>
    <n v="1"/>
    <n v="1"/>
    <n v="1"/>
    <n v="1"/>
    <n v="1"/>
    <n v="1"/>
    <n v="1"/>
    <n v="1"/>
    <n v="1"/>
    <n v="1"/>
    <n v="1"/>
    <n v="0"/>
    <n v="14"/>
    <n v="21"/>
    <m/>
    <s v="peudisponible"/>
    <n v="200"/>
    <s v="meme_localite"/>
    <m/>
    <m/>
    <n v="10"/>
    <n v="7"/>
    <n v="0"/>
    <n v="200"/>
    <n v="50"/>
    <m/>
    <s v="peudisponible"/>
    <s v="sachet sac"/>
    <n v="1"/>
    <n v="1"/>
    <n v="4500"/>
    <n v="100"/>
    <s v="meme_localite"/>
    <m/>
    <m/>
    <n v="7"/>
    <n v="10"/>
    <n v="1"/>
    <n v="50"/>
    <n v="15"/>
    <m/>
    <m/>
    <m/>
    <m/>
    <m/>
    <m/>
    <m/>
    <m/>
    <m/>
    <m/>
    <m/>
    <m/>
    <m/>
    <m/>
    <m/>
    <m/>
    <m/>
    <m/>
    <s v="peudisponible"/>
    <n v="8500"/>
    <s v="meme_pays"/>
    <m/>
    <m/>
    <n v="20"/>
    <n v="14"/>
    <n v="0"/>
    <n v="1000"/>
    <n v="500"/>
    <m/>
    <s v="peudisponible"/>
    <n v="7500"/>
    <s v="meme_pays"/>
    <m/>
    <m/>
    <n v="14"/>
    <n v="14"/>
    <n v="1"/>
    <n v="1000"/>
    <n v="500"/>
    <m/>
    <s v="peudisponible"/>
    <n v="2250"/>
    <s v="meme_pays"/>
    <m/>
    <m/>
    <n v="14"/>
    <n v="14"/>
    <n v="1"/>
    <n v="2500"/>
    <n v="1000"/>
    <m/>
    <s v="peudisponible"/>
    <n v="225"/>
    <s v="meme_pays"/>
    <m/>
    <m/>
    <n v="20"/>
    <n v="14"/>
    <n v="0"/>
    <n v="2000"/>
    <n v="800"/>
    <m/>
    <s v="peudisponible"/>
    <s v="0_25l 0_5l 1l"/>
    <n v="1"/>
    <n v="1"/>
    <n v="1"/>
    <n v="750"/>
    <n v="1250"/>
    <n v="2000"/>
    <s v="meme_pays"/>
    <m/>
    <m/>
    <n v="14"/>
    <n v="14"/>
    <n v="1"/>
    <n v="1000"/>
    <n v="500"/>
    <m/>
    <s v="peudisponible"/>
    <n v="2000"/>
    <s v="meme_pays"/>
    <m/>
    <m/>
    <n v="14"/>
    <n v="14"/>
    <n v="1"/>
    <n v="1000"/>
    <n v="500"/>
    <m/>
    <s v="peudisponible"/>
    <n v="4000"/>
    <s v="meme_pays"/>
    <m/>
    <m/>
    <n v="20"/>
    <n v="14"/>
    <n v="0"/>
    <n v="2500"/>
    <n v="500"/>
    <m/>
    <s v="peudisponible"/>
    <n v="3000"/>
    <s v="meme_pays"/>
    <m/>
    <m/>
    <n v="14"/>
    <n v="14"/>
    <n v="1"/>
    <n v="2000"/>
    <n v="1000"/>
    <m/>
    <s v="peudisponible"/>
    <n v="3000"/>
    <s v="meme_pays"/>
    <m/>
    <m/>
    <n v="14"/>
    <n v="14"/>
    <n v="1"/>
    <n v="1500"/>
    <n v="500"/>
    <m/>
    <s v="peudisponible"/>
    <n v="6000"/>
    <s v="meme_pays"/>
    <m/>
    <m/>
    <n v="14"/>
    <n v="14"/>
    <n v="1"/>
    <n v="2000"/>
    <n v="1000"/>
    <m/>
    <s v="peudisponible"/>
    <s v="oui"/>
    <n v="7000"/>
    <m/>
    <m/>
    <s v="meme_pays"/>
    <m/>
    <m/>
    <n v="20"/>
    <n v="14"/>
    <n v="0"/>
    <n v="3000"/>
    <n v="2000"/>
    <m/>
    <s v="peudisponible"/>
    <n v="500"/>
    <s v="meme_pays"/>
    <m/>
    <m/>
    <n v="14"/>
    <n v="14"/>
    <n v="1"/>
    <n v="2000"/>
    <n v="1000"/>
    <m/>
    <s v="oui"/>
    <m/>
    <s v="combustible_bois combustible_charbon marmite7 marmite5 assiette gobelet_plastique gobelet_acier bassine natte couverture moustiquaire lampe pagne sac_boro"/>
    <n v="1"/>
    <n v="1"/>
    <n v="0"/>
    <n v="1"/>
    <n v="1"/>
    <n v="1"/>
    <n v="1"/>
    <n v="1"/>
    <n v="1"/>
    <n v="1"/>
    <n v="1"/>
    <n v="1"/>
    <n v="1"/>
    <n v="1"/>
    <n v="1"/>
    <n v="0"/>
    <m/>
    <s v="securite route_etat prix_fournisseurs rarete_transport cout_transport"/>
    <n v="1"/>
    <n v="0"/>
    <n v="0"/>
    <n v="1"/>
    <n v="1"/>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recrutement ganes_bandits"/>
    <n v="0"/>
    <n v="1"/>
    <n v="1"/>
    <n v="0"/>
    <n v="1"/>
    <n v="1"/>
    <n v="0"/>
    <n v="0"/>
    <n v="0"/>
    <n v="0"/>
    <m/>
    <s v="argent_mobile transfert cheque bons"/>
    <n v="0"/>
    <n v="0"/>
    <n v="1"/>
    <n v="1"/>
    <n v="0"/>
    <n v="1"/>
    <n v="1"/>
    <n v="0"/>
    <n v="0"/>
    <n v="0"/>
    <n v="0"/>
    <m/>
    <s v="oui_personnel"/>
    <s v="oui_produits oui_transports oui_carburant"/>
    <n v="0"/>
    <n v="1"/>
    <n v="1"/>
    <n v="1"/>
    <n v="0"/>
    <n v="0"/>
    <m/>
    <s v="aucun"/>
    <n v="1"/>
    <n v="0"/>
    <n v="0"/>
    <n v="0"/>
    <n v="0"/>
    <n v="0"/>
    <n v="0"/>
    <n v="0"/>
    <n v="0"/>
    <m/>
    <s v="oui_plusieurs"/>
    <s v="aucun"/>
    <n v="1"/>
    <n v="0"/>
    <n v="0"/>
    <n v="0"/>
    <n v="0"/>
    <n v="0"/>
    <n v="0"/>
    <n v="0"/>
    <n v="0"/>
    <m/>
    <s v="vol_cambriolage"/>
    <n v="0"/>
    <n v="0"/>
    <n v="0"/>
    <n v="1"/>
    <n v="0"/>
    <n v="0"/>
    <n v="0"/>
    <n v="0"/>
    <n v="0"/>
    <n v="0"/>
    <m/>
    <s v="route_endommagees routes_ganes"/>
    <n v="0"/>
    <n v="1"/>
    <n v="0"/>
    <n v="0"/>
    <n v="1"/>
    <n v="0"/>
    <n v="0"/>
    <n v="0"/>
    <n v="0"/>
    <m/>
    <s v="vehicules enlevement assassinat"/>
    <n v="0"/>
    <n v="0"/>
    <n v="0"/>
    <n v="1"/>
    <n v="0"/>
    <n v="1"/>
    <n v="1"/>
    <n v="0"/>
    <n v="0"/>
    <m/>
    <s v="baisse_moyen"/>
    <s v="oui"/>
    <m/>
    <s v="Route barré par les groupes armées"/>
    <s v="augmente_moyen"/>
    <s v="oui"/>
    <s v="De nouveaux  PDI"/>
    <m/>
    <s v="Situation sécuritaire très instable"/>
    <m/>
    <s v="Le marché à été ravitailler mais la situation reste tendu"/>
    <m/>
    <m/>
    <n v="442675309"/>
    <d v="2023-06-21T13:22:26"/>
    <m/>
    <m/>
    <s v="submitted_via_web"/>
    <s v="bkf_icsm"/>
    <s v="v8DRxzhZAoFL2MzF7VzqpN"/>
    <m/>
    <m/>
    <m/>
  </r>
  <r>
    <n v="58"/>
    <s v="09f6b8f7-dd02-4ab6-bb25-50838d6e9e4d"/>
    <d v="2023-06-21T00:00:00"/>
    <s v="sebba"/>
    <s v="Si-SEB01"/>
    <d v="2023-06-21T11:46:50"/>
    <d v="2023-06-21T14:15:34"/>
    <s v="audit.csv"/>
    <m/>
    <m/>
    <s v="si"/>
    <d v="2023-06-21T00:00:00"/>
    <s v="sahel"/>
    <s v="yagha"/>
    <x v="4"/>
    <s v="central"/>
    <m/>
    <m/>
    <s v="Solidarité Internationale Burkina Faso (SI)"/>
    <s v="Marché de Sebba"/>
    <m/>
    <s v="oui"/>
    <m/>
    <x v="3"/>
    <m/>
    <m/>
    <s v="seau bidon savon400gr"/>
    <n v="1"/>
    <n v="1"/>
    <n v="1"/>
    <n v="0"/>
    <n v="3"/>
    <m/>
    <s v="peudisponible"/>
    <n v="7500"/>
    <s v="meme_pays"/>
    <m/>
    <m/>
    <n v="30"/>
    <n v="120"/>
    <n v="1"/>
    <n v="100"/>
    <n v="0"/>
    <m/>
    <s v="peudisponible"/>
    <s v="20l 25l"/>
    <n v="1"/>
    <n v="1"/>
    <n v="1750"/>
    <n v="1000"/>
    <s v="meme_pays"/>
    <m/>
    <m/>
    <n v="30"/>
    <n v="120"/>
    <n v="1"/>
    <n v="100"/>
    <n v="0"/>
    <m/>
    <s v="peudisponible"/>
    <s v="boule400g boule250g"/>
    <n v="1"/>
    <n v="1"/>
    <n v="1000"/>
    <n v="1500"/>
    <s v="meme_region"/>
    <m/>
    <m/>
    <n v="60"/>
    <n v="120"/>
    <n v="1"/>
    <n v="200"/>
    <n v="0"/>
    <m/>
    <s v="oui"/>
    <m/>
    <s v="seau bidon savon400gr"/>
    <n v="1"/>
    <n v="1"/>
    <n v="1"/>
    <n v="0"/>
    <m/>
    <s v="securite rarete_transport"/>
    <n v="1"/>
    <n v="0"/>
    <n v="0"/>
    <n v="0"/>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combustible_bois combustible_charbon combustible_gaz marmite7 marmite5 assiette gobelet_plastique bassine gobelet_acier natte couverture moustiquaire lampe pagne sac_boro"/>
    <n v="1"/>
    <n v="1"/>
    <n v="1"/>
    <n v="1"/>
    <n v="1"/>
    <n v="1"/>
    <n v="1"/>
    <n v="1"/>
    <n v="1"/>
    <n v="1"/>
    <n v="1"/>
    <n v="1"/>
    <n v="1"/>
    <n v="1"/>
    <n v="1"/>
    <n v="0"/>
    <n v="15"/>
    <n v="22"/>
    <m/>
    <s v="disponible"/>
    <n v="1250"/>
    <s v="meme_localite"/>
    <m/>
    <m/>
    <n v="90"/>
    <n v="10"/>
    <n v="0"/>
    <n v="300"/>
    <n v="0"/>
    <m/>
    <s v="disponible"/>
    <s v="sac sachet"/>
    <n v="1"/>
    <n v="1"/>
    <n v="7000"/>
    <n v="200"/>
    <s v="meme_localite"/>
    <m/>
    <m/>
    <n v="90"/>
    <n v="10"/>
    <n v="0"/>
    <n v="3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750"/>
    <s v="meme_pays"/>
    <m/>
    <m/>
    <n v="60"/>
    <n v="120"/>
    <n v="1"/>
    <n v="200"/>
    <n v="0"/>
    <m/>
    <s v="nondisponible"/>
    <m/>
    <m/>
    <m/>
    <m/>
    <m/>
    <m/>
    <m/>
    <m/>
    <m/>
    <m/>
    <m/>
    <m/>
    <m/>
    <s v="peudisponible"/>
    <n v="1250"/>
    <s v="meme_pays"/>
    <m/>
    <m/>
    <n v="6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credit_informel"/>
    <n v="1"/>
    <n v="0"/>
    <n v="0"/>
    <n v="0"/>
    <n v="0"/>
    <n v="1"/>
    <n v="0"/>
    <n v="0"/>
    <n v="0"/>
    <n v="0"/>
    <n v="0"/>
    <m/>
    <s v="non_personnel"/>
    <s v="oui_produits"/>
    <n v="0"/>
    <n v="1"/>
    <n v="0"/>
    <n v="0"/>
    <n v="0"/>
    <n v="0"/>
    <s v="pas_envie_repondre"/>
    <s v="pas_envie_repondre"/>
    <n v="0"/>
    <n v="0"/>
    <n v="0"/>
    <n v="0"/>
    <n v="0"/>
    <n v="0"/>
    <n v="0"/>
    <n v="0"/>
    <n v="1"/>
    <m/>
    <s v="oui_un_seul"/>
    <s v="pas_envie_repondre"/>
    <n v="0"/>
    <n v="0"/>
    <n v="0"/>
    <n v="0"/>
    <n v="0"/>
    <n v="0"/>
    <n v="0"/>
    <n v="0"/>
    <n v="1"/>
    <m/>
    <s v="pas_de_reponse"/>
    <n v="0"/>
    <n v="0"/>
    <n v="0"/>
    <n v="0"/>
    <n v="0"/>
    <n v="0"/>
    <n v="0"/>
    <n v="0"/>
    <n v="1"/>
    <n v="0"/>
    <m/>
    <s v="routes_ganes"/>
    <n v="0"/>
    <n v="0"/>
    <n v="0"/>
    <n v="0"/>
    <n v="1"/>
    <n v="0"/>
    <n v="0"/>
    <n v="0"/>
    <n v="0"/>
    <m/>
    <s v="pas_de_reponse"/>
    <n v="0"/>
    <n v="0"/>
    <n v="0"/>
    <n v="0"/>
    <n v="0"/>
    <n v="0"/>
    <n v="0"/>
    <n v="0"/>
    <n v="1"/>
    <m/>
    <s v="baisse_beaucoup"/>
    <s v="oui"/>
    <m/>
    <s v="Blocus de la localité"/>
    <s v="baisse_beaucoup"/>
    <s v="oui"/>
    <m/>
    <s v="Blocus"/>
    <s v="Le marché souffre beaucoup du fait du blocus"/>
    <m/>
    <s v="Ras"/>
    <m/>
    <m/>
    <n v="442712922"/>
    <d v="2023-06-21T14:15:57"/>
    <m/>
    <m/>
    <s v="submitted_via_web"/>
    <s v="bkf_icsm"/>
    <s v="v8DRxzhZAoFL2MzF7VzqpN"/>
    <m/>
    <m/>
    <m/>
  </r>
  <r>
    <n v="59"/>
    <s v="28698723-a033-47c1-ac04-e740f32f2a8b"/>
    <d v="2023-06-21T00:00:00"/>
    <s v="sebba"/>
    <s v="Si-SEB01"/>
    <d v="2023-06-21T12:30:36"/>
    <d v="2023-06-21T14:18:10"/>
    <s v="audit.csv"/>
    <m/>
    <m/>
    <s v="si"/>
    <d v="2023-06-21T00:00:00"/>
    <s v="sahel"/>
    <s v="yagha"/>
    <x v="4"/>
    <s v="central"/>
    <m/>
    <m/>
    <s v="Solidarité Internationale Burkina Faso (SI)"/>
    <s v="Marché de Sebba"/>
    <m/>
    <s v="oui"/>
    <m/>
    <x v="3"/>
    <m/>
    <m/>
    <s v="seau bidon savon400gr"/>
    <n v="1"/>
    <n v="1"/>
    <n v="1"/>
    <n v="0"/>
    <n v="3"/>
    <m/>
    <s v="peudisponible"/>
    <n v="6500"/>
    <s v="meme_pays"/>
    <m/>
    <m/>
    <n v="30"/>
    <n v="120"/>
    <n v="1"/>
    <n v="100"/>
    <n v="0"/>
    <m/>
    <s v="peudisponible"/>
    <s v="20l 25l"/>
    <n v="1"/>
    <n v="1"/>
    <n v="1500"/>
    <n v="1750"/>
    <s v="meme_region"/>
    <m/>
    <m/>
    <n v="30"/>
    <n v="120"/>
    <n v="1"/>
    <n v="200"/>
    <n v="0"/>
    <m/>
    <s v="peudisponible"/>
    <s v="boule400g boule250g"/>
    <n v="1"/>
    <n v="1"/>
    <n v="500"/>
    <n v="800"/>
    <s v="meme_pays"/>
    <m/>
    <m/>
    <n v="6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nsp"/>
    <m/>
    <m/>
    <m/>
    <m/>
    <m/>
    <m/>
    <m/>
    <m/>
    <m/>
    <m/>
    <m/>
    <m/>
    <m/>
    <m/>
    <m/>
    <m/>
    <m/>
    <m/>
    <m/>
    <m/>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30"/>
    <n v="10"/>
    <n v="0"/>
    <n v="200"/>
    <n v="0"/>
    <m/>
    <s v="peudisponible"/>
    <s v="sac sachet"/>
    <n v="1"/>
    <n v="1"/>
    <n v="9000"/>
    <n v="300"/>
    <s v="meme_localite"/>
    <m/>
    <m/>
    <n v="30"/>
    <n v="10"/>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disponible"/>
    <n v="1250"/>
    <s v="meme_pays"/>
    <m/>
    <m/>
    <n v="60"/>
    <n v="120"/>
    <n v="1"/>
    <n v="200"/>
    <n v="0"/>
    <m/>
    <s v="nondisponible"/>
    <m/>
    <m/>
    <m/>
    <m/>
    <m/>
    <m/>
    <m/>
    <m/>
    <m/>
    <m/>
    <m/>
    <m/>
    <m/>
    <s v="peudisponible"/>
    <n v="1750"/>
    <s v="meme_pays"/>
    <m/>
    <m/>
    <n v="60"/>
    <n v="120"/>
    <n v="1"/>
    <n v="200"/>
    <n v="0"/>
    <m/>
    <s v="oui"/>
    <m/>
    <s v="combustible_bois combustible_charbon combustible_gaz marmite7 marmite5 gobelet_plastique gobelet_acier bassine natte couverture moustiquaire pagne sac_boro lampe assiette"/>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redit_informel cheque"/>
    <n v="1"/>
    <n v="0"/>
    <n v="0"/>
    <n v="0"/>
    <n v="0"/>
    <n v="1"/>
    <n v="0"/>
    <n v="0"/>
    <n v="0"/>
    <n v="0"/>
    <n v="0"/>
    <m/>
    <s v="oui_personnel"/>
    <s v="pas_envie_repondre"/>
    <n v="0"/>
    <n v="0"/>
    <n v="0"/>
    <n v="0"/>
    <n v="0"/>
    <n v="1"/>
    <s v="pas_envie_repondre"/>
    <s v="pas_envie_repondre"/>
    <n v="0"/>
    <n v="0"/>
    <n v="0"/>
    <n v="0"/>
    <n v="0"/>
    <n v="0"/>
    <n v="0"/>
    <n v="0"/>
    <n v="1"/>
    <m/>
    <s v="oui_un_seul"/>
    <s v="pas_de_reponse"/>
    <n v="0"/>
    <n v="0"/>
    <n v="0"/>
    <n v="0"/>
    <n v="0"/>
    <n v="0"/>
    <n v="0"/>
    <n v="1"/>
    <n v="0"/>
    <m/>
    <s v="pas_de_reponse"/>
    <n v="0"/>
    <n v="0"/>
    <n v="0"/>
    <n v="0"/>
    <n v="0"/>
    <n v="0"/>
    <n v="0"/>
    <n v="0"/>
    <n v="1"/>
    <n v="0"/>
    <m/>
    <s v="pas_envie_repondre"/>
    <n v="0"/>
    <n v="0"/>
    <n v="0"/>
    <n v="0"/>
    <n v="0"/>
    <n v="0"/>
    <n v="0"/>
    <n v="0"/>
    <n v="1"/>
    <m/>
    <s v="pas_de_reponse"/>
    <n v="0"/>
    <n v="0"/>
    <n v="0"/>
    <n v="0"/>
    <n v="0"/>
    <n v="0"/>
    <n v="0"/>
    <n v="0"/>
    <n v="1"/>
    <m/>
    <s v="baisse_beaucoup"/>
    <s v="oui"/>
    <m/>
    <s v="Blocus de la localité"/>
    <s v="baisse_beaucoup"/>
    <s v="oui"/>
    <m/>
    <s v="Blocus"/>
    <s v="RAS"/>
    <m/>
    <s v="Ras"/>
    <m/>
    <m/>
    <n v="442716733"/>
    <d v="2023-06-21T14:22:38"/>
    <m/>
    <m/>
    <s v="submitted_via_web"/>
    <s v="bkf_icsm"/>
    <s v="v8DRxzhZAoFL2MzF7VzqpN"/>
    <m/>
    <m/>
    <m/>
  </r>
  <r>
    <n v="60"/>
    <s v="7c7c33a7-7dd0-4ab9-8712-5c0aa3a493a9"/>
    <d v="2023-06-20T00:00:00"/>
    <s v="sebba"/>
    <s v="Si-SEB01"/>
    <d v="2023-06-20T20:35:34"/>
    <d v="2023-06-21T14:13:17"/>
    <s v="audit.csv"/>
    <m/>
    <m/>
    <s v="si"/>
    <d v="2023-06-20T00:00:00"/>
    <s v="sahel"/>
    <s v="yagha"/>
    <x v="4"/>
    <s v="central"/>
    <m/>
    <m/>
    <s v="Solidarité Internationale Burkina Faso (SI)"/>
    <s v="Marché de Sebba"/>
    <m/>
    <s v="oui"/>
    <m/>
    <x v="0"/>
    <m/>
    <m/>
    <s v="seau bidon savon400gr"/>
    <n v="1"/>
    <n v="1"/>
    <n v="1"/>
    <n v="0"/>
    <n v="3"/>
    <m/>
    <s v="peudisponible"/>
    <n v="6500"/>
    <s v="meme_pays"/>
    <m/>
    <m/>
    <n v="30"/>
    <n v="120"/>
    <n v="1"/>
    <n v="100"/>
    <n v="0"/>
    <m/>
    <s v="peudisponible"/>
    <s v="20l 25l"/>
    <n v="1"/>
    <n v="1"/>
    <n v="2000"/>
    <n v="2250"/>
    <s v="meme_pays"/>
    <m/>
    <m/>
    <n v="30"/>
    <n v="120"/>
    <n v="1"/>
    <n v="200"/>
    <n v="0"/>
    <m/>
    <s v="peudisponible"/>
    <s v="boule400g boule250g"/>
    <n v="1"/>
    <n v="1"/>
    <n v="750"/>
    <n v="1000"/>
    <s v="meme_pays"/>
    <m/>
    <m/>
    <n v="30"/>
    <n v="120"/>
    <n v="1"/>
    <n v="1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route_eta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300"/>
    <s v="meme_localite"/>
    <m/>
    <m/>
    <n v="10000"/>
    <n v="15"/>
    <n v="0"/>
    <n v="100"/>
    <n v="0"/>
    <m/>
    <s v="peudisponible"/>
    <s v="sac sachet"/>
    <n v="1"/>
    <n v="1"/>
    <n v="9500"/>
    <n v="350"/>
    <s v="meme_localite"/>
    <m/>
    <m/>
    <n v="70"/>
    <n v="120"/>
    <n v="1"/>
    <n v="7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2250"/>
    <s v="meme_pays"/>
    <m/>
    <m/>
    <n v="30"/>
    <n v="120"/>
    <n v="1"/>
    <n v="100"/>
    <n v="0"/>
    <m/>
    <s v="nondisponible"/>
    <m/>
    <m/>
    <m/>
    <m/>
    <m/>
    <m/>
    <m/>
    <m/>
    <m/>
    <m/>
    <m/>
    <m/>
    <m/>
    <s v="peudisponible"/>
    <n v="2000"/>
    <s v="meme_localite"/>
    <m/>
    <m/>
    <n v="12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oui_personnel"/>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Blocus près d'un an"/>
    <s v="RAS"/>
    <m/>
    <s v="Blocus de la localité cela entraine d'énormes difficultés pour nous commerçants"/>
    <m/>
    <m/>
    <n v="442718112"/>
    <d v="2023-06-21T14:25:21"/>
    <m/>
    <m/>
    <s v="submitted_via_web"/>
    <s v="bkf_icsm"/>
    <s v="v8DRxzhZAoFL2MzF7VzqpN"/>
    <m/>
    <m/>
    <m/>
  </r>
  <r>
    <n v="61"/>
    <s v="47f662bc-c7db-4080-b093-3452d8cd8c55"/>
    <d v="2023-06-20T00:00:00"/>
    <s v="sebba"/>
    <s v="Si-SEB01"/>
    <d v="2023-06-20T20:54:41"/>
    <d v="2023-06-21T14:17:42"/>
    <s v="audit.csv"/>
    <m/>
    <m/>
    <s v="si"/>
    <d v="2023-06-20T00:00:00"/>
    <s v="sahel"/>
    <s v="yagha"/>
    <x v="4"/>
    <s v="central"/>
    <m/>
    <m/>
    <s v="Solidarité Internationale Burkina Faso (SI)"/>
    <s v="Marché de Sebba"/>
    <m/>
    <s v="oui"/>
    <m/>
    <x v="3"/>
    <m/>
    <m/>
    <s v="seau bidon savon400gr"/>
    <n v="1"/>
    <n v="1"/>
    <n v="1"/>
    <n v="0"/>
    <n v="3"/>
    <m/>
    <s v="peudisponible"/>
    <n v="7000"/>
    <s v="meme_pays"/>
    <m/>
    <m/>
    <n v="60"/>
    <n v="120"/>
    <n v="1"/>
    <n v="200"/>
    <n v="0"/>
    <m/>
    <s v="peudisponible"/>
    <s v="20l 25l"/>
    <n v="1"/>
    <n v="1"/>
    <n v="2000"/>
    <n v="2500"/>
    <s v="meme_pays"/>
    <m/>
    <m/>
    <n v="60"/>
    <n v="120"/>
    <n v="1"/>
    <n v="200"/>
    <n v="0"/>
    <m/>
    <s v="peudisponible"/>
    <s v="boule400g boule250g"/>
    <n v="1"/>
    <n v="1"/>
    <n v="800"/>
    <n v="1500"/>
    <s v="meme_pays"/>
    <m/>
    <m/>
    <n v="90"/>
    <n v="120"/>
    <n v="1"/>
    <n v="3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500"/>
    <s v="meme_localite"/>
    <m/>
    <m/>
    <n v="12500"/>
    <n v="10"/>
    <n v="0"/>
    <n v="200"/>
    <n v="0"/>
    <m/>
    <s v="peudisponible"/>
    <s v="sac sachet"/>
    <n v="1"/>
    <n v="1"/>
    <n v="11000"/>
    <n v="400"/>
    <s v="meme_localite"/>
    <m/>
    <m/>
    <n v="20"/>
    <n v="10"/>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500"/>
    <s v="meme_pays"/>
    <m/>
    <m/>
    <n v="30"/>
    <n v="120"/>
    <n v="1"/>
    <n v="200"/>
    <n v="0"/>
    <m/>
    <s v="nondisponible"/>
    <m/>
    <m/>
    <m/>
    <m/>
    <m/>
    <m/>
    <m/>
    <m/>
    <m/>
    <m/>
    <m/>
    <m/>
    <m/>
    <s v="peudisponible"/>
    <n v="1750"/>
    <s v="meme_pays"/>
    <m/>
    <m/>
    <n v="6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non_personnel"/>
    <s v="oui_produits"/>
    <n v="0"/>
    <n v="1"/>
    <n v="0"/>
    <n v="0"/>
    <n v="0"/>
    <n v="0"/>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Localité sous blocus près d'un an"/>
    <s v="Oui nous demandons sincèrement de l'aide de la part des ong pour nous appuyer en font de roulement"/>
    <m/>
    <s v="Ras"/>
    <m/>
    <m/>
    <n v="442718139"/>
    <d v="2023-06-21T14:25:23"/>
    <m/>
    <m/>
    <s v="submitted_via_web"/>
    <s v="bkf_icsm"/>
    <s v="v8DRxzhZAoFL2MzF7VzqpN"/>
    <m/>
    <m/>
    <m/>
  </r>
  <r>
    <n v="62"/>
    <s v="39f9cdac-ba27-4fcd-8642-d9d1a8840ee5"/>
    <d v="2023-06-21T00:00:00"/>
    <s v="sebba"/>
    <s v="Si-SEB01"/>
    <d v="2023-06-21T09:07:48"/>
    <d v="2023-06-21T14:17:57"/>
    <s v="audit.csv"/>
    <m/>
    <m/>
    <s v="si"/>
    <d v="2023-06-21T00:00:00"/>
    <s v="sahel"/>
    <s v="yagha"/>
    <x v="4"/>
    <s v="central"/>
    <m/>
    <m/>
    <s v="Solidarité Internationale Burkina Faso (SI)"/>
    <s v="Marché de Sebba"/>
    <m/>
    <s v="oui"/>
    <m/>
    <x v="3"/>
    <m/>
    <m/>
    <s v="seau bidon savon400gr"/>
    <n v="1"/>
    <n v="1"/>
    <n v="1"/>
    <n v="0"/>
    <n v="3"/>
    <m/>
    <s v="peudisponible"/>
    <n v="8000"/>
    <s v="meme_pays"/>
    <m/>
    <m/>
    <n v="30"/>
    <n v="120"/>
    <n v="1"/>
    <n v="100"/>
    <n v="0"/>
    <m/>
    <s v="peudisponible"/>
    <s v="20l 25l"/>
    <n v="1"/>
    <n v="1"/>
    <n v="1500"/>
    <n v="2000"/>
    <s v="meme_pays"/>
    <m/>
    <m/>
    <n v="30"/>
    <n v="120"/>
    <n v="1"/>
    <n v="200"/>
    <n v="0"/>
    <m/>
    <s v="peudisponible"/>
    <s v="boule400g boule250g"/>
    <n v="1"/>
    <n v="1"/>
    <n v="600"/>
    <n v="1000"/>
    <s v="meme_pays"/>
    <m/>
    <m/>
    <n v="6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30"/>
    <n v="10"/>
    <n v="0"/>
    <n v="100"/>
    <n v="0"/>
    <m/>
    <s v="peudisponible"/>
    <s v="sac sachet"/>
    <n v="1"/>
    <n v="1"/>
    <n v="8000"/>
    <n v="300"/>
    <s v="meme_localite"/>
    <m/>
    <m/>
    <n v="30"/>
    <n v="10"/>
    <n v="0"/>
    <n v="1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000"/>
    <s v="meme_pays"/>
    <m/>
    <m/>
    <n v="30"/>
    <n v="15"/>
    <n v="0"/>
    <n v="100"/>
    <n v="0"/>
    <m/>
    <s v="nondisponible"/>
    <m/>
    <m/>
    <m/>
    <m/>
    <m/>
    <m/>
    <m/>
    <m/>
    <m/>
    <m/>
    <m/>
    <m/>
    <m/>
    <s v="peudisponible"/>
    <n v="1500"/>
    <s v="meme_pays"/>
    <m/>
    <m/>
    <n v="3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cheque"/>
    <n v="0"/>
    <n v="0"/>
    <n v="0"/>
    <n v="0"/>
    <n v="0"/>
    <n v="1"/>
    <n v="0"/>
    <n v="0"/>
    <n v="0"/>
    <n v="0"/>
    <n v="0"/>
    <m/>
    <s v="oui_collectif"/>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Blocus de la localité"/>
    <s v="Blocus de la localité"/>
    <m/>
    <s v="Ras"/>
    <m/>
    <m/>
    <n v="442718168"/>
    <d v="2023-06-21T14:25:26"/>
    <m/>
    <m/>
    <s v="submitted_via_web"/>
    <s v="bkf_icsm"/>
    <s v="v8DRxzhZAoFL2MzF7VzqpN"/>
    <m/>
    <m/>
    <m/>
  </r>
  <r>
    <n v="63"/>
    <s v="41f09b98-91e2-4a4c-8efd-f8611c93c03d"/>
    <d v="2023-06-20T00:00:00"/>
    <s v="sebba"/>
    <s v="Si-SEB01"/>
    <d v="2023-06-20T16:54:40"/>
    <d v="2023-06-21T14:15:12"/>
    <s v="audit.csv"/>
    <m/>
    <m/>
    <s v="si"/>
    <d v="2023-06-20T00:00:00"/>
    <s v="sahel"/>
    <s v="yagha"/>
    <x v="4"/>
    <s v="central"/>
    <m/>
    <m/>
    <s v="Solidarité Internationale Burkina Faso (SI)"/>
    <s v="Marché de Sebba"/>
    <m/>
    <s v="oui"/>
    <m/>
    <x v="0"/>
    <m/>
    <m/>
    <s v="seau bidon savon400gr"/>
    <n v="1"/>
    <n v="1"/>
    <n v="1"/>
    <n v="0"/>
    <n v="3"/>
    <m/>
    <s v="nondisponible"/>
    <m/>
    <m/>
    <m/>
    <m/>
    <m/>
    <m/>
    <m/>
    <m/>
    <m/>
    <m/>
    <s v="nondisponible"/>
    <m/>
    <m/>
    <m/>
    <m/>
    <m/>
    <m/>
    <m/>
    <m/>
    <m/>
    <m/>
    <m/>
    <m/>
    <m/>
    <m/>
    <s v="peudisponible"/>
    <s v="boule400g"/>
    <n v="1"/>
    <n v="0"/>
    <n v="600"/>
    <m/>
    <s v="meme_pays"/>
    <m/>
    <m/>
    <n v="25"/>
    <n v="90"/>
    <n v="1"/>
    <n v="200"/>
    <n v="0"/>
    <m/>
    <s v="oui"/>
    <m/>
    <s v="seau bidon savon400gr"/>
    <n v="1"/>
    <n v="1"/>
    <n v="1"/>
    <n v="0"/>
    <m/>
    <s v="securite route_etat rarete_transport"/>
    <n v="1"/>
    <n v="0"/>
    <n v="0"/>
    <n v="1"/>
    <n v="0"/>
    <n v="1"/>
    <n v="0"/>
    <n v="0"/>
    <n v="0"/>
    <n v="0"/>
    <n v="0"/>
    <m/>
    <m/>
    <s v="prix_hausse"/>
    <n v="0"/>
    <n v="1"/>
    <n v="0"/>
    <n v="0"/>
    <s v="seau bidon savon400gr"/>
    <n v="1"/>
    <n v="1"/>
    <n v="1"/>
    <n v="0"/>
    <s v="hausse_couts baisse_offre_securite"/>
    <n v="1"/>
    <n v="0"/>
    <n v="0"/>
    <n v="0"/>
    <n v="0"/>
    <n v="0"/>
    <n v="0"/>
    <n v="0"/>
    <n v="1"/>
    <n v="0"/>
    <n v="0"/>
    <n v="0"/>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bassine natte couverture moustiquaire lampe pagne sac_boro"/>
    <n v="1"/>
    <n v="1"/>
    <n v="1"/>
    <n v="1"/>
    <n v="1"/>
    <n v="1"/>
    <n v="1"/>
    <n v="0"/>
    <n v="1"/>
    <n v="1"/>
    <n v="1"/>
    <n v="1"/>
    <n v="1"/>
    <n v="1"/>
    <n v="1"/>
    <n v="0"/>
    <n v="14"/>
    <n v="21"/>
    <m/>
    <s v="peudisponible"/>
    <n v="1000"/>
    <s v="meme_localite"/>
    <m/>
    <m/>
    <n v="100"/>
    <n v="10"/>
    <n v="0"/>
    <n v="100"/>
    <n v="0"/>
    <m/>
    <s v="peudisponible"/>
    <s v="sac sachet"/>
    <n v="1"/>
    <n v="1"/>
    <n v="8000"/>
    <n v="300"/>
    <s v="meme_localite"/>
    <m/>
    <m/>
    <n v="30"/>
    <n v="10"/>
    <n v="0"/>
    <n v="100"/>
    <n v="0"/>
    <m/>
    <s v="nondisponible"/>
    <m/>
    <m/>
    <m/>
    <m/>
    <m/>
    <m/>
    <m/>
    <m/>
    <m/>
    <m/>
    <m/>
    <m/>
    <m/>
    <m/>
    <m/>
    <m/>
    <s v="nondisponible"/>
    <m/>
    <m/>
    <m/>
    <m/>
    <m/>
    <m/>
    <m/>
    <m/>
    <m/>
    <m/>
    <s v="nondisponible"/>
    <m/>
    <m/>
    <m/>
    <m/>
    <m/>
    <m/>
    <m/>
    <m/>
    <m/>
    <m/>
    <s v="nondisponible"/>
    <m/>
    <m/>
    <m/>
    <m/>
    <m/>
    <m/>
    <m/>
    <m/>
    <m/>
    <m/>
    <s v="nondisponible"/>
    <m/>
    <m/>
    <m/>
    <m/>
    <m/>
    <m/>
    <m/>
    <m/>
    <m/>
    <m/>
    <m/>
    <m/>
    <m/>
    <m/>
    <m/>
    <m/>
    <m/>
    <m/>
    <m/>
    <m/>
    <m/>
    <m/>
    <m/>
    <m/>
    <m/>
    <m/>
    <m/>
    <s v="nondisponible"/>
    <m/>
    <m/>
    <m/>
    <m/>
    <m/>
    <m/>
    <m/>
    <m/>
    <m/>
    <m/>
    <s v="nondisponible"/>
    <m/>
    <m/>
    <m/>
    <m/>
    <m/>
    <m/>
    <m/>
    <m/>
    <m/>
    <m/>
    <s v="nondisponible"/>
    <m/>
    <m/>
    <m/>
    <m/>
    <m/>
    <m/>
    <m/>
    <m/>
    <m/>
    <m/>
    <s v="nondisponible"/>
    <m/>
    <m/>
    <m/>
    <m/>
    <m/>
    <m/>
    <m/>
    <m/>
    <m/>
    <m/>
    <s v="peudisponible"/>
    <n v="1250"/>
    <s v="meme_pays"/>
    <m/>
    <m/>
    <n v="15"/>
    <n v="120"/>
    <n v="1"/>
    <n v="200"/>
    <n v="0"/>
    <m/>
    <s v="nondisponible"/>
    <m/>
    <m/>
    <m/>
    <m/>
    <m/>
    <m/>
    <m/>
    <m/>
    <m/>
    <m/>
    <m/>
    <m/>
    <m/>
    <s v="peudisponible"/>
    <n v="1500"/>
    <s v="meme_pays"/>
    <m/>
    <m/>
    <n v="30"/>
    <n v="120"/>
    <n v="1"/>
    <n v="300"/>
    <n v="0"/>
    <m/>
    <s v="oui"/>
    <m/>
    <s v="combustible_gaz marmite7 marmite5 assiette gobelet_plastique bassine natte couverture moustiquaire lampe pagne"/>
    <n v="0"/>
    <n v="0"/>
    <n v="1"/>
    <n v="1"/>
    <n v="1"/>
    <n v="1"/>
    <n v="1"/>
    <n v="0"/>
    <n v="1"/>
    <n v="1"/>
    <n v="1"/>
    <n v="1"/>
    <n v="1"/>
    <n v="1"/>
    <n v="0"/>
    <n v="0"/>
    <m/>
    <s v="securite rarete_transport"/>
    <n v="1"/>
    <n v="0"/>
    <n v="0"/>
    <n v="0"/>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ganes_bandits"/>
    <n v="0"/>
    <n v="0"/>
    <n v="1"/>
    <n v="1"/>
    <n v="0"/>
    <n v="1"/>
    <n v="0"/>
    <n v="0"/>
    <n v="0"/>
    <n v="0"/>
    <m/>
    <s v="cheque"/>
    <n v="0"/>
    <n v="0"/>
    <n v="0"/>
    <n v="0"/>
    <n v="0"/>
    <n v="1"/>
    <n v="0"/>
    <n v="0"/>
    <n v="0"/>
    <n v="0"/>
    <n v="0"/>
    <m/>
    <s v="non_personnel"/>
    <s v="oui_produits"/>
    <n v="0"/>
    <n v="1"/>
    <n v="0"/>
    <n v="0"/>
    <n v="0"/>
    <n v="0"/>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C'est le blocus de la localité"/>
    <s v="baisse_beaucoup"/>
    <s v="oui"/>
    <m/>
    <s v="C'est le blocus de la localité"/>
    <s v="Oui le marché là est très souffrant il n'y a absolument rien suite au blocus ! Le ravitaillement c'est pour chaque Quatre mois"/>
    <m/>
    <s v="Ras"/>
    <m/>
    <m/>
    <n v="442718535"/>
    <d v="2023-06-21T14:25:59"/>
    <m/>
    <m/>
    <s v="submitted_via_web"/>
    <s v="bkf_icsm"/>
    <s v="v8DRxzhZAoFL2MzF7VzqpN"/>
    <m/>
    <m/>
    <m/>
  </r>
  <r>
    <n v="64"/>
    <s v="b3136f82-fba2-41dd-99c5-808cb9c8e34c"/>
    <d v="2023-06-20T00:00:00"/>
    <s v="sebba"/>
    <s v="Si-SEB01"/>
    <d v="2023-06-20T17:17:38"/>
    <d v="2023-06-21T14:16:44"/>
    <s v="audit.csv"/>
    <m/>
    <m/>
    <s v="si"/>
    <d v="2023-06-20T00:00:00"/>
    <s v="sahel"/>
    <s v="yagha"/>
    <x v="4"/>
    <s v="central"/>
    <m/>
    <m/>
    <s v="Solidarité Internationale Burkina Faso (SI)"/>
    <s v="Marché de Sebba"/>
    <m/>
    <s v="oui"/>
    <m/>
    <x v="3"/>
    <m/>
    <m/>
    <s v="seau bidon savon400gr"/>
    <n v="1"/>
    <n v="1"/>
    <n v="1"/>
    <n v="0"/>
    <n v="3"/>
    <m/>
    <s v="peudisponible"/>
    <n v="6000"/>
    <s v="meme_pays"/>
    <m/>
    <m/>
    <n v="30"/>
    <n v="120"/>
    <n v="1"/>
    <n v="100"/>
    <n v="0"/>
    <m/>
    <s v="peudisponible"/>
    <s v="20l 25l"/>
    <n v="1"/>
    <n v="1"/>
    <n v="1750"/>
    <n v="2000"/>
    <s v="meme_localite"/>
    <m/>
    <m/>
    <n v="30"/>
    <n v="0"/>
    <n v="0"/>
    <n v="100"/>
    <n v="0"/>
    <m/>
    <s v="peudisponible"/>
    <s v="boule400g boule250g"/>
    <n v="1"/>
    <n v="1"/>
    <n v="800"/>
    <n v="1500"/>
    <s v="meme_pays"/>
    <m/>
    <m/>
    <n v="6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route_eta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250"/>
    <s v="meme_localite"/>
    <m/>
    <m/>
    <n v="9000"/>
    <n v="15"/>
    <n v="0"/>
    <n v="140"/>
    <n v="0"/>
    <m/>
    <s v="peudisponible"/>
    <s v="sac sachet"/>
    <n v="1"/>
    <n v="1"/>
    <n v="9500"/>
    <n v="400"/>
    <s v="meme_localite"/>
    <m/>
    <m/>
    <n v="20"/>
    <n v="25"/>
    <n v="1"/>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250"/>
    <s v="meme_pays"/>
    <m/>
    <m/>
    <n v="20"/>
    <n v="120"/>
    <n v="1"/>
    <n v="100"/>
    <n v="0"/>
    <m/>
    <s v="nondisponible"/>
    <m/>
    <m/>
    <m/>
    <m/>
    <m/>
    <m/>
    <m/>
    <m/>
    <m/>
    <m/>
    <m/>
    <m/>
    <m/>
    <s v="peudisponible"/>
    <n v="1750"/>
    <s v="meme_pays"/>
    <m/>
    <m/>
    <n v="25"/>
    <n v="120"/>
    <n v="1"/>
    <n v="100"/>
    <n v="0"/>
    <m/>
    <s v="oui"/>
    <m/>
    <s v="combustible_bois combustible_charbon combustible_gaz marmite7 marmite5 assiette gobelet_plastique gobelet_acier bassine natte couverture moustiquaire pagne lamp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n v="0"/>
    <n v="0"/>
    <n v="0"/>
    <n v="0"/>
    <n v="0"/>
    <n v="1"/>
    <n v="0"/>
    <n v="0"/>
    <n v="0"/>
    <n v="0"/>
    <n v="0"/>
    <m/>
    <s v="oui_personnel"/>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Blocus de la localité"/>
    <s v="Le marché est souffrant depuis le blocus d'une année maintenant"/>
    <m/>
    <s v="Ras"/>
    <m/>
    <m/>
    <n v="442718571"/>
    <d v="2023-06-21T14:26:01"/>
    <m/>
    <m/>
    <s v="submitted_via_web"/>
    <s v="bkf_icsm"/>
    <s v="v8DRxzhZAoFL2MzF7VzqpN"/>
    <m/>
    <m/>
    <m/>
  </r>
  <r>
    <n v="65"/>
    <s v="65fb376f-e3f3-4461-9002-57fb6344a74e"/>
    <d v="2023-06-21T00:00:00"/>
    <s v="sebba"/>
    <s v="Si-SEB01"/>
    <d v="2023-06-21T07:17:28"/>
    <d v="2023-06-21T14:13:26"/>
    <s v="audit.csv"/>
    <m/>
    <m/>
    <s v="si"/>
    <d v="2023-06-21T00:00:00"/>
    <s v="sahel"/>
    <s v="yagha"/>
    <x v="4"/>
    <s v="central"/>
    <m/>
    <m/>
    <s v="Solidarité Internationale Burkina Faso (SI)"/>
    <s v="Marché de Sebba"/>
    <m/>
    <s v="oui"/>
    <m/>
    <x v="0"/>
    <m/>
    <m/>
    <s v="seau bidon savon400gr"/>
    <n v="1"/>
    <n v="1"/>
    <n v="1"/>
    <n v="0"/>
    <n v="3"/>
    <m/>
    <s v="peudisponible"/>
    <n v="7000"/>
    <s v="meme_pays"/>
    <m/>
    <m/>
    <n v="60"/>
    <n v="120"/>
    <n v="1"/>
    <n v="100"/>
    <n v="0"/>
    <m/>
    <s v="peudisponible"/>
    <s v="20l 25l"/>
    <n v="1"/>
    <n v="1"/>
    <n v="1750"/>
    <n v="2000"/>
    <s v="meme_pays"/>
    <m/>
    <m/>
    <n v="60"/>
    <n v="120"/>
    <n v="1"/>
    <n v="100"/>
    <n v="0"/>
    <m/>
    <s v="peudisponible"/>
    <s v="boule400g boule250g"/>
    <n v="1"/>
    <n v="1"/>
    <n v="650"/>
    <n v="1500"/>
    <s v="meme_pays"/>
    <m/>
    <m/>
    <n v="60"/>
    <n v="120"/>
    <n v="1"/>
    <n v="100"/>
    <n v="0"/>
    <m/>
    <s v="oui"/>
    <m/>
    <s v="seau bidon savon400gr"/>
    <n v="1"/>
    <n v="1"/>
    <n v="1"/>
    <n v="0"/>
    <m/>
    <s v="securite rarete_transport route_eta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nsp"/>
    <m/>
    <m/>
    <m/>
    <m/>
    <m/>
    <m/>
    <m/>
    <m/>
    <m/>
    <m/>
    <m/>
    <m/>
    <m/>
    <m/>
    <m/>
    <m/>
    <m/>
    <m/>
    <m/>
    <m/>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500"/>
    <s v="meme_pays"/>
    <m/>
    <m/>
    <n v="60"/>
    <n v="20"/>
    <n v="0"/>
    <n v="100"/>
    <n v="0"/>
    <m/>
    <s v="peudisponible"/>
    <s v="sac sachet"/>
    <n v="1"/>
    <n v="1"/>
    <n v="8750"/>
    <n v="450"/>
    <s v="meme_localite"/>
    <m/>
    <m/>
    <n v="15"/>
    <n v="15"/>
    <n v="1"/>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500"/>
    <s v="meme_pays"/>
    <m/>
    <m/>
    <n v="15"/>
    <n v="120"/>
    <n v="1"/>
    <n v="200"/>
    <n v="0"/>
    <m/>
    <s v="nondisponible"/>
    <m/>
    <m/>
    <m/>
    <m/>
    <m/>
    <m/>
    <m/>
    <m/>
    <m/>
    <m/>
    <m/>
    <m/>
    <m/>
    <s v="peudisponible"/>
    <n v="1250"/>
    <s v="meme_pays"/>
    <m/>
    <m/>
    <n v="2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n v="0"/>
    <n v="0"/>
    <n v="0"/>
    <n v="0"/>
    <n v="0"/>
    <n v="1"/>
    <n v="0"/>
    <n v="0"/>
    <n v="0"/>
    <n v="0"/>
    <n v="0"/>
    <m/>
    <s v="non_personnel"/>
    <s v="oui_produits"/>
    <n v="0"/>
    <n v="1"/>
    <n v="0"/>
    <n v="0"/>
    <n v="0"/>
    <n v="0"/>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pas_envie_repondre"/>
    <m/>
    <m/>
    <s v="Blocus de la localité"/>
    <m/>
    <s v="Ras"/>
    <m/>
    <m/>
    <n v="442718605"/>
    <d v="2023-06-21T14:26:03"/>
    <m/>
    <m/>
    <s v="submitted_via_web"/>
    <s v="bkf_icsm"/>
    <s v="v8DRxzhZAoFL2MzF7VzqpN"/>
    <m/>
    <m/>
    <m/>
  </r>
  <r>
    <n v="66"/>
    <s v="1ec84cd6-1d7d-425f-af82-e196f957d76b"/>
    <d v="2023-06-21T00:00:00"/>
    <s v="gorom_gorom"/>
    <s v="gorom2"/>
    <d v="2023-06-21T09:09:15"/>
    <d v="2023-06-21T14:30:51"/>
    <s v="audit.csv"/>
    <m/>
    <m/>
    <s v="drc"/>
    <d v="2023-06-16T00:00:00"/>
    <s v="sahel"/>
    <s v="oudalan"/>
    <x v="3"/>
    <s v="central"/>
    <m/>
    <m/>
    <s v="Danish Refugee Council Burkina Faso (DRC)"/>
    <s v="Marché de Gorom-Gorom"/>
    <m/>
    <s v="oui"/>
    <m/>
    <x v="1"/>
    <m/>
    <m/>
    <s v="seau bidon savon400gr"/>
    <n v="1"/>
    <n v="1"/>
    <n v="1"/>
    <n v="0"/>
    <n v="3"/>
    <m/>
    <s v="peudisponible"/>
    <n v="1300"/>
    <s v="meme_pays"/>
    <m/>
    <m/>
    <n v="14"/>
    <n v="21"/>
    <n v="1"/>
    <n v="500"/>
    <n v="40"/>
    <m/>
    <s v="peudisponible"/>
    <s v="20l 25l"/>
    <n v="1"/>
    <n v="1"/>
    <n v="4000"/>
    <n v="4500"/>
    <s v="meme_pays"/>
    <m/>
    <m/>
    <n v="7"/>
    <n v="21"/>
    <n v="1"/>
    <n v="400"/>
    <n v="50"/>
    <m/>
    <s v="peudisponible"/>
    <s v="boule400g boule250g"/>
    <n v="1"/>
    <n v="1"/>
    <n v="400"/>
    <n v="350"/>
    <s v="meme_pays"/>
    <m/>
    <m/>
    <n v="14"/>
    <n v="21"/>
    <n v="1"/>
    <n v="2000"/>
    <n v="500"/>
    <m/>
    <s v="oui"/>
    <m/>
    <s v="seau bidon savon400gr"/>
    <n v="1"/>
    <n v="1"/>
    <n v="1"/>
    <n v="0"/>
    <m/>
    <s v="securite rarete_transport cout_transport"/>
    <n v="1"/>
    <n v="0"/>
    <n v="0"/>
    <n v="0"/>
    <n v="0"/>
    <n v="1"/>
    <n v="1"/>
    <n v="0"/>
    <n v="0"/>
    <n v="0"/>
    <n v="0"/>
    <m/>
    <m/>
    <s v="prix_hausse"/>
    <n v="0"/>
    <n v="1"/>
    <n v="0"/>
    <n v="0"/>
    <s v="seau bidon savon400gr"/>
    <n v="1"/>
    <n v="1"/>
    <n v="1"/>
    <n v="0"/>
    <s v="Hausse_prix_fournisseurs baisse_offre_securite"/>
    <n v="0"/>
    <n v="0"/>
    <n v="0"/>
    <n v="0"/>
    <n v="0"/>
    <n v="1"/>
    <n v="0"/>
    <n v="0"/>
    <n v="1"/>
    <n v="0"/>
    <n v="0"/>
    <n v="0"/>
    <m/>
    <m/>
    <m/>
    <m/>
    <m/>
    <m/>
    <m/>
    <m/>
    <m/>
    <m/>
    <m/>
    <m/>
    <m/>
    <m/>
    <m/>
    <m/>
    <m/>
    <m/>
    <m/>
    <m/>
    <m/>
    <s v="bache corde tenaille pelle"/>
    <n v="1"/>
    <n v="1"/>
    <n v="1"/>
    <n v="1"/>
    <n v="0"/>
    <n v="4"/>
    <m/>
    <s v="peudisponible"/>
    <n v="7500"/>
    <s v="meme_pays"/>
    <m/>
    <m/>
    <n v="7"/>
    <n v="21"/>
    <n v="1"/>
    <n v="100"/>
    <n v="50"/>
    <m/>
    <s v="peudisponible"/>
    <n v="14000"/>
    <s v="meme_pays"/>
    <m/>
    <m/>
    <n v="30"/>
    <n v="21"/>
    <n v="0"/>
    <n v="1000"/>
    <n v="100"/>
    <m/>
    <s v="peudisponible"/>
    <n v="2000"/>
    <s v="meme_pays"/>
    <m/>
    <m/>
    <n v="30"/>
    <n v="21"/>
    <n v="0"/>
    <n v="500"/>
    <n v="60"/>
    <m/>
    <s v="peudisponible"/>
    <n v="2000"/>
    <s v="meme_pays"/>
    <m/>
    <m/>
    <n v="14"/>
    <n v="21"/>
    <n v="1"/>
    <n v="1000"/>
    <n v="80"/>
    <m/>
    <s v="oui"/>
    <m/>
    <s v="bache corde tenaille pelle"/>
    <n v="1"/>
    <n v="1"/>
    <n v="1"/>
    <n v="1"/>
    <n v="0"/>
    <m/>
    <s v="securite rarete_transport"/>
    <n v="1"/>
    <n v="0"/>
    <n v="0"/>
    <n v="0"/>
    <n v="0"/>
    <n v="1"/>
    <n v="0"/>
    <n v="0"/>
    <n v="0"/>
    <n v="0"/>
    <n v="0"/>
    <m/>
    <m/>
    <s v="prix_hausse"/>
    <n v="0"/>
    <n v="1"/>
    <n v="0"/>
    <n v="0"/>
    <s v="bache corde tenaille pelle"/>
    <n v="1"/>
    <n v="1"/>
    <n v="1"/>
    <n v="1"/>
    <n v="0"/>
    <s v="baisse_offre_rupturestocks baisse_offre_securite"/>
    <n v="0"/>
    <n v="0"/>
    <n v="0"/>
    <n v="0"/>
    <n v="0"/>
    <n v="0"/>
    <n v="1"/>
    <n v="0"/>
    <n v="1"/>
    <n v="0"/>
    <n v="0"/>
    <n v="0"/>
    <m/>
    <m/>
    <m/>
    <m/>
    <m/>
    <m/>
    <m/>
    <m/>
    <m/>
    <m/>
    <m/>
    <m/>
    <m/>
    <m/>
    <m/>
    <m/>
    <m/>
    <m/>
    <m/>
    <m/>
    <m/>
    <m/>
    <s v="marmite7 marmite5 assiette gobelet_plastique bassine natte couverture pagne lampe moustiquaire"/>
    <n v="0"/>
    <n v="0"/>
    <n v="0"/>
    <n v="1"/>
    <n v="1"/>
    <n v="1"/>
    <n v="1"/>
    <n v="0"/>
    <n v="1"/>
    <n v="1"/>
    <n v="1"/>
    <n v="1"/>
    <n v="1"/>
    <n v="1"/>
    <n v="0"/>
    <n v="0"/>
    <n v="10"/>
    <n v="17"/>
    <m/>
    <m/>
    <m/>
    <m/>
    <m/>
    <m/>
    <m/>
    <m/>
    <m/>
    <m/>
    <m/>
    <m/>
    <m/>
    <m/>
    <m/>
    <m/>
    <m/>
    <m/>
    <m/>
    <m/>
    <m/>
    <m/>
    <m/>
    <m/>
    <m/>
    <m/>
    <m/>
    <m/>
    <m/>
    <m/>
    <m/>
    <m/>
    <m/>
    <m/>
    <m/>
    <m/>
    <m/>
    <m/>
    <m/>
    <m/>
    <m/>
    <m/>
    <m/>
    <m/>
    <s v="peudisponible"/>
    <n v="8000"/>
    <s v="meme_pays"/>
    <m/>
    <m/>
    <n v="20"/>
    <n v="30"/>
    <n v="1"/>
    <n v="1000"/>
    <n v="60"/>
    <m/>
    <s v="peudisponible"/>
    <n v="6500"/>
    <s v="meme_pays"/>
    <m/>
    <m/>
    <n v="20"/>
    <n v="30"/>
    <n v="1"/>
    <n v="1000"/>
    <n v="100"/>
    <m/>
    <s v="peudisponible"/>
    <n v="1400"/>
    <s v="meme_pays"/>
    <m/>
    <m/>
    <n v="30"/>
    <n v="21"/>
    <n v="0"/>
    <n v="3000"/>
    <n v="500"/>
    <m/>
    <s v="peudisponible"/>
    <n v="150"/>
    <s v="meme_pays"/>
    <m/>
    <m/>
    <n v="14"/>
    <n v="21"/>
    <n v="1"/>
    <n v="1000"/>
    <n v="100"/>
    <m/>
    <m/>
    <m/>
    <m/>
    <m/>
    <m/>
    <m/>
    <m/>
    <m/>
    <m/>
    <m/>
    <m/>
    <m/>
    <m/>
    <m/>
    <m/>
    <m/>
    <m/>
    <s v="peudisponible"/>
    <n v="1600"/>
    <s v="meme_pays"/>
    <m/>
    <m/>
    <n v="14"/>
    <n v="21"/>
    <n v="1"/>
    <n v="1000"/>
    <n v="100"/>
    <m/>
    <s v="peudisponible"/>
    <n v="3500"/>
    <s v="meme_pays"/>
    <m/>
    <m/>
    <n v="30"/>
    <n v="21"/>
    <n v="0"/>
    <n v="2000"/>
    <n v="500"/>
    <m/>
    <s v="peudisponible"/>
    <n v="3000"/>
    <s v="meme_pays"/>
    <m/>
    <m/>
    <n v="14"/>
    <n v="21"/>
    <n v="1"/>
    <n v="2000"/>
    <n v="500"/>
    <m/>
    <s v="peudisponible"/>
    <n v="3000"/>
    <s v="meme_pays"/>
    <m/>
    <m/>
    <n v="30"/>
    <n v="21"/>
    <n v="0"/>
    <n v="200"/>
    <n v="50"/>
    <m/>
    <s v="peudisponible"/>
    <n v="1250"/>
    <s v="meme_pays"/>
    <m/>
    <m/>
    <n v="30"/>
    <n v="21"/>
    <n v="0"/>
    <n v="500"/>
    <n v="100"/>
    <m/>
    <s v="peudisponible"/>
    <s v="oui"/>
    <n v="7000"/>
    <m/>
    <m/>
    <s v="meme_pays"/>
    <m/>
    <m/>
    <n v="30"/>
    <n v="21"/>
    <n v="0"/>
    <n v="2000"/>
    <n v="1000"/>
    <m/>
    <m/>
    <m/>
    <m/>
    <m/>
    <m/>
    <m/>
    <m/>
    <m/>
    <m/>
    <m/>
    <m/>
    <s v="oui"/>
    <m/>
    <s v="marmite7 marmite5 assiette gobelet_plastique bassine natte couverture moustiquaire lampe pagne"/>
    <n v="0"/>
    <n v="0"/>
    <n v="0"/>
    <n v="1"/>
    <n v="1"/>
    <n v="1"/>
    <n v="1"/>
    <n v="0"/>
    <n v="1"/>
    <n v="1"/>
    <n v="1"/>
    <n v="1"/>
    <n v="1"/>
    <n v="1"/>
    <n v="0"/>
    <n v="0"/>
    <m/>
    <s v="securite rarete_transport"/>
    <n v="1"/>
    <n v="0"/>
    <n v="0"/>
    <n v="0"/>
    <n v="0"/>
    <n v="1"/>
    <n v="0"/>
    <n v="0"/>
    <n v="0"/>
    <n v="0"/>
    <n v="0"/>
    <m/>
    <m/>
    <s v="prix_hausse"/>
    <n v="0"/>
    <n v="1"/>
    <n v="0"/>
    <n v="0"/>
    <s v="marmite7 marmite5 gobelet_plastique bassine natte couverture moustiquaire lampe pagne assiette"/>
    <n v="0"/>
    <n v="0"/>
    <n v="0"/>
    <n v="1"/>
    <n v="1"/>
    <n v="1"/>
    <n v="1"/>
    <n v="0"/>
    <n v="1"/>
    <n v="1"/>
    <n v="1"/>
    <n v="1"/>
    <n v="1"/>
    <n v="1"/>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argent_mobile transfert bons"/>
    <n v="1"/>
    <n v="0"/>
    <n v="1"/>
    <n v="1"/>
    <n v="0"/>
    <n v="0"/>
    <n v="1"/>
    <n v="0"/>
    <n v="0"/>
    <n v="0"/>
    <n v="0"/>
    <m/>
    <s v="oui_point_de_vente"/>
    <s v="oui_produits"/>
    <n v="0"/>
    <n v="1"/>
    <n v="0"/>
    <n v="0"/>
    <n v="0"/>
    <n v="0"/>
    <s v="non_pas_dernierement"/>
    <s v="aucun"/>
    <n v="1"/>
    <n v="0"/>
    <n v="0"/>
    <n v="0"/>
    <n v="0"/>
    <n v="0"/>
    <n v="0"/>
    <n v="0"/>
    <n v="0"/>
    <m/>
    <s v="oui_plusieurs"/>
    <s v="manque_transports personnes_insecurite"/>
    <n v="0"/>
    <n v="1"/>
    <n v="0"/>
    <n v="0"/>
    <n v="1"/>
    <n v="0"/>
    <n v="0"/>
    <n v="0"/>
    <n v="0"/>
    <m/>
    <s v="aucun"/>
    <n v="1"/>
    <n v="0"/>
    <n v="0"/>
    <n v="0"/>
    <n v="0"/>
    <n v="0"/>
    <n v="0"/>
    <n v="0"/>
    <n v="0"/>
    <n v="0"/>
    <m/>
    <s v="routes_barrees routes_ganes"/>
    <n v="0"/>
    <n v="0"/>
    <n v="0"/>
    <n v="1"/>
    <n v="1"/>
    <n v="0"/>
    <n v="0"/>
    <n v="0"/>
    <n v="0"/>
    <m/>
    <s v="vehicules aggression enlevement assassinat"/>
    <n v="0"/>
    <n v="0"/>
    <n v="0"/>
    <n v="1"/>
    <n v="1"/>
    <n v="1"/>
    <n v="1"/>
    <n v="0"/>
    <n v="0"/>
    <m/>
    <s v="baisse_un_peu"/>
    <s v="oui"/>
    <m/>
    <s v="L'insecurité"/>
    <s v="baisse_un_peu"/>
    <s v="oui"/>
    <m/>
    <s v="L'insecurité"/>
    <s v="RAS"/>
    <m/>
    <s v="Le ravitaillement se fait par convoi et se fait rare( une fois trimester environ)"/>
    <m/>
    <m/>
    <n v="442721729"/>
    <d v="2023-06-21T14:32:04"/>
    <m/>
    <m/>
    <s v="submitted_via_web"/>
    <s v="bkf_icsm"/>
    <s v="v8DRxzhZAoFL2MzF7VzqpN"/>
    <m/>
    <m/>
    <m/>
  </r>
  <r>
    <n v="67"/>
    <s v="f37cae96-4e7d-4e85-933b-7816bd105aa2"/>
    <d v="2023-06-21T00:00:00"/>
    <s v="sebba"/>
    <s v="Si-SEB01"/>
    <d v="2023-06-21T15:04:27"/>
    <d v="2023-06-21T15:20:46"/>
    <s v="audit.csv"/>
    <m/>
    <m/>
    <s v="si"/>
    <d v="2023-06-21T00:00:00"/>
    <s v="sahel"/>
    <s v="yagha"/>
    <x v="4"/>
    <s v="central"/>
    <m/>
    <m/>
    <s v="Solidarité Internationale Burkina Faso (SI)"/>
    <s v="Marché de Sebba"/>
    <m/>
    <s v="oui"/>
    <m/>
    <x v="3"/>
    <m/>
    <m/>
    <s v="seau bidon savon400gr"/>
    <n v="1"/>
    <n v="1"/>
    <n v="1"/>
    <n v="0"/>
    <n v="3"/>
    <m/>
    <s v="peudisponible"/>
    <n v="7500"/>
    <s v="meme_pays"/>
    <m/>
    <m/>
    <n v="60"/>
    <n v="120"/>
    <n v="1"/>
    <n v="100"/>
    <n v="0"/>
    <m/>
    <s v="peudisponible"/>
    <s v="20l 25l"/>
    <n v="1"/>
    <n v="1"/>
    <n v="1000"/>
    <n v="1250"/>
    <s v="meme_pays"/>
    <m/>
    <m/>
    <n v="60"/>
    <n v="120"/>
    <n v="1"/>
    <n v="200"/>
    <n v="0"/>
    <m/>
    <s v="peudisponible"/>
    <s v="boule400g boule250g"/>
    <n v="1"/>
    <n v="1"/>
    <n v="700"/>
    <n v="900"/>
    <s v="meme_pays"/>
    <m/>
    <m/>
    <n v="3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60"/>
    <n v="120"/>
    <n v="1"/>
    <n v="100"/>
    <n v="0"/>
    <m/>
    <s v="peudisponible"/>
    <s v="sac sachet"/>
    <n v="1"/>
    <n v="1"/>
    <n v="9500"/>
    <n v="400"/>
    <s v="meme_localite"/>
    <m/>
    <m/>
    <n v="60"/>
    <n v="15"/>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250"/>
    <s v="meme_pays"/>
    <m/>
    <m/>
    <n v="60"/>
    <n v="120"/>
    <n v="1"/>
    <n v="200"/>
    <n v="0"/>
    <m/>
    <s v="nondisponible"/>
    <m/>
    <m/>
    <m/>
    <m/>
    <m/>
    <m/>
    <m/>
    <m/>
    <m/>
    <m/>
    <m/>
    <m/>
    <m/>
    <s v="peudisponible"/>
    <n v="1500"/>
    <s v="meme_pays"/>
    <m/>
    <m/>
    <n v="60"/>
    <n v="120"/>
    <n v="1"/>
    <n v="300"/>
    <n v="0"/>
    <m/>
    <s v="oui"/>
    <m/>
    <s v="combustible_bois combustible_charbon combustible_gaz marmite7 marmite5 assiette gobelet_plastique gobelet_acier bassine natte couverture moustiquaire lampe sac_boro pagne"/>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oui_collectif"/>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s v="baisse_beaucoup"/>
    <s v="oui"/>
    <m/>
    <s v="Blocus"/>
    <s v="Marche sous blocus"/>
    <m/>
    <s v="Le marché est souffrant à cause du blocus"/>
    <m/>
    <m/>
    <n v="442760333"/>
    <d v="2023-06-21T15:33:10"/>
    <m/>
    <m/>
    <s v="submitted_via_web"/>
    <s v="bkf_icsm"/>
    <s v="v8DRxzhZAoFL2MzF7VzqpN"/>
    <m/>
    <m/>
    <m/>
  </r>
  <r>
    <n v="68"/>
    <s v="77d5de2d-c171-4241-bff8-af0fa3fa381e"/>
    <d v="2023-06-21T00:00:00"/>
    <s v="sebba"/>
    <s v="Si-SEB01"/>
    <d v="2023-06-21T14:33:18"/>
    <d v="2023-06-21T15:04:17"/>
    <s v="audit.csv"/>
    <m/>
    <m/>
    <s v="si"/>
    <d v="2023-06-21T00:00:00"/>
    <s v="sahel"/>
    <s v="yagha"/>
    <x v="4"/>
    <s v="central"/>
    <m/>
    <m/>
    <s v="Solidarité Internationale Burkina Faso (SI)"/>
    <s v="Marché de Sebba"/>
    <m/>
    <s v="oui"/>
    <m/>
    <x v="3"/>
    <m/>
    <m/>
    <s v="seau bidon savon400gr"/>
    <n v="1"/>
    <n v="1"/>
    <n v="1"/>
    <n v="0"/>
    <n v="3"/>
    <m/>
    <s v="peudisponible"/>
    <n v="7000"/>
    <s v="meme_pays"/>
    <m/>
    <m/>
    <n v="30"/>
    <n v="120"/>
    <n v="1"/>
    <n v="100"/>
    <n v="0"/>
    <m/>
    <s v="peudisponible"/>
    <s v="20l 25l"/>
    <n v="1"/>
    <n v="1"/>
    <n v="1250"/>
    <n v="1500"/>
    <s v="meme_pays"/>
    <m/>
    <m/>
    <n v="60"/>
    <n v="120"/>
    <n v="1"/>
    <n v="200"/>
    <n v="0"/>
    <m/>
    <s v="peudisponible"/>
    <s v="boule400g boule250g"/>
    <n v="1"/>
    <n v="1"/>
    <n v="600"/>
    <n v="1500"/>
    <s v="meme_pays"/>
    <m/>
    <m/>
    <n v="9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90"/>
    <n v="15"/>
    <n v="0"/>
    <n v="200"/>
    <n v="0"/>
    <m/>
    <s v="peudisponible"/>
    <s v="sac sachet"/>
    <n v="1"/>
    <n v="1"/>
    <n v="9000"/>
    <n v="400"/>
    <s v="meme_localite"/>
    <m/>
    <m/>
    <n v="60"/>
    <n v="15"/>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000"/>
    <s v="meme_pays"/>
    <m/>
    <m/>
    <n v="60"/>
    <n v="120"/>
    <n v="1"/>
    <n v="200"/>
    <n v="0"/>
    <m/>
    <s v="nondisponible"/>
    <m/>
    <m/>
    <m/>
    <m/>
    <m/>
    <m/>
    <m/>
    <m/>
    <m/>
    <m/>
    <m/>
    <m/>
    <m/>
    <s v="peudisponible"/>
    <n v="1000"/>
    <s v="meme_pays"/>
    <m/>
    <m/>
    <n v="3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non_personnel"/>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s v="baisse_beaucoup"/>
    <s v="oui"/>
    <m/>
    <s v="Blocus"/>
    <s v="Marche souffrant"/>
    <m/>
    <s v="Ras"/>
    <m/>
    <m/>
    <n v="442763681"/>
    <d v="2023-06-21T15:37:44"/>
    <m/>
    <m/>
    <s v="submitted_via_web"/>
    <s v="bkf_icsm"/>
    <s v="v8DRxzhZAoFL2MzF7VzqpN"/>
    <m/>
    <m/>
    <m/>
  </r>
  <r>
    <n v="69"/>
    <s v="78f2d1f6-1700-46df-bd9b-6bdb338a43b8"/>
    <d v="2023-06-21T00:00:00"/>
    <s v="gorom_gorom"/>
    <s v="gorom1"/>
    <d v="2023-06-21T15:14:52"/>
    <d v="2023-06-21T16:29:30"/>
    <s v="audit.csv"/>
    <m/>
    <m/>
    <s v="drc"/>
    <d v="2023-06-21T00:00:00"/>
    <s v="sahel"/>
    <s v="oudalan"/>
    <x v="3"/>
    <s v="central"/>
    <m/>
    <m/>
    <s v="Danish Refugee Council Burkina Faso (DRC)"/>
    <s v="Marché de Gorom-Gorom"/>
    <m/>
    <s v="oui"/>
    <m/>
    <x v="1"/>
    <m/>
    <m/>
    <s v="seau bidon savon400gr"/>
    <n v="1"/>
    <n v="1"/>
    <n v="1"/>
    <n v="0"/>
    <n v="3"/>
    <m/>
    <s v="peudisponible"/>
    <n v="1500"/>
    <s v="meme_pays"/>
    <m/>
    <m/>
    <n v="10"/>
    <n v="14"/>
    <n v="1"/>
    <n v="1000"/>
    <n v="500"/>
    <m/>
    <s v="peudisponible"/>
    <s v="20l 25l"/>
    <n v="1"/>
    <n v="1"/>
    <n v="4500"/>
    <n v="5000"/>
    <s v="meme_pays"/>
    <m/>
    <m/>
    <n v="10"/>
    <n v="14"/>
    <n v="1"/>
    <n v="1000"/>
    <n v="100"/>
    <m/>
    <s v="peudisponible"/>
    <s v="boule400g boule250g"/>
    <n v="1"/>
    <n v="1"/>
    <n v="600"/>
    <n v="350"/>
    <s v="meme_pays"/>
    <m/>
    <m/>
    <n v="20"/>
    <n v="14"/>
    <n v="0"/>
    <n v="2000"/>
    <n v="1000"/>
    <m/>
    <s v="oui"/>
    <m/>
    <s v="seau bidon savon400gr"/>
    <n v="1"/>
    <n v="1"/>
    <n v="1"/>
    <n v="0"/>
    <m/>
    <s v="securite route_etat prix_fournisseurs rarete_transport cout_transport"/>
    <n v="1"/>
    <n v="0"/>
    <n v="0"/>
    <n v="1"/>
    <n v="1"/>
    <n v="1"/>
    <n v="1"/>
    <n v="0"/>
    <n v="0"/>
    <n v="0"/>
    <n v="0"/>
    <m/>
    <m/>
    <s v="prix_constants"/>
    <n v="1"/>
    <n v="0"/>
    <n v="0"/>
    <n v="0"/>
    <m/>
    <m/>
    <m/>
    <m/>
    <m/>
    <m/>
    <m/>
    <m/>
    <m/>
    <m/>
    <m/>
    <m/>
    <m/>
    <m/>
    <m/>
    <m/>
    <m/>
    <m/>
    <m/>
    <m/>
    <m/>
    <m/>
    <m/>
    <m/>
    <m/>
    <m/>
    <m/>
    <m/>
    <m/>
    <m/>
    <m/>
    <m/>
    <m/>
    <m/>
    <m/>
    <m/>
    <m/>
    <m/>
    <m/>
    <s v="bache corde tenaille pelle"/>
    <n v="1"/>
    <n v="1"/>
    <n v="1"/>
    <n v="1"/>
    <n v="0"/>
    <n v="4"/>
    <m/>
    <s v="peudisponible"/>
    <n v="7000"/>
    <s v="meme_pays"/>
    <m/>
    <m/>
    <n v="15"/>
    <n v="14"/>
    <n v="0"/>
    <n v="1500"/>
    <n v="700"/>
    <m/>
    <s v="peudisponible"/>
    <n v="15000"/>
    <s v="meme_pays"/>
    <m/>
    <m/>
    <n v="14"/>
    <n v="14"/>
    <n v="1"/>
    <n v="1000"/>
    <n v="450"/>
    <m/>
    <s v="peudisponible"/>
    <n v="1500"/>
    <s v="meme_pays"/>
    <m/>
    <m/>
    <n v="20"/>
    <n v="14"/>
    <n v="0"/>
    <n v="1000"/>
    <n v="500"/>
    <m/>
    <s v="peudisponible"/>
    <n v="3000"/>
    <s v="meme_pays"/>
    <m/>
    <m/>
    <n v="20"/>
    <n v="14"/>
    <n v="0"/>
    <n v="1500"/>
    <n v="500"/>
    <m/>
    <s v="oui"/>
    <m/>
    <s v="bache corde tenaille pelle"/>
    <n v="1"/>
    <n v="1"/>
    <n v="1"/>
    <n v="1"/>
    <n v="0"/>
    <m/>
    <s v="securite route_etat prix_fournisseurs rarete_transport cout_transport"/>
    <n v="1"/>
    <n v="0"/>
    <n v="0"/>
    <n v="1"/>
    <n v="1"/>
    <n v="1"/>
    <n v="1"/>
    <n v="0"/>
    <n v="0"/>
    <n v="0"/>
    <n v="0"/>
    <m/>
    <m/>
    <s v="prix_constants"/>
    <n v="1"/>
    <n v="0"/>
    <n v="0"/>
    <n v="0"/>
    <m/>
    <m/>
    <m/>
    <m/>
    <m/>
    <m/>
    <m/>
    <m/>
    <m/>
    <m/>
    <m/>
    <m/>
    <m/>
    <m/>
    <m/>
    <m/>
    <m/>
    <m/>
    <m/>
    <m/>
    <m/>
    <m/>
    <m/>
    <m/>
    <m/>
    <m/>
    <m/>
    <m/>
    <m/>
    <m/>
    <m/>
    <m/>
    <m/>
    <m/>
    <m/>
    <m/>
    <m/>
    <m/>
    <m/>
    <m/>
    <m/>
    <s v="combustible_bois combustible_charbon marmite7 marmite5 assiette gobelet_plastique gobelet_acier bassine natte couverture moustiquaire lampe pagne sac_boro"/>
    <n v="1"/>
    <n v="1"/>
    <n v="0"/>
    <n v="1"/>
    <n v="1"/>
    <n v="1"/>
    <n v="1"/>
    <n v="1"/>
    <n v="1"/>
    <n v="1"/>
    <n v="1"/>
    <n v="1"/>
    <n v="1"/>
    <n v="1"/>
    <n v="1"/>
    <n v="0"/>
    <n v="14"/>
    <n v="21"/>
    <m/>
    <s v="peudisponible"/>
    <n v="200"/>
    <s v="meme_pays"/>
    <m/>
    <m/>
    <n v="7"/>
    <n v="5"/>
    <n v="0"/>
    <n v="300"/>
    <n v="150"/>
    <m/>
    <s v="peudisponible"/>
    <s v="sac sachet"/>
    <n v="1"/>
    <n v="1"/>
    <n v="4000"/>
    <n v="100"/>
    <s v="meme_pays"/>
    <m/>
    <m/>
    <n v="10"/>
    <n v="7"/>
    <n v="0"/>
    <n v="25"/>
    <n v="10"/>
    <m/>
    <m/>
    <m/>
    <m/>
    <m/>
    <m/>
    <m/>
    <m/>
    <m/>
    <m/>
    <m/>
    <m/>
    <m/>
    <m/>
    <m/>
    <m/>
    <m/>
    <m/>
    <s v="peudisponible"/>
    <n v="8500"/>
    <s v="meme_pays"/>
    <m/>
    <m/>
    <n v="14"/>
    <n v="14"/>
    <n v="1"/>
    <n v="1500"/>
    <n v="800"/>
    <m/>
    <s v="peudisponible"/>
    <n v="7500"/>
    <s v="meme_pays"/>
    <m/>
    <m/>
    <n v="14"/>
    <n v="14"/>
    <n v="1"/>
    <n v="1500"/>
    <n v="800"/>
    <m/>
    <s v="peudisponible"/>
    <n v="2500"/>
    <s v="meme_pays"/>
    <m/>
    <m/>
    <n v="14"/>
    <n v="14"/>
    <n v="1"/>
    <n v="1000"/>
    <n v="500"/>
    <m/>
    <s v="peudisponible"/>
    <n v="250"/>
    <s v="meme_pays"/>
    <m/>
    <m/>
    <n v="20"/>
    <n v="14"/>
    <n v="0"/>
    <n v="1500"/>
    <n v="800"/>
    <m/>
    <s v="peudisponible"/>
    <s v="0_25l 0_5l 1l"/>
    <n v="1"/>
    <n v="1"/>
    <n v="1"/>
    <n v="750"/>
    <n v="1250"/>
    <n v="2000"/>
    <s v="meme_pays"/>
    <m/>
    <m/>
    <n v="10"/>
    <n v="14"/>
    <n v="1"/>
    <n v="1000"/>
    <n v="300"/>
    <m/>
    <s v="peudisponible"/>
    <n v="2000"/>
    <s v="meme_pays"/>
    <m/>
    <m/>
    <n v="14"/>
    <n v="14"/>
    <n v="1"/>
    <n v="2000"/>
    <n v="500"/>
    <m/>
    <s v="peudisponible"/>
    <n v="3000"/>
    <s v="meme_pays"/>
    <m/>
    <m/>
    <n v="20"/>
    <n v="14"/>
    <n v="0"/>
    <n v="2000"/>
    <n v="800"/>
    <m/>
    <s v="peudisponible"/>
    <n v="3000"/>
    <s v="meme_pays"/>
    <m/>
    <m/>
    <n v="20"/>
    <n v="14"/>
    <n v="0"/>
    <n v="1500"/>
    <n v="500"/>
    <m/>
    <s v="peudisponible"/>
    <n v="3500"/>
    <s v="meme_pays"/>
    <m/>
    <m/>
    <n v="20"/>
    <n v="14"/>
    <n v="0"/>
    <n v="1000"/>
    <n v="300"/>
    <m/>
    <s v="peudisponible"/>
    <n v="7000"/>
    <s v="meme_pays"/>
    <m/>
    <m/>
    <n v="5"/>
    <n v="14"/>
    <n v="1"/>
    <n v="500"/>
    <n v="150"/>
    <m/>
    <s v="peudisponible"/>
    <s v="oui"/>
    <n v="7000"/>
    <m/>
    <m/>
    <s v="meme_pays"/>
    <m/>
    <m/>
    <n v="14"/>
    <n v="14"/>
    <n v="1"/>
    <n v="1500"/>
    <n v="700"/>
    <m/>
    <s v="peudisponible"/>
    <n v="500"/>
    <s v="meme_pays"/>
    <m/>
    <m/>
    <n v="10"/>
    <n v="14"/>
    <n v="1"/>
    <n v="1000"/>
    <n v="500"/>
    <m/>
    <s v="oui"/>
    <m/>
    <s v="combustible_bois combustible_charbon marmite7 marmite5 assiette gobelet_plastique gobelet_acier bassine natte couverture moustiquaire pagne lampe sac_boro"/>
    <n v="1"/>
    <n v="1"/>
    <n v="0"/>
    <n v="1"/>
    <n v="1"/>
    <n v="1"/>
    <n v="1"/>
    <n v="1"/>
    <n v="1"/>
    <n v="1"/>
    <n v="1"/>
    <n v="1"/>
    <n v="1"/>
    <n v="1"/>
    <n v="1"/>
    <n v="0"/>
    <m/>
    <s v="securite route_etat prix_fournisseurs rarete_transport cout_transport"/>
    <n v="1"/>
    <n v="0"/>
    <n v="0"/>
    <n v="1"/>
    <n v="1"/>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n v="0"/>
    <n v="1"/>
    <n v="1"/>
    <n v="0"/>
    <n v="0"/>
    <n v="1"/>
    <n v="0"/>
    <n v="0"/>
    <n v="0"/>
    <n v="0"/>
    <m/>
    <s v="argent_mobile cheque bons transfert"/>
    <n v="0"/>
    <n v="0"/>
    <n v="1"/>
    <n v="1"/>
    <n v="0"/>
    <n v="1"/>
    <n v="1"/>
    <n v="0"/>
    <n v="0"/>
    <n v="0"/>
    <n v="0"/>
    <m/>
    <s v="oui_point_de_vente"/>
    <s v="oui_produits"/>
    <n v="0"/>
    <n v="1"/>
    <n v="0"/>
    <n v="0"/>
    <n v="0"/>
    <n v="0"/>
    <m/>
    <s v="aucun"/>
    <n v="1"/>
    <n v="0"/>
    <n v="0"/>
    <n v="0"/>
    <n v="0"/>
    <n v="0"/>
    <n v="0"/>
    <n v="0"/>
    <n v="0"/>
    <m/>
    <s v="oui_plusieurs"/>
    <s v="aucun"/>
    <n v="1"/>
    <n v="0"/>
    <n v="0"/>
    <n v="0"/>
    <n v="0"/>
    <n v="0"/>
    <n v="0"/>
    <n v="0"/>
    <n v="0"/>
    <m/>
    <s v="vol_cambriolage"/>
    <n v="0"/>
    <n v="0"/>
    <n v="0"/>
    <n v="1"/>
    <n v="0"/>
    <n v="0"/>
    <n v="0"/>
    <n v="0"/>
    <n v="0"/>
    <n v="0"/>
    <m/>
    <s v="route_endommagees routes_ganes"/>
    <n v="0"/>
    <n v="1"/>
    <n v="0"/>
    <n v="0"/>
    <n v="1"/>
    <n v="0"/>
    <n v="0"/>
    <n v="0"/>
    <n v="0"/>
    <m/>
    <s v="aggression assassinat"/>
    <n v="0"/>
    <n v="0"/>
    <n v="0"/>
    <n v="0"/>
    <n v="1"/>
    <n v="0"/>
    <n v="1"/>
    <n v="0"/>
    <n v="0"/>
    <m/>
    <s v="baisse_moyen"/>
    <s v="oui"/>
    <m/>
    <s v="Les problèmes sécuritaire de la RN3"/>
    <s v="augmente_moyen"/>
    <s v="oui"/>
    <s v="Les nombreux marchés des villages environnants ne sont plus accessibles dont les gens sont obligé de venir à ce marchés, aussi il ya de nouveaux PDI"/>
    <m/>
    <s v="La situation est très volatile et les ravitaillement se font difficilement. J'ai beaucoup  de commandes bloquée à ouaga par manque  de camions."/>
    <m/>
    <s v="Le commerçant est beaucoup inquiet de la volatilité de la situation sécuritaire"/>
    <m/>
    <m/>
    <n v="442823848"/>
    <d v="2023-06-21T17:25:31"/>
    <m/>
    <m/>
    <s v="submitted_via_web"/>
    <s v="bkf_icsm"/>
    <s v="v8DRxzhZAoFL2MzF7VzqpN"/>
    <m/>
    <m/>
    <m/>
  </r>
  <r>
    <n v="70"/>
    <s v="8a316ce9-00ec-42db-b993-05b0a0323f92"/>
    <d v="2023-06-21T00:00:00"/>
    <s v="kongoussi"/>
    <s v="SI_KON01"/>
    <d v="2023-06-21T10:01:03"/>
    <d v="2023-06-21T10:47:21"/>
    <s v="audit.csv"/>
    <m/>
    <m/>
    <s v="si"/>
    <d v="2023-06-21T00:00:00"/>
    <s v="centre_nord"/>
    <s v="bam"/>
    <x v="5"/>
    <s v="central"/>
    <m/>
    <m/>
    <s v="Solidarité Internationale Burkina Faso (SI)"/>
    <s v="Marché de Kongoussi"/>
    <m/>
    <s v="oui"/>
    <m/>
    <x v="2"/>
    <m/>
    <m/>
    <s v="seau bidon savon400gr"/>
    <n v="1"/>
    <n v="1"/>
    <n v="1"/>
    <n v="0"/>
    <n v="3"/>
    <m/>
    <s v="disponible"/>
    <n v="1250"/>
    <s v="meme_pays"/>
    <m/>
    <m/>
    <n v="10"/>
    <n v="2"/>
    <n v="0"/>
    <n v="2000"/>
    <n v="15"/>
    <m/>
    <s v="disponible"/>
    <s v="20l"/>
    <n v="1"/>
    <n v="0"/>
    <n v="3250"/>
    <m/>
    <s v="meme_pays"/>
    <m/>
    <m/>
    <n v="4"/>
    <n v="2"/>
    <n v="0"/>
    <n v="1500"/>
    <n v="1500"/>
    <m/>
    <s v="disponible"/>
    <s v="boule400g boule250g"/>
    <n v="1"/>
    <n v="1"/>
    <n v="500"/>
    <n v="300"/>
    <s v="meme_pays"/>
    <m/>
    <m/>
    <n v="20"/>
    <n v="3"/>
    <n v="0"/>
    <n v="5000"/>
    <n v="5000"/>
    <m/>
    <s v="oui"/>
    <m/>
    <s v="seau bidon savon400gr"/>
    <n v="1"/>
    <n v="1"/>
    <n v="1"/>
    <n v="0"/>
    <m/>
    <s v="securite"/>
    <n v="1"/>
    <n v="0"/>
    <n v="0"/>
    <n v="0"/>
    <n v="0"/>
    <n v="0"/>
    <n v="0"/>
    <n v="0"/>
    <n v="0"/>
    <n v="0"/>
    <n v="0"/>
    <m/>
    <m/>
    <s v="prix_constants"/>
    <n v="1"/>
    <n v="0"/>
    <n v="0"/>
    <n v="0"/>
    <m/>
    <m/>
    <m/>
    <m/>
    <m/>
    <m/>
    <m/>
    <m/>
    <m/>
    <m/>
    <m/>
    <m/>
    <m/>
    <m/>
    <m/>
    <m/>
    <m/>
    <m/>
    <m/>
    <m/>
    <m/>
    <m/>
    <m/>
    <m/>
    <m/>
    <m/>
    <m/>
    <m/>
    <m/>
    <m/>
    <m/>
    <m/>
    <m/>
    <m/>
    <m/>
    <m/>
    <m/>
    <m/>
    <m/>
    <s v="bache tenaille pelle"/>
    <n v="1"/>
    <n v="0"/>
    <n v="1"/>
    <n v="1"/>
    <n v="0"/>
    <n v="3"/>
    <m/>
    <s v="disponible"/>
    <n v="5000"/>
    <s v="meme_pays"/>
    <m/>
    <m/>
    <n v="7"/>
    <n v="2"/>
    <n v="0"/>
    <n v="700"/>
    <n v="700"/>
    <m/>
    <m/>
    <m/>
    <m/>
    <m/>
    <m/>
    <m/>
    <m/>
    <m/>
    <m/>
    <m/>
    <m/>
    <s v="disponible"/>
    <n v="1750"/>
    <s v="meme_pays"/>
    <m/>
    <m/>
    <n v="14"/>
    <n v="4"/>
    <n v="0"/>
    <n v="1000"/>
    <n v="1000"/>
    <m/>
    <s v="disponible"/>
    <n v="2000"/>
    <s v="meme_pays"/>
    <m/>
    <m/>
    <n v="200"/>
    <n v="3"/>
    <n v="0"/>
    <n v="200"/>
    <n v="200"/>
    <m/>
    <s v="non"/>
    <m/>
    <m/>
    <m/>
    <m/>
    <m/>
    <m/>
    <m/>
    <m/>
    <m/>
    <m/>
    <m/>
    <m/>
    <m/>
    <m/>
    <m/>
    <m/>
    <m/>
    <m/>
    <m/>
    <m/>
    <m/>
    <m/>
    <s v="prix_hausse"/>
    <n v="0"/>
    <n v="1"/>
    <n v="0"/>
    <n v="0"/>
    <s v="pelle"/>
    <n v="0"/>
    <n v="0"/>
    <n v="0"/>
    <n v="1"/>
    <n v="0"/>
    <s v="Hausse_prix_fournisseurs"/>
    <n v="0"/>
    <n v="0"/>
    <n v="0"/>
    <n v="0"/>
    <n v="0"/>
    <n v="1"/>
    <n v="0"/>
    <n v="0"/>
    <n v="0"/>
    <n v="0"/>
    <n v="0"/>
    <n v="0"/>
    <m/>
    <m/>
    <m/>
    <m/>
    <m/>
    <m/>
    <m/>
    <m/>
    <m/>
    <m/>
    <m/>
    <m/>
    <m/>
    <m/>
    <m/>
    <m/>
    <m/>
    <m/>
    <m/>
    <m/>
    <m/>
    <m/>
    <s v="combustible_charbon combustible_gaz marmite7 marmite5 assiette gobelet_plastique bassine natte couverture moustiquaire lampe pagne sac_boro"/>
    <n v="0"/>
    <n v="1"/>
    <n v="1"/>
    <n v="1"/>
    <n v="1"/>
    <n v="1"/>
    <n v="1"/>
    <n v="0"/>
    <n v="1"/>
    <n v="1"/>
    <n v="1"/>
    <n v="1"/>
    <n v="1"/>
    <n v="1"/>
    <n v="1"/>
    <n v="0"/>
    <n v="13"/>
    <n v="19"/>
    <m/>
    <m/>
    <m/>
    <m/>
    <m/>
    <m/>
    <m/>
    <m/>
    <m/>
    <m/>
    <m/>
    <m/>
    <s v="disponible"/>
    <s v="sac"/>
    <n v="1"/>
    <n v="0"/>
    <n v="8500"/>
    <m/>
    <s v="meme_pays"/>
    <m/>
    <m/>
    <n v="30"/>
    <n v="10"/>
    <n v="0"/>
    <n v="200"/>
    <n v="200"/>
    <m/>
    <s v="peudisponible"/>
    <s v="6kg 12kg"/>
    <n v="0"/>
    <n v="1"/>
    <n v="1"/>
    <m/>
    <n v="30000"/>
    <n v="35000"/>
    <s v="meme_pays"/>
    <m/>
    <m/>
    <n v="5"/>
    <n v="3"/>
    <n v="0"/>
    <n v="100"/>
    <n v="100"/>
    <m/>
    <s v="peudisponible"/>
    <n v="6000"/>
    <s v="meme_pays"/>
    <m/>
    <m/>
    <n v="20"/>
    <n v="4"/>
    <n v="0"/>
    <n v="200"/>
    <n v="200"/>
    <m/>
    <s v="disponible"/>
    <n v="5000"/>
    <s v="meme_pays"/>
    <m/>
    <m/>
    <n v="20"/>
    <n v="4"/>
    <n v="0"/>
    <n v="200"/>
    <n v="200"/>
    <m/>
    <s v="disponible"/>
    <n v="1250"/>
    <s v="meme_pays"/>
    <m/>
    <m/>
    <n v="30"/>
    <n v="1"/>
    <n v="0"/>
    <n v="200"/>
    <n v="200"/>
    <m/>
    <s v="disponible"/>
    <n v="150"/>
    <s v="meme_pays"/>
    <m/>
    <m/>
    <n v="7"/>
    <n v="2"/>
    <n v="0"/>
    <n v="1000"/>
    <n v="1000"/>
    <m/>
    <m/>
    <m/>
    <m/>
    <m/>
    <m/>
    <m/>
    <m/>
    <m/>
    <m/>
    <m/>
    <m/>
    <m/>
    <m/>
    <m/>
    <m/>
    <m/>
    <m/>
    <s v="disponible"/>
    <n v="2250"/>
    <s v="meme_pays"/>
    <m/>
    <m/>
    <n v="4"/>
    <n v="2"/>
    <n v="0"/>
    <n v="1500"/>
    <n v="1500"/>
    <m/>
    <s v="disponible"/>
    <n v="4000"/>
    <s v="meme_pays"/>
    <m/>
    <m/>
    <n v="14"/>
    <n v="4"/>
    <n v="0"/>
    <n v="100"/>
    <n v="100"/>
    <m/>
    <s v="disponible"/>
    <n v="2250"/>
    <s v="meme_pays"/>
    <m/>
    <m/>
    <n v="14"/>
    <n v="3"/>
    <n v="0"/>
    <n v="400"/>
    <n v="400"/>
    <m/>
    <s v="disponible"/>
    <n v="3500"/>
    <s v="meme_pays"/>
    <m/>
    <m/>
    <n v="30"/>
    <n v="5"/>
    <n v="0"/>
    <n v="400"/>
    <n v="400"/>
    <m/>
    <s v="disponible"/>
    <n v="1750"/>
    <s v="meme_pays"/>
    <m/>
    <m/>
    <n v="30"/>
    <n v="3"/>
    <n v="0"/>
    <n v="1000"/>
    <n v="1000"/>
    <m/>
    <s v="disponible"/>
    <s v="oui"/>
    <n v="6500"/>
    <m/>
    <m/>
    <s v="meme_pays"/>
    <m/>
    <m/>
    <n v="7"/>
    <n v="3"/>
    <n v="0"/>
    <n v="500"/>
    <n v="500"/>
    <m/>
    <s v="disponible"/>
    <n v="250"/>
    <s v="meme_pays"/>
    <m/>
    <m/>
    <n v="14"/>
    <n v="3"/>
    <n v="0"/>
    <n v="2000"/>
    <n v="2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cheque bons credit_informel argent_mobile"/>
    <n v="1"/>
    <n v="0"/>
    <n v="1"/>
    <n v="1"/>
    <n v="0"/>
    <n v="1"/>
    <n v="1"/>
    <n v="0"/>
    <n v="0"/>
    <n v="0"/>
    <n v="0"/>
    <m/>
    <s v="oui_personnel"/>
    <s v="non"/>
    <n v="1"/>
    <n v="0"/>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Les gens n'ont plus d'argent dû aux déplacements."/>
    <s v="baisse_un_peu"/>
    <s v="oui"/>
    <m/>
    <s v="Les gens n'ont plus assez d'argent."/>
    <s v="RAS"/>
    <m/>
    <s v="Ras"/>
    <m/>
    <m/>
    <n v="443254688"/>
    <d v="2023-06-22T14:26:03"/>
    <m/>
    <m/>
    <s v="submitted_via_web"/>
    <s v="bkf_icsm"/>
    <s v="v8DRxzhZAoFL2MzF7VzqpN"/>
    <m/>
    <m/>
    <m/>
  </r>
  <r>
    <n v="71"/>
    <s v="25ee60ff-f501-41b1-ae31-4708fdfd6412"/>
    <d v="2023-06-21T00:00:00"/>
    <s v="kongoussi"/>
    <s v="SI_KON01"/>
    <d v="2023-06-21T11:20:35"/>
    <d v="2023-06-21T12:19:37"/>
    <s v="audit.csv"/>
    <m/>
    <m/>
    <s v="si"/>
    <d v="2023-06-21T00:00:00"/>
    <s v="centre_nord"/>
    <s v="bam"/>
    <x v="5"/>
    <s v="central"/>
    <m/>
    <m/>
    <s v="Solidarité Internationale Burkina Faso (SI)"/>
    <s v="Marché de Kongoussi"/>
    <m/>
    <s v="oui"/>
    <m/>
    <x v="2"/>
    <m/>
    <m/>
    <s v="seau bidon savon400gr"/>
    <n v="1"/>
    <n v="1"/>
    <n v="1"/>
    <n v="0"/>
    <n v="3"/>
    <m/>
    <s v="disponible"/>
    <n v="1750"/>
    <s v="meme_pays"/>
    <m/>
    <m/>
    <n v="14"/>
    <n v="3"/>
    <n v="0"/>
    <n v="1000"/>
    <n v="1000"/>
    <m/>
    <s v="disponible"/>
    <s v="20l"/>
    <n v="1"/>
    <n v="0"/>
    <n v="5000"/>
    <m/>
    <s v="meme_pays"/>
    <m/>
    <m/>
    <n v="7"/>
    <n v="3"/>
    <n v="0"/>
    <n v="1500"/>
    <n v="1500"/>
    <m/>
    <s v="disponible"/>
    <s v="boule400g boule250g"/>
    <n v="1"/>
    <n v="1"/>
    <n v="600"/>
    <n v="350"/>
    <s v="meme_pays"/>
    <m/>
    <m/>
    <n v="7"/>
    <n v="3"/>
    <n v="0"/>
    <n v="10000"/>
    <n v="10000"/>
    <m/>
    <s v="oui"/>
    <m/>
    <s v="seau bidon"/>
    <n v="1"/>
    <n v="1"/>
    <n v="0"/>
    <n v="0"/>
    <m/>
    <s v="degradation_perte prix_fournisseurs"/>
    <n v="0"/>
    <n v="0"/>
    <n v="1"/>
    <n v="0"/>
    <n v="1"/>
    <n v="0"/>
    <n v="0"/>
    <n v="0"/>
    <n v="0"/>
    <n v="0"/>
    <n v="0"/>
    <m/>
    <m/>
    <s v="prix_hausse"/>
    <n v="0"/>
    <n v="1"/>
    <n v="0"/>
    <n v="0"/>
    <s v="seau bidon savon400gr"/>
    <n v="1"/>
    <n v="1"/>
    <n v="1"/>
    <n v="0"/>
    <s v="hausse_couts hausse_change Hausse_prix_fournisseurs baisse_offre_securite"/>
    <n v="1"/>
    <n v="0"/>
    <n v="1"/>
    <n v="0"/>
    <n v="0"/>
    <n v="1"/>
    <n v="0"/>
    <n v="0"/>
    <n v="1"/>
    <n v="0"/>
    <n v="0"/>
    <n v="0"/>
    <m/>
    <m/>
    <m/>
    <m/>
    <m/>
    <m/>
    <m/>
    <m/>
    <m/>
    <m/>
    <m/>
    <m/>
    <m/>
    <m/>
    <m/>
    <m/>
    <m/>
    <m/>
    <m/>
    <m/>
    <m/>
    <s v="bache corde"/>
    <n v="1"/>
    <n v="1"/>
    <n v="0"/>
    <n v="0"/>
    <n v="0"/>
    <n v="2"/>
    <m/>
    <s v="disponible"/>
    <n v="6500"/>
    <s v="meme_pays"/>
    <m/>
    <m/>
    <n v="7"/>
    <n v="3"/>
    <n v="0"/>
    <n v="2000"/>
    <n v="2000"/>
    <m/>
    <s v="disponible"/>
    <n v="7500"/>
    <s v="meme_pays"/>
    <m/>
    <m/>
    <n v="7"/>
    <n v="3"/>
    <n v="0"/>
    <n v="1000"/>
    <n v="1000"/>
    <m/>
    <m/>
    <m/>
    <m/>
    <m/>
    <m/>
    <m/>
    <m/>
    <m/>
    <m/>
    <m/>
    <m/>
    <m/>
    <m/>
    <m/>
    <m/>
    <m/>
    <m/>
    <m/>
    <m/>
    <m/>
    <m/>
    <m/>
    <s v="oui"/>
    <m/>
    <s v="bache corde"/>
    <n v="1"/>
    <n v="1"/>
    <n v="0"/>
    <n v="0"/>
    <n v="0"/>
    <m/>
    <s v="prix_fournisseurs cout_transport"/>
    <n v="0"/>
    <n v="0"/>
    <n v="0"/>
    <n v="0"/>
    <n v="1"/>
    <n v="0"/>
    <n v="1"/>
    <n v="0"/>
    <n v="0"/>
    <n v="0"/>
    <n v="0"/>
    <m/>
    <m/>
    <s v="prix_hausse"/>
    <n v="0"/>
    <n v="1"/>
    <n v="0"/>
    <n v="0"/>
    <s v="bache corde"/>
    <n v="1"/>
    <n v="1"/>
    <n v="0"/>
    <n v="0"/>
    <n v="0"/>
    <s v="Hausse_prix_fournisseurs hausse_change hausse_couts"/>
    <n v="1"/>
    <n v="0"/>
    <n v="1"/>
    <n v="0"/>
    <n v="0"/>
    <n v="1"/>
    <n v="0"/>
    <n v="0"/>
    <n v="0"/>
    <n v="0"/>
    <n v="0"/>
    <n v="0"/>
    <m/>
    <m/>
    <m/>
    <m/>
    <m/>
    <m/>
    <m/>
    <m/>
    <m/>
    <m/>
    <m/>
    <m/>
    <m/>
    <m/>
    <m/>
    <m/>
    <m/>
    <m/>
    <m/>
    <m/>
    <m/>
    <m/>
    <s v="marmite7 marmite5 assiette gobelet_plastique gobelet_acier bassine natte couverture moustiquaire lampe pagne sac_boro"/>
    <n v="0"/>
    <n v="0"/>
    <n v="0"/>
    <n v="1"/>
    <n v="1"/>
    <n v="1"/>
    <n v="1"/>
    <n v="1"/>
    <n v="1"/>
    <n v="1"/>
    <n v="1"/>
    <n v="1"/>
    <n v="1"/>
    <n v="1"/>
    <n v="1"/>
    <n v="0"/>
    <n v="12"/>
    <n v="17"/>
    <m/>
    <m/>
    <m/>
    <m/>
    <m/>
    <m/>
    <m/>
    <m/>
    <m/>
    <m/>
    <m/>
    <m/>
    <m/>
    <m/>
    <m/>
    <m/>
    <m/>
    <m/>
    <m/>
    <m/>
    <m/>
    <m/>
    <m/>
    <m/>
    <m/>
    <m/>
    <m/>
    <m/>
    <m/>
    <m/>
    <m/>
    <m/>
    <m/>
    <m/>
    <m/>
    <m/>
    <m/>
    <m/>
    <m/>
    <m/>
    <m/>
    <m/>
    <m/>
    <m/>
    <s v="disponible"/>
    <n v="7000"/>
    <s v="meme_pays"/>
    <m/>
    <m/>
    <n v="7"/>
    <n v="3"/>
    <n v="0"/>
    <n v="2000"/>
    <n v="2000"/>
    <m/>
    <s v="disponible"/>
    <n v="6500"/>
    <s v="meme_pays"/>
    <m/>
    <m/>
    <n v="10"/>
    <n v="7"/>
    <n v="0"/>
    <n v="3000"/>
    <n v="3000"/>
    <m/>
    <s v="disponible"/>
    <n v="1500"/>
    <s v="meme_pays"/>
    <m/>
    <m/>
    <n v="7"/>
    <n v="3"/>
    <n v="0"/>
    <n v="3000"/>
    <n v="3000"/>
    <m/>
    <s v="disponible"/>
    <n v="250"/>
    <s v="meme_pays"/>
    <m/>
    <m/>
    <n v="7"/>
    <n v="3"/>
    <n v="0"/>
    <n v="5000"/>
    <n v="5000"/>
    <m/>
    <s v="disponible"/>
    <s v="1l 0_5l 0_25l"/>
    <n v="1"/>
    <n v="1"/>
    <n v="1"/>
    <n v="2000"/>
    <n v="2250"/>
    <n v="2500"/>
    <s v="meme_pays"/>
    <m/>
    <m/>
    <n v="7"/>
    <n v="3"/>
    <n v="0"/>
    <n v="1000"/>
    <n v="1000"/>
    <m/>
    <s v="disponible"/>
    <n v="1500"/>
    <s v="meme_pays"/>
    <m/>
    <m/>
    <n v="7"/>
    <n v="3"/>
    <n v="0"/>
    <n v="5000"/>
    <n v="5000"/>
    <m/>
    <s v="disponible"/>
    <n v="4000"/>
    <s v="meme_pays"/>
    <m/>
    <m/>
    <n v="30"/>
    <n v="3"/>
    <n v="0"/>
    <n v="1000"/>
    <n v="1000"/>
    <m/>
    <s v="disponible"/>
    <n v="2500"/>
    <s v="meme_pays"/>
    <m/>
    <m/>
    <n v="7"/>
    <n v="3"/>
    <n v="0"/>
    <n v="10000"/>
    <n v="10000"/>
    <m/>
    <s v="disponible"/>
    <n v="3500"/>
    <s v="meme_pays"/>
    <m/>
    <m/>
    <n v="7"/>
    <n v="3"/>
    <n v="0"/>
    <n v="10000"/>
    <n v="2000"/>
    <m/>
    <s v="disponible"/>
    <n v="3000"/>
    <s v="meme_pays"/>
    <m/>
    <m/>
    <n v="7"/>
    <n v="3"/>
    <n v="0"/>
    <n v="2000"/>
    <n v="2000"/>
    <m/>
    <s v="disponible"/>
    <s v="oui"/>
    <n v="8500"/>
    <m/>
    <m/>
    <s v="meme_pays"/>
    <m/>
    <m/>
    <n v="7"/>
    <n v="3"/>
    <n v="0"/>
    <n v="10000"/>
    <n v="10000"/>
    <m/>
    <s v="disponible"/>
    <n v="500"/>
    <s v="meme_pays"/>
    <m/>
    <m/>
    <n v="7"/>
    <n v="3"/>
    <n v="0"/>
    <n v="10000"/>
    <n v="10000"/>
    <m/>
    <s v="oui"/>
    <m/>
    <s v="marmite7 marmite5 assiette gobelet_plastique gobelet_acier bassine natte couverture moustiquaire lampe pagne sac_boro"/>
    <n v="0"/>
    <n v="0"/>
    <n v="0"/>
    <n v="1"/>
    <n v="1"/>
    <n v="1"/>
    <n v="1"/>
    <n v="1"/>
    <n v="1"/>
    <n v="1"/>
    <n v="1"/>
    <n v="1"/>
    <n v="1"/>
    <n v="1"/>
    <n v="1"/>
    <n v="0"/>
    <m/>
    <s v="prix_fournisseurs securite"/>
    <n v="1"/>
    <n v="0"/>
    <n v="0"/>
    <n v="0"/>
    <n v="1"/>
    <n v="0"/>
    <n v="0"/>
    <n v="0"/>
    <n v="0"/>
    <n v="0"/>
    <n v="0"/>
    <m/>
    <m/>
    <s v="prix_hausse"/>
    <n v="0"/>
    <n v="1"/>
    <n v="0"/>
    <n v="0"/>
    <s v="marmite7 marmite5 assiette gobelet_plastique gobelet_acier bassine natte couverture moustiquaire lampe pagne sac_boro"/>
    <n v="0"/>
    <n v="0"/>
    <n v="0"/>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n v="0"/>
    <n v="1"/>
    <n v="1"/>
    <n v="1"/>
    <n v="0"/>
    <n v="1"/>
    <n v="0"/>
    <n v="0"/>
    <n v="0"/>
    <n v="0"/>
    <m/>
    <s v="credit_informel argent_mobile transfert carte_credit cheque bons"/>
    <n v="1"/>
    <n v="0"/>
    <n v="1"/>
    <n v="1"/>
    <n v="1"/>
    <n v="1"/>
    <n v="1"/>
    <n v="0"/>
    <n v="0"/>
    <n v="0"/>
    <n v="0"/>
    <m/>
    <s v="oui_personnel"/>
    <s v="non"/>
    <n v="1"/>
    <n v="0"/>
    <n v="0"/>
    <n v="0"/>
    <n v="0"/>
    <n v="0"/>
    <s v="oui"/>
    <s v="aucun"/>
    <n v="1"/>
    <n v="0"/>
    <n v="0"/>
    <n v="0"/>
    <n v="0"/>
    <n v="0"/>
    <n v="0"/>
    <n v="0"/>
    <n v="0"/>
    <m/>
    <s v="oui_plusieurs"/>
    <s v="manque_transports restrictions_mouvements horaires_restreints personnes_insecurite"/>
    <n v="0"/>
    <n v="1"/>
    <n v="1"/>
    <n v="1"/>
    <n v="1"/>
    <n v="0"/>
    <n v="0"/>
    <n v="0"/>
    <n v="0"/>
    <m/>
    <s v="aucun"/>
    <n v="1"/>
    <n v="0"/>
    <n v="0"/>
    <n v="0"/>
    <n v="0"/>
    <n v="0"/>
    <n v="0"/>
    <n v="0"/>
    <n v="0"/>
    <n v="0"/>
    <m/>
    <s v="aucun"/>
    <n v="1"/>
    <n v="0"/>
    <n v="0"/>
    <n v="0"/>
    <n v="0"/>
    <n v="0"/>
    <n v="0"/>
    <n v="0"/>
    <n v="0"/>
    <m/>
    <s v="aucun"/>
    <n v="1"/>
    <n v="0"/>
    <n v="0"/>
    <n v="0"/>
    <n v="0"/>
    <n v="0"/>
    <n v="0"/>
    <n v="0"/>
    <n v="0"/>
    <m/>
    <s v="augmente_un_peu"/>
    <s v="oui"/>
    <s v="Certains commerçants sont tombés en faillite dû aux déplacements."/>
    <m/>
    <s v="augmente_un_peu"/>
    <s v="oui"/>
    <s v="Certains commerçants sont tombés en faillite."/>
    <m/>
    <s v="RAS"/>
    <m/>
    <s v="Ras"/>
    <m/>
    <m/>
    <n v="443254720"/>
    <d v="2023-06-22T14:26:06"/>
    <m/>
    <m/>
    <s v="submitted_via_web"/>
    <s v="bkf_icsm"/>
    <s v="v8DRxzhZAoFL2MzF7VzqpN"/>
    <m/>
    <m/>
    <m/>
  </r>
  <r>
    <n v="72"/>
    <s v="e2e11484-d497-4756-a3f5-4577ddbc6d80"/>
    <d v="2023-06-22T00:00:00"/>
    <s v="kongoussi"/>
    <s v="SI_KON01"/>
    <d v="2023-06-22T11:56:27"/>
    <d v="2023-06-22T13:01:10"/>
    <s v="audit.csv"/>
    <m/>
    <m/>
    <s v="si"/>
    <d v="2023-06-22T00:00:00"/>
    <s v="centre_nord"/>
    <s v="bam"/>
    <x v="5"/>
    <s v="central"/>
    <m/>
    <m/>
    <s v="Solidarité Internationale Burkina Faso (SI)"/>
    <s v="Marché de Kongoussi"/>
    <m/>
    <s v="oui"/>
    <m/>
    <x v="1"/>
    <m/>
    <m/>
    <s v="seau bidon savon400gr"/>
    <n v="1"/>
    <n v="1"/>
    <n v="1"/>
    <n v="0"/>
    <n v="3"/>
    <m/>
    <s v="disponible"/>
    <n v="1000"/>
    <s v="meme_pays"/>
    <m/>
    <m/>
    <n v="60"/>
    <n v="2"/>
    <n v="0"/>
    <n v="10000"/>
    <n v="10000"/>
    <m/>
    <s v="disponible"/>
    <s v="20l"/>
    <n v="1"/>
    <n v="0"/>
    <n v="3500"/>
    <m/>
    <s v="meme_pays"/>
    <m/>
    <m/>
    <n v="60"/>
    <n v="5"/>
    <n v="0"/>
    <n v="10000"/>
    <n v="1000"/>
    <m/>
    <s v="disponible"/>
    <s v="boule400g boule250g"/>
    <n v="1"/>
    <n v="1"/>
    <n v="500"/>
    <n v="300"/>
    <s v="meme_pays"/>
    <m/>
    <m/>
    <n v="60"/>
    <n v="7"/>
    <n v="0"/>
    <n v="10000"/>
    <n v="10000"/>
    <m/>
    <s v="oui"/>
    <m/>
    <s v="savon400gr"/>
    <n v="0"/>
    <n v="0"/>
    <n v="1"/>
    <n v="0"/>
    <m/>
    <s v="prix_fournisseurs"/>
    <n v="0"/>
    <n v="0"/>
    <n v="0"/>
    <n v="0"/>
    <n v="1"/>
    <n v="0"/>
    <n v="0"/>
    <n v="0"/>
    <n v="0"/>
    <n v="0"/>
    <n v="0"/>
    <m/>
    <m/>
    <s v="prix_hausse"/>
    <n v="0"/>
    <n v="1"/>
    <n v="0"/>
    <n v="0"/>
    <s v="savon400gr"/>
    <n v="0"/>
    <n v="0"/>
    <n v="1"/>
    <n v="0"/>
    <s v="hausse_couts Hausse_prix_fournisseurs"/>
    <n v="1"/>
    <n v="0"/>
    <n v="0"/>
    <n v="0"/>
    <n v="0"/>
    <n v="1"/>
    <n v="0"/>
    <n v="0"/>
    <n v="0"/>
    <n v="0"/>
    <n v="0"/>
    <n v="0"/>
    <m/>
    <m/>
    <m/>
    <m/>
    <m/>
    <m/>
    <m/>
    <m/>
    <m/>
    <m/>
    <m/>
    <m/>
    <m/>
    <m/>
    <m/>
    <m/>
    <m/>
    <m/>
    <m/>
    <m/>
    <m/>
    <s v="bache corde tenaille pelle"/>
    <n v="1"/>
    <n v="1"/>
    <n v="1"/>
    <n v="1"/>
    <n v="0"/>
    <n v="4"/>
    <m/>
    <s v="disponible"/>
    <n v="6000"/>
    <s v="meme_pays"/>
    <m/>
    <m/>
    <n v="120"/>
    <n v="2"/>
    <n v="0"/>
    <n v="10000"/>
    <n v="10000"/>
    <m/>
    <s v="disponible"/>
    <n v="10000"/>
    <s v="meme_pays"/>
    <m/>
    <m/>
    <n v="120"/>
    <n v="2"/>
    <n v="0"/>
    <n v="1000"/>
    <n v="1000"/>
    <m/>
    <s v="disponible"/>
    <n v="1500"/>
    <s v="meme_pays"/>
    <m/>
    <m/>
    <n v="120"/>
    <n v="3"/>
    <n v="0"/>
    <n v="25000"/>
    <n v="1000"/>
    <m/>
    <s v="disponible"/>
    <n v="2000"/>
    <s v="meme_pays"/>
    <m/>
    <m/>
    <n v="150"/>
    <n v="3"/>
    <n v="0"/>
    <n v="5000"/>
    <n v="1000"/>
    <m/>
    <s v="non"/>
    <m/>
    <m/>
    <m/>
    <m/>
    <m/>
    <m/>
    <m/>
    <m/>
    <m/>
    <m/>
    <m/>
    <m/>
    <m/>
    <m/>
    <m/>
    <m/>
    <m/>
    <m/>
    <m/>
    <m/>
    <m/>
    <m/>
    <s v="prix_constants"/>
    <n v="1"/>
    <n v="0"/>
    <n v="0"/>
    <n v="0"/>
    <m/>
    <m/>
    <m/>
    <m/>
    <m/>
    <m/>
    <m/>
    <m/>
    <m/>
    <m/>
    <m/>
    <m/>
    <m/>
    <m/>
    <m/>
    <m/>
    <m/>
    <m/>
    <m/>
    <m/>
    <m/>
    <m/>
    <m/>
    <m/>
    <m/>
    <m/>
    <m/>
    <m/>
    <m/>
    <m/>
    <m/>
    <m/>
    <m/>
    <m/>
    <m/>
    <m/>
    <m/>
    <m/>
    <m/>
    <m/>
    <m/>
    <s v="combustible_charbon marmite7 marmite5 assiette gobelet_plastique gobelet_acier bassine natte couverture moustiquaire lampe pagne sac_boro"/>
    <n v="0"/>
    <n v="1"/>
    <n v="0"/>
    <n v="1"/>
    <n v="1"/>
    <n v="1"/>
    <n v="1"/>
    <n v="1"/>
    <n v="1"/>
    <n v="1"/>
    <n v="1"/>
    <n v="1"/>
    <n v="1"/>
    <n v="1"/>
    <n v="1"/>
    <n v="0"/>
    <n v="13"/>
    <n v="20"/>
    <m/>
    <m/>
    <m/>
    <m/>
    <m/>
    <m/>
    <m/>
    <m/>
    <m/>
    <m/>
    <m/>
    <m/>
    <s v="disponible"/>
    <s v="sac sachet"/>
    <n v="1"/>
    <n v="1"/>
    <n v="8000"/>
    <n v="100"/>
    <s v="meme_pays"/>
    <m/>
    <m/>
    <n v="30"/>
    <n v="7"/>
    <n v="0"/>
    <n v="1000"/>
    <n v="100"/>
    <m/>
    <m/>
    <m/>
    <m/>
    <m/>
    <m/>
    <m/>
    <m/>
    <m/>
    <m/>
    <m/>
    <m/>
    <m/>
    <m/>
    <m/>
    <m/>
    <m/>
    <m/>
    <s v="disponible"/>
    <n v="7000"/>
    <s v="meme_pays"/>
    <m/>
    <m/>
    <n v="60"/>
    <n v="7"/>
    <n v="0"/>
    <n v="25000"/>
    <n v="500"/>
    <m/>
    <s v="disponible"/>
    <n v="6000"/>
    <s v="meme_pays"/>
    <m/>
    <m/>
    <n v="60"/>
    <n v="7"/>
    <n v="0"/>
    <n v="25000"/>
    <n v="500"/>
    <m/>
    <s v="disponible"/>
    <n v="1500"/>
    <s v="meme_pays"/>
    <m/>
    <m/>
    <n v="150"/>
    <n v="3"/>
    <n v="0"/>
    <n v="25000"/>
    <n v="1000"/>
    <m/>
    <s v="disponible"/>
    <n v="200"/>
    <s v="meme_pays"/>
    <m/>
    <m/>
    <n v="90"/>
    <n v="2"/>
    <n v="0"/>
    <n v="15000"/>
    <n v="15000"/>
    <m/>
    <s v="disponible"/>
    <s v="1l"/>
    <n v="0"/>
    <n v="0"/>
    <n v="1"/>
    <m/>
    <m/>
    <n v="1750"/>
    <s v="meme_pays"/>
    <m/>
    <m/>
    <n v="30"/>
    <n v="7"/>
    <n v="0"/>
    <n v="1000"/>
    <n v="500"/>
    <m/>
    <s v="disponible"/>
    <n v="1500"/>
    <s v="meme_pays"/>
    <m/>
    <m/>
    <n v="30"/>
    <n v="3"/>
    <n v="0"/>
    <n v="25000"/>
    <n v="25000"/>
    <m/>
    <s v="disponible"/>
    <n v="3500"/>
    <s v="meme_pays"/>
    <m/>
    <m/>
    <n v="150"/>
    <n v="2"/>
    <n v="0"/>
    <n v="50000"/>
    <n v="25000"/>
    <m/>
    <s v="disponible"/>
    <n v="2500"/>
    <s v="meme_pays"/>
    <m/>
    <m/>
    <n v="60"/>
    <n v="2"/>
    <n v="0"/>
    <n v="40000"/>
    <n v="25000"/>
    <m/>
    <s v="disponible"/>
    <n v="3500"/>
    <s v="meme_pays"/>
    <m/>
    <m/>
    <n v="30"/>
    <n v="2"/>
    <n v="0"/>
    <n v="20000"/>
    <n v="1000"/>
    <m/>
    <s v="disponible"/>
    <n v="2500"/>
    <s v="meme_pays"/>
    <m/>
    <m/>
    <n v="120"/>
    <n v="2"/>
    <n v="0"/>
    <n v="1000"/>
    <n v="1000"/>
    <m/>
    <s v="disponible"/>
    <s v="oui"/>
    <n v="4500"/>
    <m/>
    <m/>
    <s v="meme_pays"/>
    <m/>
    <m/>
    <n v="180"/>
    <n v="2"/>
    <n v="0"/>
    <n v="50000"/>
    <n v="35000"/>
    <m/>
    <s v="disponible"/>
    <n v="250"/>
    <s v="meme_pays"/>
    <m/>
    <m/>
    <n v="90"/>
    <n v="2"/>
    <n v="0"/>
    <n v="40000"/>
    <n v="40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heque bons credit_informel argent_mobile"/>
    <n v="1"/>
    <n v="0"/>
    <n v="1"/>
    <n v="0"/>
    <n v="0"/>
    <n v="1"/>
    <n v="1"/>
    <n v="0"/>
    <n v="0"/>
    <n v="0"/>
    <n v="0"/>
    <m/>
    <s v="oui_personnel"/>
    <s v="oui_produits"/>
    <n v="0"/>
    <n v="1"/>
    <n v="0"/>
    <n v="0"/>
    <n v="0"/>
    <n v="0"/>
    <s v="oui"/>
    <s v="aucun"/>
    <n v="1"/>
    <n v="0"/>
    <n v="0"/>
    <n v="0"/>
    <n v="0"/>
    <n v="0"/>
    <n v="0"/>
    <n v="0"/>
    <n v="0"/>
    <m/>
    <s v="oui_plusieurs"/>
    <s v="aucun"/>
    <n v="1"/>
    <n v="0"/>
    <n v="0"/>
    <n v="0"/>
    <n v="0"/>
    <n v="0"/>
    <n v="0"/>
    <n v="0"/>
    <n v="0"/>
    <m/>
    <s v="aucun"/>
    <n v="1"/>
    <n v="0"/>
    <n v="0"/>
    <n v="0"/>
    <n v="0"/>
    <n v="0"/>
    <n v="0"/>
    <n v="0"/>
    <n v="0"/>
    <n v="0"/>
    <m/>
    <s v="aucun"/>
    <n v="1"/>
    <n v="0"/>
    <n v="0"/>
    <n v="0"/>
    <n v="0"/>
    <n v="0"/>
    <n v="0"/>
    <n v="0"/>
    <n v="0"/>
    <m/>
    <s v="assassinat enlevement aggression argent marchandises"/>
    <n v="0"/>
    <n v="1"/>
    <n v="1"/>
    <n v="0"/>
    <n v="1"/>
    <n v="1"/>
    <n v="1"/>
    <n v="0"/>
    <n v="0"/>
    <m/>
    <s v="meme"/>
    <m/>
    <m/>
    <m/>
    <s v="baisse_moyen"/>
    <s v="oui"/>
    <m/>
    <s v="Manque de moyens  financiers et ya l'insécurité"/>
    <s v="RAS"/>
    <m/>
    <s v="Ras"/>
    <m/>
    <m/>
    <n v="443254733"/>
    <d v="2023-06-22T14:26:07"/>
    <m/>
    <m/>
    <s v="submitted_via_web"/>
    <s v="bkf_icsm"/>
    <s v="v8DRxzhZAoFL2MzF7VzqpN"/>
    <m/>
    <m/>
    <m/>
  </r>
  <r>
    <n v="73"/>
    <s v="b3d0029d-307d-4dae-95ba-a6557a7e00a8"/>
    <d v="2023-06-22T00:00:00"/>
    <s v="matiacoali"/>
    <s v="matiacoali3"/>
    <d v="2023-06-22T07:41:43"/>
    <d v="2023-06-22T17:37:39"/>
    <s v="audit.csv"/>
    <m/>
    <m/>
    <s v="acf"/>
    <d v="2023-06-22T00:00:00"/>
    <s v="est"/>
    <s v="gourma"/>
    <x v="6"/>
    <s v="central"/>
    <m/>
    <m/>
    <s v="Action Contre la Faim Burkina Faso (ACF)"/>
    <s v="Marché de Matiacoali"/>
    <m/>
    <s v="oui"/>
    <m/>
    <x v="0"/>
    <m/>
    <m/>
    <s v="seau"/>
    <n v="1"/>
    <n v="0"/>
    <n v="0"/>
    <n v="0"/>
    <n v="1"/>
    <m/>
    <s v="peudisponible"/>
    <n v="1250"/>
    <s v="meme_pays"/>
    <m/>
    <m/>
    <n v="7"/>
    <n v="7"/>
    <n v="1"/>
    <n v="1000"/>
    <n v="2000"/>
    <m/>
    <m/>
    <m/>
    <m/>
    <m/>
    <m/>
    <m/>
    <m/>
    <m/>
    <m/>
    <m/>
    <m/>
    <m/>
    <m/>
    <m/>
    <m/>
    <m/>
    <m/>
    <m/>
    <m/>
    <m/>
    <m/>
    <m/>
    <m/>
    <m/>
    <m/>
    <m/>
    <m/>
    <m/>
    <m/>
    <m/>
    <s v="oui"/>
    <m/>
    <s v="seau"/>
    <n v="1"/>
    <n v="0"/>
    <n v="0"/>
    <n v="0"/>
    <m/>
    <s v="securite route_etat rarete_transport cout_transport"/>
    <n v="1"/>
    <n v="0"/>
    <n v="0"/>
    <n v="1"/>
    <n v="0"/>
    <n v="1"/>
    <n v="1"/>
    <n v="0"/>
    <n v="0"/>
    <n v="0"/>
    <n v="0"/>
    <m/>
    <m/>
    <s v="prix_hausse"/>
    <n v="0"/>
    <n v="1"/>
    <n v="0"/>
    <n v="0"/>
    <s v="seau"/>
    <n v="1"/>
    <n v="0"/>
    <n v="0"/>
    <n v="0"/>
    <s v="Hausse_prix_fournisseurs baisse_offre_securite"/>
    <n v="0"/>
    <n v="0"/>
    <n v="0"/>
    <n v="0"/>
    <n v="0"/>
    <n v="1"/>
    <n v="0"/>
    <n v="0"/>
    <n v="1"/>
    <n v="0"/>
    <n v="0"/>
    <n v="0"/>
    <m/>
    <m/>
    <m/>
    <m/>
    <m/>
    <m/>
    <m/>
    <m/>
    <m/>
    <m/>
    <m/>
    <m/>
    <m/>
    <m/>
    <m/>
    <m/>
    <m/>
    <m/>
    <m/>
    <m/>
    <m/>
    <s v="bache corde"/>
    <n v="1"/>
    <n v="1"/>
    <n v="0"/>
    <n v="0"/>
    <n v="0"/>
    <n v="2"/>
    <m/>
    <s v="peudisponible"/>
    <n v="5000"/>
    <s v="meme_region"/>
    <m/>
    <m/>
    <n v="90"/>
    <n v="3"/>
    <n v="0"/>
    <n v="500"/>
    <n v="1000"/>
    <m/>
    <s v="peudisponible"/>
    <n v="15000"/>
    <s v="meme_pays"/>
    <m/>
    <m/>
    <n v="90"/>
    <n v="3"/>
    <n v="0"/>
    <n v="500"/>
    <n v="1000"/>
    <m/>
    <m/>
    <m/>
    <m/>
    <m/>
    <m/>
    <m/>
    <m/>
    <m/>
    <m/>
    <m/>
    <m/>
    <m/>
    <m/>
    <m/>
    <m/>
    <m/>
    <m/>
    <m/>
    <m/>
    <m/>
    <m/>
    <m/>
    <s v="oui"/>
    <m/>
    <s v="bache corde"/>
    <n v="1"/>
    <n v="1"/>
    <n v="0"/>
    <n v="0"/>
    <n v="0"/>
    <m/>
    <s v="securite route_etat cout_transport prix_fournisseurs"/>
    <n v="1"/>
    <n v="0"/>
    <n v="0"/>
    <n v="1"/>
    <n v="1"/>
    <n v="0"/>
    <n v="1"/>
    <n v="0"/>
    <n v="0"/>
    <n v="0"/>
    <n v="0"/>
    <m/>
    <m/>
    <s v="prix_hausse"/>
    <n v="0"/>
    <n v="1"/>
    <n v="0"/>
    <n v="0"/>
    <s v="bache corde"/>
    <n v="1"/>
    <n v="1"/>
    <n v="0"/>
    <n v="0"/>
    <n v="0"/>
    <s v="Hausse_prix_fournisseurs baisse_offre_securite"/>
    <n v="0"/>
    <n v="0"/>
    <n v="0"/>
    <n v="0"/>
    <n v="0"/>
    <n v="1"/>
    <n v="0"/>
    <n v="0"/>
    <n v="1"/>
    <n v="0"/>
    <n v="0"/>
    <n v="0"/>
    <m/>
    <m/>
    <m/>
    <m/>
    <m/>
    <m/>
    <m/>
    <m/>
    <m/>
    <m/>
    <m/>
    <m/>
    <m/>
    <m/>
    <m/>
    <m/>
    <m/>
    <m/>
    <m/>
    <m/>
    <m/>
    <m/>
    <s v="marmite7 marmite5 assiette gobelet_plastique bassine natte couverture sac_boro"/>
    <n v="0"/>
    <n v="0"/>
    <n v="0"/>
    <n v="1"/>
    <n v="1"/>
    <n v="1"/>
    <n v="1"/>
    <n v="0"/>
    <n v="1"/>
    <n v="1"/>
    <n v="1"/>
    <n v="0"/>
    <n v="0"/>
    <n v="0"/>
    <n v="1"/>
    <n v="0"/>
    <n v="8"/>
    <n v="11"/>
    <m/>
    <m/>
    <m/>
    <m/>
    <m/>
    <m/>
    <m/>
    <m/>
    <m/>
    <m/>
    <m/>
    <m/>
    <m/>
    <m/>
    <m/>
    <m/>
    <m/>
    <m/>
    <m/>
    <m/>
    <m/>
    <m/>
    <m/>
    <m/>
    <m/>
    <m/>
    <m/>
    <m/>
    <m/>
    <m/>
    <m/>
    <m/>
    <m/>
    <m/>
    <m/>
    <m/>
    <m/>
    <m/>
    <m/>
    <m/>
    <m/>
    <m/>
    <m/>
    <m/>
    <s v="peudisponible"/>
    <n v="7500"/>
    <s v="meme_pays"/>
    <m/>
    <m/>
    <n v="40"/>
    <n v="80"/>
    <n v="1"/>
    <n v="100"/>
    <n v="300"/>
    <m/>
    <s v="peudisponible"/>
    <n v="5000"/>
    <s v="meme_pays"/>
    <m/>
    <m/>
    <n v="90"/>
    <n v="90"/>
    <n v="1"/>
    <n v="300"/>
    <n v="400"/>
    <m/>
    <s v="peudisponible"/>
    <n v="750"/>
    <s v="meme_pays"/>
    <m/>
    <m/>
    <n v="90"/>
    <n v="7"/>
    <n v="0"/>
    <n v="1000"/>
    <n v="2000"/>
    <m/>
    <s v="peudisponible"/>
    <n v="200"/>
    <s v="meme_pays"/>
    <m/>
    <m/>
    <n v="90"/>
    <n v="7"/>
    <n v="0"/>
    <n v="1000"/>
    <n v="3000"/>
    <m/>
    <m/>
    <m/>
    <m/>
    <m/>
    <m/>
    <m/>
    <m/>
    <m/>
    <m/>
    <m/>
    <m/>
    <m/>
    <m/>
    <m/>
    <m/>
    <m/>
    <m/>
    <s v="nondisponible"/>
    <m/>
    <m/>
    <m/>
    <m/>
    <m/>
    <m/>
    <m/>
    <m/>
    <m/>
    <m/>
    <s v="peudisponible"/>
    <n v="3250"/>
    <s v="meme_pays"/>
    <m/>
    <m/>
    <n v="120"/>
    <n v="7"/>
    <n v="0"/>
    <n v="200"/>
    <n v="500"/>
    <m/>
    <s v="peudisponible"/>
    <n v="2000"/>
    <s v="meme_pays"/>
    <m/>
    <m/>
    <n v="120"/>
    <n v="7"/>
    <n v="0"/>
    <n v="200"/>
    <n v="400"/>
    <m/>
    <m/>
    <m/>
    <m/>
    <m/>
    <m/>
    <m/>
    <m/>
    <m/>
    <m/>
    <m/>
    <m/>
    <m/>
    <m/>
    <m/>
    <m/>
    <m/>
    <m/>
    <m/>
    <m/>
    <m/>
    <m/>
    <m/>
    <m/>
    <m/>
    <m/>
    <m/>
    <m/>
    <m/>
    <m/>
    <m/>
    <m/>
    <m/>
    <m/>
    <m/>
    <m/>
    <m/>
    <s v="peudisponible"/>
    <n v="300"/>
    <s v="meme_pays"/>
    <m/>
    <m/>
    <n v="90"/>
    <n v="3"/>
    <n v="0"/>
    <n v="3000"/>
    <n v="2000"/>
    <m/>
    <s v="oui"/>
    <m/>
    <s v="marmite7 marmite5 assiette gobelet_plastique natte bassine couverture sac_boro"/>
    <n v="0"/>
    <n v="0"/>
    <n v="0"/>
    <n v="1"/>
    <n v="1"/>
    <n v="1"/>
    <n v="1"/>
    <n v="0"/>
    <n v="1"/>
    <n v="1"/>
    <n v="1"/>
    <n v="0"/>
    <n v="0"/>
    <n v="0"/>
    <n v="1"/>
    <n v="0"/>
    <m/>
    <s v="route_etat securite cout_transport"/>
    <n v="1"/>
    <n v="0"/>
    <n v="0"/>
    <n v="1"/>
    <n v="0"/>
    <n v="0"/>
    <n v="1"/>
    <n v="0"/>
    <n v="0"/>
    <n v="0"/>
    <n v="0"/>
    <m/>
    <m/>
    <s v="prix_hausse"/>
    <n v="0"/>
    <n v="1"/>
    <n v="0"/>
    <n v="0"/>
    <s v="marmite7 marmite5 assiette gobelet_plastique bassine natte couverture"/>
    <n v="0"/>
    <n v="0"/>
    <n v="0"/>
    <n v="1"/>
    <n v="1"/>
    <n v="1"/>
    <n v="1"/>
    <n v="0"/>
    <n v="1"/>
    <n v="1"/>
    <n v="1"/>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routes_ganes route_endommagees"/>
    <n v="0"/>
    <n v="1"/>
    <n v="0"/>
    <n v="0"/>
    <n v="1"/>
    <n v="0"/>
    <n v="0"/>
    <n v="0"/>
    <n v="0"/>
    <m/>
    <s v="marchandises"/>
    <n v="0"/>
    <n v="0"/>
    <n v="1"/>
    <n v="0"/>
    <n v="0"/>
    <n v="0"/>
    <n v="0"/>
    <n v="0"/>
    <n v="0"/>
    <m/>
    <s v="baisse_un_peu"/>
    <s v="oui"/>
    <m/>
    <s v="L' insécurité"/>
    <s v="baisse_un_peu"/>
    <s v="oui"/>
    <m/>
    <s v="L' insécurité"/>
    <s v="Le marché fonctionne ralenti dû à l'insécurité"/>
    <m/>
    <s v="Ras"/>
    <m/>
    <m/>
    <n v="443370747"/>
    <d v="2023-06-22T17:53:14"/>
    <m/>
    <m/>
    <s v="submitted_via_web"/>
    <s v="bkf_icsm"/>
    <s v="v8DRxzhZAoFL2MzF7VzqpN"/>
    <m/>
    <m/>
    <m/>
  </r>
  <r>
    <n v="74"/>
    <s v="de884c9e-1104-4e9a-852e-edcbbeb847f4"/>
    <d v="2023-06-22T00:00:00"/>
    <s v="matiacoali"/>
    <s v="matiacoali3"/>
    <d v="2023-06-22T10:14:31"/>
    <d v="2023-06-22T17:37:03"/>
    <s v="audit.csv"/>
    <m/>
    <m/>
    <s v="acf"/>
    <d v="2023-06-22T00:00:00"/>
    <s v="est"/>
    <s v="gourma"/>
    <x v="6"/>
    <s v="central"/>
    <m/>
    <m/>
    <s v="Action Contre la Faim Burkina Faso (ACF)"/>
    <s v="Marché de Matiacoali"/>
    <m/>
    <s v="oui"/>
    <m/>
    <x v="0"/>
    <m/>
    <m/>
    <s v="seau"/>
    <n v="1"/>
    <n v="0"/>
    <n v="0"/>
    <n v="0"/>
    <n v="1"/>
    <m/>
    <s v="peudisponible"/>
    <n v="1300"/>
    <s v="meme_pays"/>
    <m/>
    <m/>
    <n v="30"/>
    <n v="7"/>
    <n v="0"/>
    <n v="500"/>
    <n v="1000"/>
    <m/>
    <m/>
    <m/>
    <m/>
    <m/>
    <m/>
    <m/>
    <m/>
    <m/>
    <m/>
    <m/>
    <m/>
    <m/>
    <m/>
    <m/>
    <m/>
    <m/>
    <m/>
    <m/>
    <m/>
    <m/>
    <m/>
    <m/>
    <m/>
    <m/>
    <m/>
    <m/>
    <m/>
    <m/>
    <m/>
    <m/>
    <s v="oui"/>
    <m/>
    <s v="seau"/>
    <n v="1"/>
    <n v="0"/>
    <n v="0"/>
    <n v="0"/>
    <m/>
    <s v="route_etat cout_transport"/>
    <n v="0"/>
    <n v="0"/>
    <n v="0"/>
    <n v="1"/>
    <n v="0"/>
    <n v="0"/>
    <n v="1"/>
    <n v="0"/>
    <n v="0"/>
    <n v="0"/>
    <n v="0"/>
    <m/>
    <m/>
    <s v="prix_hausse"/>
    <n v="0"/>
    <n v="1"/>
    <n v="0"/>
    <n v="0"/>
    <s v="seau"/>
    <n v="1"/>
    <n v="0"/>
    <n v="0"/>
    <n v="0"/>
    <s v="Hausse_prix_fournisseurs"/>
    <n v="0"/>
    <n v="0"/>
    <n v="0"/>
    <n v="0"/>
    <n v="0"/>
    <n v="1"/>
    <n v="0"/>
    <n v="0"/>
    <n v="0"/>
    <n v="0"/>
    <n v="0"/>
    <n v="0"/>
    <m/>
    <m/>
    <m/>
    <m/>
    <m/>
    <m/>
    <m/>
    <m/>
    <m/>
    <m/>
    <m/>
    <m/>
    <m/>
    <m/>
    <m/>
    <m/>
    <m/>
    <m/>
    <m/>
    <m/>
    <m/>
    <s v="bache"/>
    <n v="1"/>
    <n v="0"/>
    <n v="0"/>
    <n v="0"/>
    <n v="0"/>
    <n v="1"/>
    <m/>
    <s v="peudisponible"/>
    <n v="5000"/>
    <s v="meme_pays"/>
    <m/>
    <m/>
    <n v="90"/>
    <n v="7"/>
    <n v="0"/>
    <n v="500"/>
    <n v="1000"/>
    <m/>
    <m/>
    <m/>
    <m/>
    <m/>
    <m/>
    <m/>
    <m/>
    <m/>
    <m/>
    <m/>
    <m/>
    <m/>
    <m/>
    <m/>
    <m/>
    <m/>
    <m/>
    <m/>
    <m/>
    <m/>
    <m/>
    <m/>
    <m/>
    <m/>
    <m/>
    <m/>
    <m/>
    <m/>
    <m/>
    <m/>
    <m/>
    <m/>
    <m/>
    <s v="oui"/>
    <m/>
    <s v="bache"/>
    <n v="1"/>
    <n v="0"/>
    <n v="0"/>
    <n v="0"/>
    <n v="0"/>
    <m/>
    <s v="route_etat cout_transport"/>
    <n v="0"/>
    <n v="0"/>
    <n v="0"/>
    <n v="1"/>
    <n v="0"/>
    <n v="0"/>
    <n v="1"/>
    <n v="0"/>
    <n v="0"/>
    <n v="0"/>
    <n v="0"/>
    <m/>
    <m/>
    <s v="prix_constants"/>
    <n v="1"/>
    <n v="0"/>
    <n v="0"/>
    <n v="0"/>
    <m/>
    <m/>
    <m/>
    <m/>
    <m/>
    <m/>
    <m/>
    <m/>
    <m/>
    <m/>
    <m/>
    <m/>
    <m/>
    <m/>
    <m/>
    <m/>
    <m/>
    <m/>
    <m/>
    <m/>
    <m/>
    <m/>
    <m/>
    <m/>
    <m/>
    <m/>
    <m/>
    <m/>
    <m/>
    <m/>
    <m/>
    <m/>
    <m/>
    <m/>
    <m/>
    <m/>
    <m/>
    <m/>
    <m/>
    <m/>
    <m/>
    <s v="combustible_charbon assiette gobelet_plastique"/>
    <n v="0"/>
    <n v="1"/>
    <n v="0"/>
    <n v="0"/>
    <n v="0"/>
    <n v="1"/>
    <n v="1"/>
    <n v="0"/>
    <n v="0"/>
    <n v="0"/>
    <n v="0"/>
    <n v="0"/>
    <n v="0"/>
    <n v="0"/>
    <n v="0"/>
    <n v="0"/>
    <n v="3"/>
    <n v="5"/>
    <m/>
    <m/>
    <m/>
    <m/>
    <m/>
    <m/>
    <m/>
    <m/>
    <m/>
    <m/>
    <m/>
    <m/>
    <s v="peudisponible"/>
    <s v="sac sachet"/>
    <n v="1"/>
    <n v="1"/>
    <n v="3000"/>
    <n v="100"/>
    <s v="meme_localite"/>
    <m/>
    <m/>
    <n v="60"/>
    <n v="15"/>
    <n v="0"/>
    <n v="200"/>
    <n v="100"/>
    <m/>
    <m/>
    <m/>
    <m/>
    <m/>
    <m/>
    <m/>
    <m/>
    <m/>
    <m/>
    <m/>
    <m/>
    <m/>
    <m/>
    <m/>
    <m/>
    <m/>
    <m/>
    <m/>
    <m/>
    <m/>
    <m/>
    <m/>
    <m/>
    <m/>
    <m/>
    <m/>
    <m/>
    <m/>
    <m/>
    <m/>
    <m/>
    <m/>
    <m/>
    <m/>
    <m/>
    <m/>
    <m/>
    <m/>
    <m/>
    <s v="peudisponible"/>
    <n v="750"/>
    <s v="meme_pays"/>
    <m/>
    <m/>
    <n v="60"/>
    <n v="3"/>
    <n v="0"/>
    <n v="500"/>
    <n v="400"/>
    <m/>
    <s v="peudisponible"/>
    <n v="200"/>
    <s v="meme_pays"/>
    <m/>
    <m/>
    <n v="60"/>
    <n v="4"/>
    <n v="0"/>
    <n v="600"/>
    <n v="10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route_etat cout_transport"/>
    <n v="0"/>
    <n v="0"/>
    <n v="0"/>
    <n v="1"/>
    <n v="0"/>
    <n v="0"/>
    <n v="1"/>
    <n v="0"/>
    <n v="0"/>
    <n v="0"/>
    <n v="0"/>
    <m/>
    <m/>
    <s v="prix_hausse"/>
    <n v="0"/>
    <n v="1"/>
    <n v="0"/>
    <n v="0"/>
    <s v="gobelet_plastique combustible_charbon assiette"/>
    <n v="0"/>
    <n v="1"/>
    <n v="0"/>
    <n v="0"/>
    <n v="0"/>
    <n v="1"/>
    <n v="1"/>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transports oui_carburant"/>
    <n v="0"/>
    <n v="0"/>
    <n v="1"/>
    <n v="1"/>
    <n v="0"/>
    <n v="0"/>
    <m/>
    <s v="aucun"/>
    <n v="1"/>
    <n v="0"/>
    <n v="0"/>
    <n v="0"/>
    <n v="0"/>
    <n v="0"/>
    <n v="0"/>
    <n v="0"/>
    <n v="0"/>
    <m/>
    <s v="oui_plusieurs"/>
    <s v="aucun"/>
    <n v="1"/>
    <n v="0"/>
    <n v="0"/>
    <n v="0"/>
    <n v="0"/>
    <n v="0"/>
    <n v="0"/>
    <n v="0"/>
    <n v="0"/>
    <m/>
    <s v="aucun"/>
    <n v="1"/>
    <n v="0"/>
    <n v="0"/>
    <n v="0"/>
    <n v="0"/>
    <n v="0"/>
    <n v="0"/>
    <n v="0"/>
    <n v="0"/>
    <n v="0"/>
    <m/>
    <s v="aucun"/>
    <n v="1"/>
    <n v="0"/>
    <n v="0"/>
    <n v="0"/>
    <n v="0"/>
    <n v="0"/>
    <n v="0"/>
    <n v="0"/>
    <n v="0"/>
    <m/>
    <s v="enlevement vehicules"/>
    <n v="0"/>
    <n v="0"/>
    <n v="0"/>
    <n v="1"/>
    <n v="0"/>
    <n v="1"/>
    <n v="0"/>
    <n v="0"/>
    <n v="0"/>
    <m/>
    <s v="baisse_un_peu"/>
    <s v="oui"/>
    <m/>
    <s v="C'est dû à l'insécurité"/>
    <s v="baisse_un_peu"/>
    <s v="oui"/>
    <m/>
    <s v="Toujours l'insécurité"/>
    <s v="Nous voulons que nos marchés soit accessible comme ils étaient avant"/>
    <m/>
    <s v="Ras"/>
    <m/>
    <m/>
    <n v="443370823"/>
    <d v="2023-06-22T17:53:28"/>
    <m/>
    <m/>
    <s v="submitted_via_web"/>
    <s v="bkf_icsm"/>
    <s v="v8DRxzhZAoFL2MzF7VzqpN"/>
    <m/>
    <m/>
    <m/>
  </r>
  <r>
    <n v="75"/>
    <s v="3468482c-5351-413d-bf8f-ad3c2171017b"/>
    <d v="2023-06-22T00:00:00"/>
    <s v="matiacoali"/>
    <s v="matiacoali3"/>
    <d v="2023-06-22T10:56:17"/>
    <d v="2023-06-22T17:40:53"/>
    <s v="audit.csv"/>
    <m/>
    <m/>
    <s v="acf"/>
    <d v="2023-06-21T00:00:00"/>
    <s v="est"/>
    <s v="gourma"/>
    <x v="6"/>
    <s v="central"/>
    <m/>
    <m/>
    <s v="Action Contre la Faim Burkina Faso (ACF)"/>
    <s v="Marché de Matiacoali"/>
    <m/>
    <s v="oui"/>
    <m/>
    <x v="0"/>
    <m/>
    <m/>
    <s v="aucun"/>
    <n v="0"/>
    <n v="0"/>
    <n v="0"/>
    <n v="1"/>
    <n v="1"/>
    <m/>
    <m/>
    <m/>
    <m/>
    <m/>
    <m/>
    <m/>
    <m/>
    <m/>
    <m/>
    <m/>
    <m/>
    <m/>
    <m/>
    <m/>
    <m/>
    <m/>
    <m/>
    <m/>
    <m/>
    <m/>
    <m/>
    <m/>
    <m/>
    <m/>
    <m/>
    <m/>
    <m/>
    <m/>
    <m/>
    <m/>
    <m/>
    <m/>
    <m/>
    <m/>
    <m/>
    <m/>
    <m/>
    <m/>
    <m/>
    <m/>
    <m/>
    <m/>
    <m/>
    <m/>
    <m/>
    <m/>
    <m/>
    <m/>
    <m/>
    <m/>
    <m/>
    <m/>
    <m/>
    <m/>
    <m/>
    <m/>
    <m/>
    <m/>
    <m/>
    <m/>
    <m/>
    <m/>
    <m/>
    <m/>
    <m/>
    <m/>
    <m/>
    <m/>
    <m/>
    <m/>
    <m/>
    <m/>
    <m/>
    <m/>
    <m/>
    <m/>
    <m/>
    <m/>
    <m/>
    <m/>
    <m/>
    <m/>
    <m/>
    <m/>
    <m/>
    <m/>
    <m/>
    <m/>
    <m/>
    <m/>
    <m/>
    <m/>
    <m/>
    <m/>
    <m/>
    <m/>
    <m/>
    <m/>
    <m/>
    <m/>
    <m/>
    <m/>
    <m/>
    <m/>
    <m/>
    <m/>
    <m/>
    <s v="pelle corde"/>
    <n v="0"/>
    <n v="1"/>
    <n v="0"/>
    <n v="1"/>
    <n v="0"/>
    <n v="2"/>
    <m/>
    <m/>
    <m/>
    <m/>
    <m/>
    <m/>
    <m/>
    <m/>
    <m/>
    <m/>
    <m/>
    <m/>
    <s v="peudisponible"/>
    <n v="30000"/>
    <s v="meme_pays"/>
    <m/>
    <m/>
    <n v="90"/>
    <n v="3"/>
    <n v="0"/>
    <n v="500"/>
    <n v="1000"/>
    <m/>
    <m/>
    <m/>
    <m/>
    <m/>
    <m/>
    <m/>
    <m/>
    <m/>
    <m/>
    <m/>
    <m/>
    <s v="peudisponible"/>
    <n v="1500"/>
    <s v="meme_pays"/>
    <m/>
    <m/>
    <n v="120"/>
    <n v="3"/>
    <n v="0"/>
    <n v="100"/>
    <n v="200"/>
    <m/>
    <s v="oui"/>
    <m/>
    <s v="corde pelle"/>
    <n v="0"/>
    <n v="1"/>
    <n v="0"/>
    <n v="1"/>
    <n v="0"/>
    <m/>
    <s v="route_etat cout_transport prix_fournisseurs"/>
    <n v="0"/>
    <n v="0"/>
    <n v="0"/>
    <n v="1"/>
    <n v="1"/>
    <n v="0"/>
    <n v="1"/>
    <n v="0"/>
    <n v="0"/>
    <n v="0"/>
    <n v="0"/>
    <m/>
    <m/>
    <s v="prix_hausse"/>
    <n v="0"/>
    <n v="1"/>
    <n v="0"/>
    <n v="0"/>
    <s v="corde pelle"/>
    <n v="0"/>
    <n v="1"/>
    <n v="0"/>
    <n v="1"/>
    <n v="0"/>
    <s v="Hausse_prix_fournisseurs baisse_offre_securite"/>
    <n v="0"/>
    <n v="0"/>
    <n v="0"/>
    <n v="0"/>
    <n v="0"/>
    <n v="1"/>
    <n v="0"/>
    <n v="0"/>
    <n v="1"/>
    <n v="0"/>
    <n v="0"/>
    <n v="0"/>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120"/>
    <n v="90"/>
    <n v="0"/>
    <n v="200"/>
    <n v="300"/>
    <m/>
    <m/>
    <m/>
    <m/>
    <m/>
    <m/>
    <m/>
    <m/>
    <m/>
    <m/>
    <m/>
    <m/>
    <m/>
    <m/>
    <m/>
    <m/>
    <m/>
    <m/>
    <m/>
    <m/>
    <m/>
    <m/>
    <m/>
    <m/>
    <m/>
    <m/>
    <s v="oui"/>
    <m/>
    <s v="lampe"/>
    <n v="0"/>
    <n v="0"/>
    <n v="0"/>
    <n v="0"/>
    <n v="0"/>
    <n v="0"/>
    <n v="0"/>
    <n v="0"/>
    <n v="0"/>
    <n v="0"/>
    <n v="0"/>
    <n v="0"/>
    <n v="1"/>
    <n v="0"/>
    <n v="0"/>
    <n v="0"/>
    <m/>
    <s v="route_etat cout_transport rarete_transport"/>
    <n v="0"/>
    <n v="0"/>
    <n v="0"/>
    <n v="1"/>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transports oui_carburant"/>
    <n v="0"/>
    <n v="0"/>
    <n v="1"/>
    <n v="1"/>
    <n v="0"/>
    <n v="0"/>
    <m/>
    <s v="aucun"/>
    <n v="1"/>
    <n v="0"/>
    <n v="0"/>
    <n v="0"/>
    <n v="0"/>
    <n v="0"/>
    <n v="0"/>
    <n v="0"/>
    <n v="0"/>
    <m/>
    <s v="oui_plusieurs"/>
    <s v="aucun"/>
    <n v="1"/>
    <n v="0"/>
    <n v="0"/>
    <n v="0"/>
    <n v="0"/>
    <n v="0"/>
    <n v="0"/>
    <n v="0"/>
    <n v="0"/>
    <m/>
    <s v="aucun"/>
    <n v="1"/>
    <n v="0"/>
    <n v="0"/>
    <n v="0"/>
    <n v="0"/>
    <n v="0"/>
    <n v="0"/>
    <n v="0"/>
    <n v="0"/>
    <n v="0"/>
    <m/>
    <s v="aucun"/>
    <n v="1"/>
    <n v="0"/>
    <n v="0"/>
    <n v="0"/>
    <n v="0"/>
    <n v="0"/>
    <n v="0"/>
    <n v="0"/>
    <n v="0"/>
    <m/>
    <s v="vehicules enlevement"/>
    <n v="0"/>
    <n v="0"/>
    <n v="0"/>
    <n v="1"/>
    <n v="0"/>
    <n v="1"/>
    <n v="0"/>
    <n v="0"/>
    <n v="0"/>
    <m/>
    <s v="baisse_un_peu"/>
    <s v="oui"/>
    <m/>
    <s v="C'est à cause de l'insécurité"/>
    <s v="baisse_un_peu"/>
    <s v="oui"/>
    <m/>
    <s v="Insécurité"/>
    <s v="Nous prions que la paix reviennent au Faso pour qu'ont retrouver nos marchés habituel"/>
    <m/>
    <m/>
    <m/>
    <m/>
    <n v="443370829"/>
    <d v="2023-06-22T17:53:30"/>
    <m/>
    <m/>
    <s v="submitted_via_web"/>
    <s v="bkf_icsm"/>
    <s v="v8DRxzhZAoFL2MzF7VzqpN"/>
    <m/>
    <m/>
    <m/>
  </r>
  <r>
    <n v="76"/>
    <s v="5858b83e-0a97-4b6f-a227-fb3bc2f22fd5"/>
    <d v="2023-06-22T00:00:00"/>
    <s v="matiacoali"/>
    <s v="matiacoali3"/>
    <d v="2023-06-22T12:33:02"/>
    <d v="2023-06-22T17:37:57"/>
    <s v="audit.csv"/>
    <m/>
    <m/>
    <s v="acf"/>
    <d v="2023-06-21T00:00:00"/>
    <s v="est"/>
    <s v="gourma"/>
    <x v="6"/>
    <s v="central"/>
    <m/>
    <m/>
    <s v="Action Contre la Faim Burkina Faso (ACF)"/>
    <s v="Marché de Matiacoali"/>
    <m/>
    <s v="oui"/>
    <m/>
    <x v="0"/>
    <m/>
    <m/>
    <s v="savon400gr"/>
    <n v="0"/>
    <n v="0"/>
    <n v="1"/>
    <n v="0"/>
    <n v="1"/>
    <m/>
    <m/>
    <m/>
    <m/>
    <m/>
    <m/>
    <m/>
    <m/>
    <m/>
    <m/>
    <m/>
    <m/>
    <m/>
    <m/>
    <m/>
    <m/>
    <m/>
    <m/>
    <m/>
    <m/>
    <m/>
    <m/>
    <m/>
    <m/>
    <m/>
    <m/>
    <m/>
    <s v="peudisponible"/>
    <s v="boule250g"/>
    <n v="0"/>
    <n v="1"/>
    <m/>
    <n v="350"/>
    <s v="meme_pays"/>
    <m/>
    <m/>
    <n v="30"/>
    <n v="3"/>
    <n v="0"/>
    <n v="2500"/>
    <n v="2000"/>
    <m/>
    <s v="oui"/>
    <m/>
    <s v="savon400gr"/>
    <n v="0"/>
    <n v="0"/>
    <n v="1"/>
    <n v="0"/>
    <m/>
    <s v="route_etat cout_transport prix_fournisseurs"/>
    <n v="0"/>
    <n v="0"/>
    <n v="0"/>
    <n v="1"/>
    <n v="1"/>
    <n v="0"/>
    <n v="1"/>
    <n v="0"/>
    <n v="0"/>
    <n v="0"/>
    <n v="0"/>
    <m/>
    <m/>
    <s v="prix_hausse"/>
    <n v="0"/>
    <n v="1"/>
    <n v="0"/>
    <n v="0"/>
    <s v="savon400gr"/>
    <n v="0"/>
    <n v="0"/>
    <n v="1"/>
    <n v="0"/>
    <s v="hausse_change Hausse_prix_fournisseurs baisse_offre_securite"/>
    <n v="0"/>
    <n v="0"/>
    <n v="1"/>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peudisponible"/>
    <s v="6kg 12kg"/>
    <n v="0"/>
    <n v="1"/>
    <n v="1"/>
    <m/>
    <n v="25000"/>
    <n v="40000"/>
    <s v="meme_pays"/>
    <m/>
    <m/>
    <n v="30"/>
    <n v="14"/>
    <n v="0"/>
    <n v="50"/>
    <n v="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route_etat prix_fournisseurs cout_transport"/>
    <n v="0"/>
    <n v="0"/>
    <n v="0"/>
    <n v="1"/>
    <n v="1"/>
    <n v="0"/>
    <n v="1"/>
    <n v="0"/>
    <n v="0"/>
    <n v="0"/>
    <n v="0"/>
    <m/>
    <m/>
    <s v="prix_hausse"/>
    <n v="0"/>
    <n v="1"/>
    <n v="0"/>
    <n v="0"/>
    <s v="combustible_gaz"/>
    <n v="0"/>
    <n v="0"/>
    <n v="1"/>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Vraiment c'est l'insécurité qui à amener la chute des marchés"/>
    <s v="baisse_un_peu"/>
    <s v="oui"/>
    <m/>
    <s v="Insécurité"/>
    <s v="Nous prions qu'on'arrange notre voies  pour nous puisons transporter nos matériels et que la paix reviennent au Faso"/>
    <m/>
    <s v="L'enquête était sincère avec moi"/>
    <m/>
    <m/>
    <n v="443370845"/>
    <d v="2023-06-22T17:53:33"/>
    <m/>
    <m/>
    <s v="submitted_via_web"/>
    <s v="bkf_icsm"/>
    <s v="v8DRxzhZAoFL2MzF7VzqpN"/>
    <m/>
    <m/>
    <m/>
  </r>
  <r>
    <n v="77"/>
    <s v="df09f363-084b-43e1-a71e-b0434a7bd2ff"/>
    <d v="2023-06-21T00:00:00"/>
    <s v="matiacoali"/>
    <s v="matiacoali4"/>
    <d v="2023-06-21T07:57:48"/>
    <d v="2023-06-23T09:00:43"/>
    <s v="audit.csv"/>
    <m/>
    <m/>
    <s v="acf"/>
    <d v="2023-06-21T00:00:00"/>
    <s v="est"/>
    <s v="gourma"/>
    <x v="6"/>
    <s v="central"/>
    <m/>
    <m/>
    <s v="Action Contre la Faim Burkina Faso (ACF)"/>
    <s v="Marché de Matiacoali"/>
    <m/>
    <s v="oui"/>
    <m/>
    <x v="1"/>
    <m/>
    <m/>
    <s v="seau"/>
    <n v="1"/>
    <n v="0"/>
    <n v="0"/>
    <n v="0"/>
    <n v="1"/>
    <m/>
    <s v="disponible"/>
    <n v="1300"/>
    <s v="meme_pays"/>
    <m/>
    <m/>
    <n v="10"/>
    <n v="4"/>
    <n v="0"/>
    <n v="1500"/>
    <n v="2000"/>
    <m/>
    <m/>
    <m/>
    <m/>
    <m/>
    <m/>
    <m/>
    <m/>
    <m/>
    <m/>
    <m/>
    <m/>
    <m/>
    <m/>
    <m/>
    <m/>
    <m/>
    <m/>
    <m/>
    <m/>
    <m/>
    <m/>
    <m/>
    <m/>
    <m/>
    <m/>
    <m/>
    <m/>
    <m/>
    <m/>
    <m/>
    <s v="oui"/>
    <m/>
    <s v="seau"/>
    <n v="1"/>
    <n v="0"/>
    <n v="0"/>
    <n v="0"/>
    <m/>
    <s v="rarete_transport cout_transport"/>
    <n v="0"/>
    <n v="0"/>
    <n v="0"/>
    <n v="0"/>
    <n v="0"/>
    <n v="1"/>
    <n v="1"/>
    <n v="0"/>
    <n v="0"/>
    <n v="0"/>
    <n v="0"/>
    <m/>
    <m/>
    <s v="prix_hausse"/>
    <n v="0"/>
    <n v="1"/>
    <n v="0"/>
    <n v="0"/>
    <s v="seau"/>
    <n v="1"/>
    <n v="0"/>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gobelet_plastique"/>
    <n v="0"/>
    <n v="0"/>
    <n v="0"/>
    <n v="0"/>
    <n v="0"/>
    <n v="0"/>
    <n v="1"/>
    <n v="0"/>
    <n v="1"/>
    <n v="0"/>
    <n v="0"/>
    <n v="0"/>
    <n v="0"/>
    <n v="0"/>
    <n v="0"/>
    <n v="0"/>
    <n v="2"/>
    <n v="4"/>
    <m/>
    <m/>
    <m/>
    <m/>
    <m/>
    <m/>
    <m/>
    <m/>
    <m/>
    <m/>
    <m/>
    <m/>
    <m/>
    <m/>
    <m/>
    <m/>
    <m/>
    <m/>
    <m/>
    <m/>
    <m/>
    <m/>
    <m/>
    <m/>
    <m/>
    <m/>
    <m/>
    <m/>
    <m/>
    <m/>
    <m/>
    <m/>
    <m/>
    <m/>
    <m/>
    <m/>
    <m/>
    <m/>
    <m/>
    <m/>
    <m/>
    <m/>
    <m/>
    <m/>
    <m/>
    <m/>
    <m/>
    <m/>
    <m/>
    <m/>
    <m/>
    <m/>
    <m/>
    <m/>
    <m/>
    <m/>
    <m/>
    <m/>
    <m/>
    <m/>
    <m/>
    <m/>
    <m/>
    <m/>
    <m/>
    <m/>
    <m/>
    <m/>
    <m/>
    <m/>
    <m/>
    <m/>
    <m/>
    <m/>
    <m/>
    <m/>
    <m/>
    <s v="peudisponible"/>
    <n v="200"/>
    <s v="meme_pays"/>
    <m/>
    <m/>
    <n v="50"/>
    <n v="5"/>
    <n v="0"/>
    <n v="2000"/>
    <n v="500"/>
    <m/>
    <m/>
    <m/>
    <m/>
    <m/>
    <m/>
    <m/>
    <m/>
    <m/>
    <m/>
    <m/>
    <m/>
    <m/>
    <m/>
    <m/>
    <m/>
    <m/>
    <m/>
    <s v="peudisponible"/>
    <n v="6000"/>
    <s v="meme_pays"/>
    <m/>
    <m/>
    <n v="15"/>
    <n v="5"/>
    <n v="0"/>
    <n v="300"/>
    <n v="300"/>
    <m/>
    <m/>
    <m/>
    <m/>
    <m/>
    <m/>
    <m/>
    <m/>
    <m/>
    <m/>
    <m/>
    <m/>
    <m/>
    <m/>
    <m/>
    <m/>
    <m/>
    <m/>
    <m/>
    <m/>
    <m/>
    <m/>
    <m/>
    <m/>
    <m/>
    <m/>
    <m/>
    <m/>
    <m/>
    <m/>
    <m/>
    <m/>
    <m/>
    <m/>
    <m/>
    <m/>
    <m/>
    <m/>
    <m/>
    <m/>
    <m/>
    <m/>
    <m/>
    <m/>
    <m/>
    <m/>
    <m/>
    <m/>
    <m/>
    <m/>
    <m/>
    <m/>
    <m/>
    <m/>
    <m/>
    <m/>
    <m/>
    <m/>
    <m/>
    <m/>
    <m/>
    <m/>
    <m/>
    <m/>
    <m/>
    <m/>
    <m/>
    <m/>
    <m/>
    <m/>
    <s v="oui"/>
    <m/>
    <s v="gobelet_plastique bassine"/>
    <n v="0"/>
    <n v="0"/>
    <n v="0"/>
    <n v="0"/>
    <n v="0"/>
    <n v="0"/>
    <n v="1"/>
    <n v="0"/>
    <n v="1"/>
    <n v="0"/>
    <n v="0"/>
    <n v="0"/>
    <n v="0"/>
    <n v="0"/>
    <n v="0"/>
    <n v="0"/>
    <m/>
    <s v="rarete_transport cout_transport"/>
    <n v="0"/>
    <n v="0"/>
    <n v="0"/>
    <n v="0"/>
    <n v="0"/>
    <n v="1"/>
    <n v="1"/>
    <n v="0"/>
    <n v="0"/>
    <n v="0"/>
    <n v="0"/>
    <m/>
    <m/>
    <s v="prix_hausse"/>
    <n v="0"/>
    <n v="1"/>
    <n v="0"/>
    <n v="0"/>
    <s v="gobelet_plastique bassine"/>
    <n v="0"/>
    <n v="0"/>
    <n v="0"/>
    <n v="0"/>
    <n v="0"/>
    <n v="0"/>
    <n v="1"/>
    <n v="0"/>
    <n v="1"/>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cheque"/>
    <n v="0"/>
    <n v="0"/>
    <n v="0"/>
    <n v="1"/>
    <n v="0"/>
    <n v="1"/>
    <n v="0"/>
    <n v="0"/>
    <n v="0"/>
    <n v="0"/>
    <n v="0"/>
    <m/>
    <s v="oui_personnel"/>
    <s v="oui_produits"/>
    <n v="0"/>
    <n v="1"/>
    <n v="0"/>
    <n v="0"/>
    <n v="0"/>
    <n v="0"/>
    <m/>
    <s v="aucun"/>
    <n v="1"/>
    <n v="0"/>
    <n v="0"/>
    <n v="0"/>
    <n v="0"/>
    <n v="0"/>
    <n v="0"/>
    <n v="0"/>
    <n v="0"/>
    <m/>
    <s v="oui_plusieurs"/>
    <s v="manque_transports"/>
    <n v="0"/>
    <n v="1"/>
    <n v="0"/>
    <n v="0"/>
    <n v="0"/>
    <n v="0"/>
    <n v="0"/>
    <n v="0"/>
    <n v="0"/>
    <m/>
    <s v="aucun"/>
    <n v="1"/>
    <n v="0"/>
    <n v="0"/>
    <n v="0"/>
    <n v="0"/>
    <n v="0"/>
    <n v="0"/>
    <n v="0"/>
    <n v="0"/>
    <n v="0"/>
    <m/>
    <s v="route_endommagees routes_barrees"/>
    <n v="0"/>
    <n v="1"/>
    <n v="0"/>
    <n v="1"/>
    <n v="0"/>
    <n v="0"/>
    <n v="0"/>
    <n v="0"/>
    <n v="0"/>
    <m/>
    <s v="marchandises"/>
    <n v="0"/>
    <n v="0"/>
    <n v="1"/>
    <n v="0"/>
    <n v="0"/>
    <n v="0"/>
    <n v="0"/>
    <n v="0"/>
    <n v="0"/>
    <m/>
    <s v="baisse_un_peu"/>
    <s v="oui"/>
    <m/>
    <s v="La route menant au marché n’est plus praticable à cause de l’insécurité"/>
    <s v="baisse_moyen"/>
    <s v="oui"/>
    <m/>
    <s v="Manque de moyen financier"/>
    <s v="La fréquentation du marché a beaucoup baisés. Tout le monde souffre commerçant comme acheteur car les prix grimpent à tous les niveaux."/>
    <m/>
    <m/>
    <m/>
    <m/>
    <n v="443571608"/>
    <d v="2023-06-23T10:07:33"/>
    <m/>
    <m/>
    <s v="submitted_via_web"/>
    <s v="bkf_icsm"/>
    <s v="v8DRxzhZAoFL2MzF7VzqpN"/>
    <m/>
    <m/>
    <m/>
  </r>
  <r>
    <n v="78"/>
    <s v="299806a9-db6b-459b-85fc-af53fc0f4634"/>
    <d v="2023-06-22T00:00:00"/>
    <s v="matiacoali"/>
    <s v="matiacoali4"/>
    <d v="2023-06-22T11:04:13"/>
    <d v="2023-06-23T08:58:07"/>
    <s v="audit.csv"/>
    <m/>
    <m/>
    <s v="acf"/>
    <d v="2023-06-21T00:00:00"/>
    <s v="est"/>
    <s v="gourma"/>
    <x v="6"/>
    <s v="central"/>
    <m/>
    <m/>
    <s v="Action Contre la Faim Burkina Faso (ACF)"/>
    <s v="Marché de Matiacoali"/>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500"/>
    <s v="meme_pays"/>
    <m/>
    <m/>
    <n v="60"/>
    <n v="3"/>
    <n v="0"/>
    <n v="300"/>
    <n v="1000"/>
    <m/>
    <s v="peudisponible"/>
    <n v="10000"/>
    <s v="meme_pays"/>
    <m/>
    <m/>
    <n v="30"/>
    <n v="3"/>
    <n v="0"/>
    <n v="2000"/>
    <n v="2000"/>
    <m/>
    <s v="peudisponible"/>
    <n v="1300"/>
    <s v="meme_pays"/>
    <m/>
    <m/>
    <n v="90"/>
    <n v="3"/>
    <n v="0"/>
    <n v="500"/>
    <n v="200"/>
    <m/>
    <s v="peudisponible"/>
    <n v="3000"/>
    <s v="meme_pays"/>
    <m/>
    <m/>
    <n v="70"/>
    <n v="4"/>
    <n v="0"/>
    <n v="50"/>
    <n v="500"/>
    <m/>
    <s v="oui"/>
    <m/>
    <s v="bache corde tenaille pelle"/>
    <n v="1"/>
    <n v="1"/>
    <n v="1"/>
    <n v="1"/>
    <n v="0"/>
    <m/>
    <s v="route_etat rarete_transport cout_transport"/>
    <n v="0"/>
    <n v="0"/>
    <n v="0"/>
    <n v="1"/>
    <n v="0"/>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ganes_bandits"/>
    <n v="0"/>
    <n v="0"/>
    <n v="1"/>
    <n v="1"/>
    <n v="0"/>
    <n v="1"/>
    <n v="0"/>
    <n v="0"/>
    <n v="0"/>
    <n v="0"/>
    <m/>
    <s v="argent_mobile"/>
    <n v="0"/>
    <n v="0"/>
    <n v="1"/>
    <n v="0"/>
    <n v="0"/>
    <n v="0"/>
    <n v="0"/>
    <n v="0"/>
    <n v="0"/>
    <n v="0"/>
    <n v="0"/>
    <m/>
    <s v="oui_point_de_vente"/>
    <s v="oui_produits oui_carburant"/>
    <n v="0"/>
    <n v="1"/>
    <n v="0"/>
    <n v="1"/>
    <n v="0"/>
    <n v="0"/>
    <m/>
    <s v="aucun"/>
    <n v="1"/>
    <n v="0"/>
    <n v="0"/>
    <n v="0"/>
    <n v="0"/>
    <n v="0"/>
    <n v="0"/>
    <n v="0"/>
    <n v="0"/>
    <m/>
    <s v="oui_plusieurs"/>
    <s v="manque_transports autre"/>
    <n v="0"/>
    <n v="1"/>
    <n v="0"/>
    <n v="0"/>
    <n v="0"/>
    <n v="0"/>
    <n v="1"/>
    <n v="0"/>
    <n v="0"/>
    <s v="Activités des groupes armés sur la route."/>
    <s v="aucun"/>
    <n v="1"/>
    <n v="0"/>
    <n v="0"/>
    <n v="0"/>
    <n v="0"/>
    <n v="0"/>
    <n v="0"/>
    <n v="0"/>
    <n v="0"/>
    <n v="0"/>
    <m/>
    <s v="route_endommagees routes_ganes"/>
    <n v="0"/>
    <n v="1"/>
    <n v="0"/>
    <n v="0"/>
    <n v="1"/>
    <n v="0"/>
    <n v="0"/>
    <n v="0"/>
    <n v="0"/>
    <m/>
    <s v="marchandises"/>
    <n v="0"/>
    <n v="0"/>
    <n v="1"/>
    <n v="0"/>
    <n v="0"/>
    <n v="0"/>
    <n v="0"/>
    <n v="0"/>
    <n v="0"/>
    <m/>
    <s v="baisse_un_peu"/>
    <s v="oui"/>
    <m/>
    <s v="D’abord la route principale menant au marché est endommagée les groupes armés mais aussi   la route de contournement n’est accessible que par les tricycles. Aucun véhicule n’accède le marché depuis plus de 45 jours."/>
    <s v="baisse_moyen"/>
    <s v="oui"/>
    <m/>
    <s v="Manque de moyen financier"/>
    <s v="Nous prions que le gouvernement voit le cas des ponts détruits pour que les transporteurs reprennent service."/>
    <m/>
    <m/>
    <m/>
    <m/>
    <n v="443571660"/>
    <d v="2023-06-23T10:07:37"/>
    <m/>
    <m/>
    <s v="submitted_via_web"/>
    <s v="bkf_icsm"/>
    <s v="v8DRxzhZAoFL2MzF7VzqpN"/>
    <m/>
    <m/>
    <m/>
  </r>
  <r>
    <n v="79"/>
    <s v="baebaae4-fdc7-46d1-8876-b87bdd520c27"/>
    <d v="2023-06-22T00:00:00"/>
    <s v="matiacoali"/>
    <s v="matiacoali4"/>
    <d v="2023-06-22T14:32:13"/>
    <d v="2023-06-23T09:43:29"/>
    <s v="audit.csv"/>
    <m/>
    <m/>
    <s v="acf"/>
    <d v="2023-06-22T00:00:00"/>
    <s v="est"/>
    <s v="gourma"/>
    <x v="6"/>
    <s v="central"/>
    <m/>
    <m/>
    <s v="Action Contre la Faim Burkina Faso (ACF)"/>
    <s v="Marché de Matiacoali"/>
    <m/>
    <s v="oui"/>
    <m/>
    <x v="0"/>
    <m/>
    <m/>
    <s v="seau"/>
    <n v="1"/>
    <n v="0"/>
    <n v="0"/>
    <n v="0"/>
    <n v="1"/>
    <m/>
    <s v="peudisponible"/>
    <n v="1300"/>
    <s v="meme_pays"/>
    <m/>
    <m/>
    <n v="45"/>
    <n v="5"/>
    <n v="0"/>
    <n v="90"/>
    <n v="300"/>
    <m/>
    <m/>
    <m/>
    <m/>
    <m/>
    <m/>
    <m/>
    <m/>
    <m/>
    <m/>
    <m/>
    <m/>
    <m/>
    <m/>
    <m/>
    <m/>
    <m/>
    <m/>
    <m/>
    <m/>
    <m/>
    <m/>
    <m/>
    <m/>
    <m/>
    <m/>
    <m/>
    <m/>
    <m/>
    <m/>
    <m/>
    <s v="oui"/>
    <m/>
    <s v="seau"/>
    <n v="1"/>
    <n v="0"/>
    <n v="0"/>
    <n v="0"/>
    <m/>
    <s v="rarete_transport"/>
    <n v="0"/>
    <n v="0"/>
    <n v="0"/>
    <n v="0"/>
    <n v="0"/>
    <n v="1"/>
    <n v="0"/>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disponible"/>
    <n v="200"/>
    <s v="meme_pays"/>
    <m/>
    <m/>
    <n v="30"/>
    <n v="3"/>
    <n v="0"/>
    <n v="1500"/>
    <n v="1000"/>
    <m/>
    <m/>
    <m/>
    <m/>
    <m/>
    <m/>
    <m/>
    <m/>
    <m/>
    <m/>
    <m/>
    <m/>
    <m/>
    <m/>
    <m/>
    <m/>
    <m/>
    <m/>
    <s v="peudisponible"/>
    <n v="6000"/>
    <s v="meme_pays"/>
    <m/>
    <m/>
    <n v="20"/>
    <n v="3"/>
    <n v="0"/>
    <n v="2000"/>
    <n v="800"/>
    <m/>
    <m/>
    <m/>
    <m/>
    <m/>
    <m/>
    <m/>
    <m/>
    <m/>
    <m/>
    <m/>
    <m/>
    <m/>
    <m/>
    <m/>
    <m/>
    <m/>
    <m/>
    <m/>
    <m/>
    <m/>
    <m/>
    <m/>
    <m/>
    <m/>
    <m/>
    <m/>
    <m/>
    <m/>
    <m/>
    <m/>
    <m/>
    <m/>
    <m/>
    <m/>
    <m/>
    <m/>
    <m/>
    <m/>
    <m/>
    <m/>
    <m/>
    <m/>
    <m/>
    <m/>
    <m/>
    <m/>
    <m/>
    <m/>
    <m/>
    <m/>
    <m/>
    <m/>
    <m/>
    <m/>
    <m/>
    <m/>
    <m/>
    <m/>
    <m/>
    <m/>
    <m/>
    <m/>
    <m/>
    <m/>
    <m/>
    <m/>
    <m/>
    <m/>
    <m/>
    <s v="oui"/>
    <m/>
    <s v="gobelet_plastique bassine"/>
    <n v="0"/>
    <n v="0"/>
    <n v="0"/>
    <n v="0"/>
    <n v="0"/>
    <n v="0"/>
    <n v="1"/>
    <n v="0"/>
    <n v="1"/>
    <n v="0"/>
    <n v="0"/>
    <n v="0"/>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argent_mobile"/>
    <n v="0"/>
    <n v="0"/>
    <n v="1"/>
    <n v="0"/>
    <n v="0"/>
    <n v="0"/>
    <n v="0"/>
    <n v="0"/>
    <n v="0"/>
    <n v="0"/>
    <n v="0"/>
    <m/>
    <s v="oui_point_de_vente"/>
    <s v="oui_produits"/>
    <n v="0"/>
    <n v="1"/>
    <n v="0"/>
    <n v="0"/>
    <n v="0"/>
    <n v="0"/>
    <m/>
    <s v="aucun"/>
    <n v="1"/>
    <n v="0"/>
    <n v="0"/>
    <n v="0"/>
    <n v="0"/>
    <n v="0"/>
    <n v="0"/>
    <n v="0"/>
    <n v="0"/>
    <m/>
    <s v="oui_plusieurs"/>
    <s v="aucun"/>
    <n v="1"/>
    <n v="0"/>
    <n v="0"/>
    <n v="0"/>
    <n v="0"/>
    <n v="0"/>
    <n v="0"/>
    <n v="0"/>
    <n v="0"/>
    <m/>
    <s v="aucun"/>
    <n v="1"/>
    <n v="0"/>
    <n v="0"/>
    <n v="0"/>
    <n v="0"/>
    <n v="0"/>
    <n v="0"/>
    <n v="0"/>
    <n v="0"/>
    <n v="0"/>
    <m/>
    <s v="route_endommagees"/>
    <n v="0"/>
    <n v="1"/>
    <n v="0"/>
    <n v="0"/>
    <n v="0"/>
    <n v="0"/>
    <n v="0"/>
    <n v="0"/>
    <n v="0"/>
    <m/>
    <s v="aucun"/>
    <n v="1"/>
    <n v="0"/>
    <n v="0"/>
    <n v="0"/>
    <n v="0"/>
    <n v="0"/>
    <n v="0"/>
    <n v="0"/>
    <n v="0"/>
    <m/>
    <s v="baisse_moyen"/>
    <s v="oui"/>
    <m/>
    <s v="La route est endommagée par les groupes armés. Il plus possible aux transporteurs des quatre roues d’accéder au  marché."/>
    <s v="baisse_beaucoup"/>
    <s v="oui"/>
    <m/>
    <s v="Manque de moyen financier des clients"/>
    <s v="Les revenus des commerçants ont fortement baissé avec l’insécurité. Nous prions Dieu pour un retour de paix."/>
    <m/>
    <m/>
    <m/>
    <m/>
    <n v="443571688"/>
    <d v="2023-06-23T10:07:40"/>
    <m/>
    <m/>
    <s v="submitted_via_web"/>
    <s v="bkf_icsm"/>
    <s v="v8DRxzhZAoFL2MzF7VzqpN"/>
    <m/>
    <m/>
    <m/>
  </r>
  <r>
    <n v="80"/>
    <s v="31150e86-98ae-4bcb-bba4-e0bf49983804"/>
    <d v="2023-06-23T00:00:00"/>
    <s v="matiacoali"/>
    <s v="matiacoali4"/>
    <d v="2023-06-23T06:16:58"/>
    <d v="2023-06-23T08:58:49"/>
    <s v="audit.csv"/>
    <m/>
    <m/>
    <s v="acf"/>
    <d v="2023-06-22T00:00:00"/>
    <s v="est"/>
    <s v="gourma"/>
    <x v="6"/>
    <s v="central"/>
    <m/>
    <m/>
    <s v="Action Contre la Faim Burkina Faso (ACF)"/>
    <s v="Marché de Matiacoali"/>
    <m/>
    <s v="oui"/>
    <m/>
    <x v="1"/>
    <m/>
    <m/>
    <s v="aucun"/>
    <n v="0"/>
    <n v="0"/>
    <n v="0"/>
    <n v="1"/>
    <n v="1"/>
    <m/>
    <m/>
    <m/>
    <m/>
    <m/>
    <m/>
    <m/>
    <m/>
    <m/>
    <m/>
    <m/>
    <m/>
    <m/>
    <m/>
    <m/>
    <m/>
    <m/>
    <m/>
    <m/>
    <m/>
    <m/>
    <m/>
    <m/>
    <m/>
    <m/>
    <m/>
    <m/>
    <m/>
    <m/>
    <m/>
    <m/>
    <m/>
    <m/>
    <m/>
    <m/>
    <m/>
    <m/>
    <m/>
    <m/>
    <m/>
    <m/>
    <m/>
    <m/>
    <m/>
    <m/>
    <m/>
    <m/>
    <m/>
    <m/>
    <m/>
    <m/>
    <m/>
    <m/>
    <m/>
    <m/>
    <m/>
    <m/>
    <m/>
    <m/>
    <m/>
    <m/>
    <m/>
    <m/>
    <m/>
    <m/>
    <m/>
    <m/>
    <m/>
    <m/>
    <m/>
    <m/>
    <m/>
    <m/>
    <m/>
    <m/>
    <m/>
    <m/>
    <m/>
    <m/>
    <m/>
    <m/>
    <m/>
    <m/>
    <m/>
    <m/>
    <m/>
    <m/>
    <m/>
    <m/>
    <m/>
    <m/>
    <m/>
    <m/>
    <m/>
    <m/>
    <m/>
    <m/>
    <m/>
    <m/>
    <m/>
    <m/>
    <m/>
    <m/>
    <m/>
    <m/>
    <m/>
    <m/>
    <m/>
    <s v="pelle corde bache"/>
    <n v="1"/>
    <n v="1"/>
    <n v="0"/>
    <n v="1"/>
    <n v="0"/>
    <n v="3"/>
    <m/>
    <s v="peudisponible"/>
    <n v="6000"/>
    <s v="meme_pays"/>
    <m/>
    <m/>
    <n v="60"/>
    <n v="5"/>
    <n v="0"/>
    <n v="1000"/>
    <n v="800"/>
    <m/>
    <s v="peudisponible"/>
    <n v="10000"/>
    <s v="meme_pays"/>
    <m/>
    <m/>
    <n v="90"/>
    <n v="5"/>
    <n v="0"/>
    <n v="400"/>
    <n v="500"/>
    <m/>
    <m/>
    <m/>
    <m/>
    <m/>
    <m/>
    <m/>
    <m/>
    <m/>
    <m/>
    <m/>
    <m/>
    <s v="peudisponible"/>
    <n v="2750"/>
    <s v="meme_pays"/>
    <m/>
    <m/>
    <n v="30"/>
    <n v="4"/>
    <n v="0"/>
    <n v="1000"/>
    <n v="200"/>
    <m/>
    <s v="oui"/>
    <m/>
    <s v="pelle"/>
    <n v="0"/>
    <n v="0"/>
    <n v="0"/>
    <n v="1"/>
    <n v="0"/>
    <m/>
    <s v="route_etat rarete_transport"/>
    <n v="0"/>
    <n v="0"/>
    <n v="0"/>
    <n v="1"/>
    <n v="0"/>
    <n v="1"/>
    <n v="0"/>
    <n v="0"/>
    <n v="0"/>
    <n v="0"/>
    <n v="0"/>
    <m/>
    <m/>
    <s v="prix_hausse"/>
    <n v="0"/>
    <n v="1"/>
    <n v="0"/>
    <n v="0"/>
    <s v="pelle"/>
    <n v="0"/>
    <n v="0"/>
    <n v="0"/>
    <n v="1"/>
    <n v="0"/>
    <s v="hausse_couts"/>
    <n v="1"/>
    <n v="0"/>
    <n v="0"/>
    <n v="0"/>
    <n v="0"/>
    <n v="0"/>
    <n v="0"/>
    <n v="0"/>
    <n v="0"/>
    <n v="0"/>
    <n v="0"/>
    <n v="0"/>
    <m/>
    <m/>
    <m/>
    <m/>
    <m/>
    <m/>
    <m/>
    <m/>
    <m/>
    <m/>
    <m/>
    <m/>
    <m/>
    <m/>
    <m/>
    <m/>
    <m/>
    <m/>
    <m/>
    <m/>
    <m/>
    <m/>
    <s v="combustible_charbon"/>
    <n v="0"/>
    <n v="1"/>
    <n v="0"/>
    <n v="0"/>
    <n v="0"/>
    <n v="0"/>
    <n v="0"/>
    <n v="0"/>
    <n v="0"/>
    <n v="0"/>
    <n v="0"/>
    <n v="0"/>
    <n v="0"/>
    <n v="0"/>
    <n v="0"/>
    <n v="0"/>
    <n v="1"/>
    <n v="5"/>
    <m/>
    <m/>
    <m/>
    <m/>
    <m/>
    <m/>
    <m/>
    <m/>
    <m/>
    <m/>
    <m/>
    <m/>
    <s v="disponible"/>
    <s v="sac"/>
    <n v="1"/>
    <n v="0"/>
    <n v="3000"/>
    <m/>
    <s v="meme_commune"/>
    <m/>
    <m/>
    <n v="70"/>
    <n v="1"/>
    <n v="0"/>
    <n v="800"/>
    <n v="1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hausse"/>
    <n v="0"/>
    <n v="1"/>
    <n v="0"/>
    <n v="0"/>
    <s v="combustible_charbon"/>
    <n v="0"/>
    <n v="1"/>
    <n v="0"/>
    <n v="0"/>
    <n v="0"/>
    <n v="0"/>
    <n v="0"/>
    <n v="0"/>
    <n v="0"/>
    <n v="0"/>
    <n v="0"/>
    <n v="0"/>
    <n v="0"/>
    <n v="0"/>
    <n v="0"/>
    <n v="0"/>
    <s v="Hausse_prix_fournisseurs baisse_offre_saison_circulation baisse_offre_securite"/>
    <n v="0"/>
    <n v="0"/>
    <n v="0"/>
    <n v="0"/>
    <n v="0"/>
    <n v="1"/>
    <n v="0"/>
    <n v="1"/>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oint_de_vente"/>
    <s v="oui_produits"/>
    <n v="0"/>
    <n v="1"/>
    <n v="0"/>
    <n v="0"/>
    <n v="0"/>
    <n v="0"/>
    <m/>
    <s v="aucun"/>
    <n v="1"/>
    <n v="0"/>
    <n v="0"/>
    <n v="0"/>
    <n v="0"/>
    <n v="0"/>
    <n v="0"/>
    <n v="0"/>
    <n v="0"/>
    <m/>
    <s v="oui_plusieurs"/>
    <s v="manque_transports autre"/>
    <n v="0"/>
    <n v="1"/>
    <n v="0"/>
    <n v="0"/>
    <n v="0"/>
    <n v="0"/>
    <n v="1"/>
    <n v="0"/>
    <n v="0"/>
    <s v="Le restrictions d’accès du aux contrôles des groupes armés"/>
    <s v="aucun"/>
    <n v="1"/>
    <n v="0"/>
    <n v="0"/>
    <n v="0"/>
    <n v="0"/>
    <n v="0"/>
    <n v="0"/>
    <n v="0"/>
    <n v="0"/>
    <n v="0"/>
    <m/>
    <s v="route_endommagees"/>
    <n v="0"/>
    <n v="1"/>
    <n v="0"/>
    <n v="0"/>
    <n v="0"/>
    <n v="0"/>
    <n v="0"/>
    <n v="0"/>
    <n v="0"/>
    <m/>
    <s v="marchandises"/>
    <n v="0"/>
    <n v="0"/>
    <n v="1"/>
    <n v="0"/>
    <n v="0"/>
    <n v="0"/>
    <n v="0"/>
    <n v="0"/>
    <n v="0"/>
    <m/>
    <s v="baisse_beaucoup"/>
    <s v="oui"/>
    <m/>
    <s v="La routes principale est endommagée par conséquent aucun transporteur n’à accès au marché."/>
    <s v="baisse_moyen"/>
    <s v="oui"/>
    <m/>
    <s v="Manque des moyens financiers et la restriction d’accès au marché."/>
    <s v="Le marché ne fonctionne presque plus à cause de l’endommagement de la route. A k’heure c’est les tricycles qui qui nous approvisionnent."/>
    <m/>
    <s v="Nous demandons l’assistance divine pour un retour de paix afin que nos activités reprennent."/>
    <m/>
    <m/>
    <n v="443571711"/>
    <d v="2023-06-23T10:07:42"/>
    <m/>
    <m/>
    <s v="submitted_via_web"/>
    <s v="bkf_icsm"/>
    <s v="v8DRxzhZAoFL2MzF7VzqpN"/>
    <m/>
    <m/>
    <m/>
  </r>
  <r>
    <n v="81"/>
    <s v="4aaf0fe7-08e3-4aa0-b413-902a476f54bd"/>
    <d v="2023-06-23T00:00:00"/>
    <s v="kongoussi"/>
    <s v="SI_KON01"/>
    <d v="2023-06-23T14:24:25"/>
    <d v="2023-06-23T14:52:57"/>
    <s v="audit.csv"/>
    <m/>
    <m/>
    <s v="si"/>
    <d v="2023-06-23T00:00:00"/>
    <s v="centre_nord"/>
    <s v="bam"/>
    <x v="5"/>
    <s v="central"/>
    <m/>
    <m/>
    <s v="Solidarité Internationale Burkina Faso (SI)"/>
    <s v="Marché de Kongoussi"/>
    <m/>
    <s v="oui"/>
    <m/>
    <x v="2"/>
    <m/>
    <m/>
    <s v="seau bidon savon400gr"/>
    <n v="1"/>
    <n v="1"/>
    <n v="1"/>
    <n v="0"/>
    <n v="3"/>
    <m/>
    <s v="disponible"/>
    <n v="1000"/>
    <s v="meme_region"/>
    <m/>
    <m/>
    <n v="15"/>
    <n v="2"/>
    <n v="0"/>
    <n v="1000"/>
    <n v="1000"/>
    <m/>
    <s v="disponible"/>
    <s v="20l"/>
    <n v="1"/>
    <n v="0"/>
    <n v="3500"/>
    <m/>
    <s v="meme_pays"/>
    <m/>
    <m/>
    <n v="10"/>
    <n v="5"/>
    <n v="0"/>
    <n v="1000"/>
    <n v="500"/>
    <m/>
    <s v="disponible"/>
    <s v="boule400g boule250g"/>
    <n v="1"/>
    <n v="1"/>
    <n v="500"/>
    <n v="300"/>
    <s v="meme_pays"/>
    <m/>
    <m/>
    <n v="10"/>
    <n v="2"/>
    <n v="0"/>
    <n v="5000"/>
    <n v="4000"/>
    <m/>
    <s v="oui"/>
    <m/>
    <s v="bidon"/>
    <n v="0"/>
    <n v="1"/>
    <n v="0"/>
    <n v="0"/>
    <m/>
    <s v="autre prix_fournisseurs"/>
    <n v="0"/>
    <n v="0"/>
    <n v="0"/>
    <n v="0"/>
    <n v="1"/>
    <n v="0"/>
    <n v="0"/>
    <n v="0"/>
    <n v="0"/>
    <n v="1"/>
    <n v="0"/>
    <s v="Les bidons sont disponibles uniquement que sur commande à l'usine."/>
    <m/>
    <s v="prix_constants"/>
    <n v="1"/>
    <n v="0"/>
    <n v="0"/>
    <n v="0"/>
    <m/>
    <m/>
    <m/>
    <m/>
    <m/>
    <m/>
    <m/>
    <m/>
    <m/>
    <m/>
    <m/>
    <m/>
    <m/>
    <m/>
    <m/>
    <m/>
    <m/>
    <m/>
    <m/>
    <m/>
    <m/>
    <m/>
    <m/>
    <m/>
    <m/>
    <m/>
    <m/>
    <m/>
    <m/>
    <m/>
    <m/>
    <m/>
    <m/>
    <m/>
    <m/>
    <m/>
    <m/>
    <m/>
    <m/>
    <s v="bache corde tenaille pelle"/>
    <n v="1"/>
    <n v="1"/>
    <n v="1"/>
    <n v="1"/>
    <n v="0"/>
    <n v="4"/>
    <m/>
    <s v="disponible"/>
    <n v="6500"/>
    <s v="meme_pays"/>
    <m/>
    <m/>
    <n v="30"/>
    <n v="2"/>
    <n v="0"/>
    <n v="1500"/>
    <n v="1500"/>
    <m/>
    <s v="disponible"/>
    <n v="8000"/>
    <s v="meme_pays"/>
    <m/>
    <m/>
    <n v="30"/>
    <n v="3"/>
    <n v="0"/>
    <n v="2500"/>
    <n v="2500"/>
    <m/>
    <s v="disponible"/>
    <n v="1750"/>
    <s v="meme_pays"/>
    <m/>
    <m/>
    <n v="30"/>
    <n v="2"/>
    <n v="0"/>
    <n v="5000"/>
    <n v="2500"/>
    <m/>
    <s v="disponible"/>
    <n v="2000"/>
    <s v="meme_pays"/>
    <m/>
    <m/>
    <n v="7"/>
    <n v="3"/>
    <n v="0"/>
    <n v="1000"/>
    <n v="1000"/>
    <m/>
    <s v="non"/>
    <m/>
    <m/>
    <m/>
    <m/>
    <m/>
    <m/>
    <m/>
    <m/>
    <m/>
    <m/>
    <m/>
    <m/>
    <m/>
    <m/>
    <m/>
    <m/>
    <m/>
    <m/>
    <m/>
    <m/>
    <m/>
    <m/>
    <s v="prix_constants"/>
    <n v="1"/>
    <n v="0"/>
    <n v="0"/>
    <n v="0"/>
    <m/>
    <m/>
    <m/>
    <m/>
    <m/>
    <m/>
    <m/>
    <m/>
    <m/>
    <m/>
    <m/>
    <m/>
    <m/>
    <m/>
    <m/>
    <m/>
    <m/>
    <m/>
    <m/>
    <m/>
    <m/>
    <m/>
    <m/>
    <m/>
    <m/>
    <m/>
    <m/>
    <m/>
    <m/>
    <m/>
    <m/>
    <m/>
    <m/>
    <m/>
    <m/>
    <m/>
    <m/>
    <m/>
    <m/>
    <m/>
    <m/>
    <s v="combustible_charbon marmite7 marmite5 assiette gobelet_plastique bassine natte couverture moustiquaire lampe pagne sac_boro"/>
    <n v="0"/>
    <n v="1"/>
    <n v="0"/>
    <n v="1"/>
    <n v="1"/>
    <n v="1"/>
    <n v="1"/>
    <n v="0"/>
    <n v="1"/>
    <n v="1"/>
    <n v="1"/>
    <n v="1"/>
    <n v="1"/>
    <n v="1"/>
    <n v="1"/>
    <n v="0"/>
    <n v="12"/>
    <n v="19"/>
    <m/>
    <m/>
    <m/>
    <m/>
    <m/>
    <m/>
    <m/>
    <m/>
    <m/>
    <m/>
    <m/>
    <m/>
    <s v="disponible"/>
    <s v="sac"/>
    <n v="1"/>
    <n v="0"/>
    <n v="8000"/>
    <m/>
    <s v="meme_pays"/>
    <m/>
    <m/>
    <n v="30"/>
    <n v="7"/>
    <n v="0"/>
    <n v="500"/>
    <n v="100"/>
    <m/>
    <m/>
    <m/>
    <m/>
    <m/>
    <m/>
    <m/>
    <m/>
    <m/>
    <m/>
    <m/>
    <m/>
    <m/>
    <m/>
    <m/>
    <m/>
    <m/>
    <m/>
    <s v="disponible"/>
    <n v="7000"/>
    <s v="meme_pays"/>
    <m/>
    <m/>
    <n v="15"/>
    <n v="5"/>
    <n v="0"/>
    <n v="2500"/>
    <n v="500"/>
    <m/>
    <s v="disponible"/>
    <n v="6000"/>
    <s v="meme_pays"/>
    <m/>
    <m/>
    <n v="30"/>
    <n v="7"/>
    <n v="0"/>
    <n v="2500"/>
    <n v="500"/>
    <m/>
    <s v="disponible"/>
    <n v="1500"/>
    <s v="meme_pays"/>
    <m/>
    <m/>
    <n v="15"/>
    <n v="2"/>
    <n v="0"/>
    <n v="5000"/>
    <n v="5000"/>
    <m/>
    <s v="disponible"/>
    <n v="200"/>
    <s v="meme_pays"/>
    <m/>
    <m/>
    <n v="15"/>
    <n v="2"/>
    <n v="0"/>
    <n v="10000"/>
    <n v="5000"/>
    <m/>
    <m/>
    <m/>
    <m/>
    <m/>
    <m/>
    <m/>
    <m/>
    <m/>
    <m/>
    <m/>
    <m/>
    <m/>
    <m/>
    <m/>
    <m/>
    <m/>
    <m/>
    <s v="disponible"/>
    <n v="2000"/>
    <s v="meme_pays"/>
    <m/>
    <m/>
    <n v="7"/>
    <n v="2"/>
    <n v="0"/>
    <n v="10000"/>
    <n v="5000"/>
    <m/>
    <s v="disponible"/>
    <n v="3000"/>
    <s v="meme_pays"/>
    <m/>
    <m/>
    <n v="45"/>
    <n v="2"/>
    <n v="0"/>
    <n v="5000"/>
    <n v="1000"/>
    <m/>
    <s v="disponible"/>
    <n v="2000"/>
    <s v="meme_pays"/>
    <m/>
    <m/>
    <n v="15"/>
    <n v="3"/>
    <n v="0"/>
    <n v="10000"/>
    <n v="2000"/>
    <m/>
    <s v="disponible"/>
    <n v="3500"/>
    <s v="meme_pays"/>
    <m/>
    <m/>
    <n v="7"/>
    <n v="5"/>
    <n v="0"/>
    <n v="1000"/>
    <n v="500"/>
    <m/>
    <s v="disponible"/>
    <n v="1750"/>
    <s v="meme_pays"/>
    <m/>
    <m/>
    <n v="15"/>
    <n v="2"/>
    <n v="0"/>
    <n v="1000"/>
    <n v="1000"/>
    <m/>
    <s v="disponible"/>
    <s v="oui"/>
    <n v="5500"/>
    <m/>
    <m/>
    <s v="meme_pays"/>
    <m/>
    <m/>
    <n v="30"/>
    <n v="2"/>
    <n v="0"/>
    <n v="2500"/>
    <n v="2500"/>
    <m/>
    <s v="disponible"/>
    <n v="300"/>
    <s v="meme_pays"/>
    <m/>
    <m/>
    <n v="10"/>
    <n v="2"/>
    <n v="0"/>
    <n v="10000"/>
    <n v="5000"/>
    <m/>
    <s v="oui"/>
    <m/>
    <s v="marmite7"/>
    <n v="0"/>
    <n v="0"/>
    <n v="0"/>
    <n v="1"/>
    <n v="0"/>
    <n v="0"/>
    <n v="0"/>
    <n v="0"/>
    <n v="0"/>
    <n v="0"/>
    <n v="0"/>
    <n v="0"/>
    <n v="0"/>
    <n v="0"/>
    <n v="0"/>
    <n v="0"/>
    <m/>
    <s v="prix_fournisseurs"/>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cheque bons"/>
    <n v="1"/>
    <n v="0"/>
    <n v="1"/>
    <n v="1"/>
    <n v="0"/>
    <n v="1"/>
    <n v="1"/>
    <n v="0"/>
    <n v="0"/>
    <n v="0"/>
    <n v="0"/>
    <m/>
    <s v="non_chez_soi"/>
    <s v="oui_carburant"/>
    <n v="0"/>
    <n v="0"/>
    <n v="0"/>
    <n v="1"/>
    <n v="0"/>
    <n v="0"/>
    <s v="oui"/>
    <s v="aucun"/>
    <n v="1"/>
    <n v="0"/>
    <n v="0"/>
    <n v="0"/>
    <n v="0"/>
    <n v="0"/>
    <n v="0"/>
    <n v="0"/>
    <n v="0"/>
    <m/>
    <s v="oui_plusieurs"/>
    <s v="aucun"/>
    <n v="1"/>
    <n v="0"/>
    <n v="0"/>
    <n v="0"/>
    <n v="0"/>
    <n v="0"/>
    <n v="0"/>
    <n v="0"/>
    <n v="0"/>
    <m/>
    <s v="aucun"/>
    <n v="1"/>
    <n v="0"/>
    <n v="0"/>
    <n v="0"/>
    <n v="0"/>
    <n v="0"/>
    <n v="0"/>
    <n v="0"/>
    <n v="0"/>
    <n v="0"/>
    <m/>
    <s v="aucun"/>
    <n v="1"/>
    <n v="0"/>
    <n v="0"/>
    <n v="0"/>
    <n v="0"/>
    <n v="0"/>
    <n v="0"/>
    <n v="0"/>
    <n v="0"/>
    <m/>
    <s v="marchandises aggression enlevement assassinat"/>
    <n v="0"/>
    <n v="0"/>
    <n v="1"/>
    <n v="0"/>
    <n v="1"/>
    <n v="1"/>
    <n v="1"/>
    <n v="0"/>
    <n v="0"/>
    <m/>
    <s v="meme"/>
    <m/>
    <m/>
    <m/>
    <s v="augmente_un_peu"/>
    <s v="non"/>
    <m/>
    <m/>
    <s v="RAS"/>
    <m/>
    <s v="Ras"/>
    <m/>
    <m/>
    <n v="443744615"/>
    <d v="2023-06-23T15:31:43"/>
    <m/>
    <m/>
    <s v="submitted_via_web"/>
    <s v="bkf_icsm"/>
    <s v="v8DRxzhZAoFL2MzF7VzqpN"/>
    <m/>
    <m/>
    <m/>
  </r>
  <r>
    <n v="82"/>
    <s v="df9193b8-6933-4746-8c68-f359229e3829"/>
    <d v="2023-06-23T00:00:00"/>
    <s v="kongoussi"/>
    <s v="SI_KON01"/>
    <d v="2023-06-23T15:13:33"/>
    <d v="2023-06-23T15:30:54"/>
    <s v="audit.csv"/>
    <m/>
    <m/>
    <s v="si"/>
    <d v="2023-06-23T00:00:00"/>
    <s v="centre_nord"/>
    <s v="bam"/>
    <x v="5"/>
    <s v="central"/>
    <m/>
    <m/>
    <s v="Solidarité Internationale Burkina Faso (SI)"/>
    <s v="Marché de Kongoussi"/>
    <m/>
    <s v="oui"/>
    <m/>
    <x v="1"/>
    <m/>
    <m/>
    <s v="seau bidon savon400gr"/>
    <n v="1"/>
    <n v="1"/>
    <n v="1"/>
    <n v="0"/>
    <n v="3"/>
    <m/>
    <s v="disponible"/>
    <n v="1250"/>
    <s v="meme_pays"/>
    <m/>
    <m/>
    <n v="7"/>
    <n v="2"/>
    <n v="0"/>
    <n v="1500"/>
    <n v="1500"/>
    <m/>
    <s v="disponible"/>
    <s v="20l"/>
    <n v="1"/>
    <n v="0"/>
    <n v="3500"/>
    <m/>
    <s v="meme_pays"/>
    <m/>
    <m/>
    <n v="10"/>
    <n v="7"/>
    <n v="0"/>
    <n v="2000"/>
    <n v="1000"/>
    <m/>
    <s v="disponible"/>
    <s v="boule400g boule250g"/>
    <n v="1"/>
    <n v="1"/>
    <n v="550"/>
    <n v="300"/>
    <s v="meme_pays"/>
    <m/>
    <m/>
    <n v="30"/>
    <n v="2"/>
    <n v="0"/>
    <n v="5000"/>
    <n v="5000"/>
    <m/>
    <s v="oui"/>
    <m/>
    <s v="bidon"/>
    <n v="0"/>
    <n v="1"/>
    <n v="0"/>
    <n v="0"/>
    <m/>
    <s v="prix_fournisseurs"/>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marmite7 marmite5 assiette gobelet_plastique gobelet_acier bassine"/>
    <n v="0"/>
    <n v="0"/>
    <n v="1"/>
    <n v="1"/>
    <n v="1"/>
    <n v="1"/>
    <n v="1"/>
    <n v="1"/>
    <n v="1"/>
    <n v="0"/>
    <n v="0"/>
    <n v="0"/>
    <n v="0"/>
    <n v="0"/>
    <n v="0"/>
    <n v="0"/>
    <n v="7"/>
    <n v="11"/>
    <m/>
    <m/>
    <m/>
    <m/>
    <m/>
    <m/>
    <m/>
    <m/>
    <m/>
    <m/>
    <m/>
    <m/>
    <m/>
    <m/>
    <m/>
    <m/>
    <m/>
    <m/>
    <m/>
    <m/>
    <m/>
    <m/>
    <m/>
    <m/>
    <m/>
    <m/>
    <m/>
    <s v="disponible"/>
    <s v="6kg 12kg"/>
    <n v="0"/>
    <n v="1"/>
    <n v="1"/>
    <m/>
    <n v="25000"/>
    <n v="40000"/>
    <s v="meme_pays"/>
    <m/>
    <m/>
    <n v="60"/>
    <n v="5"/>
    <n v="0"/>
    <n v="500"/>
    <n v="100"/>
    <m/>
    <s v="disponible"/>
    <n v="7000"/>
    <s v="meme_pays"/>
    <m/>
    <m/>
    <n v="60"/>
    <n v="5"/>
    <n v="0"/>
    <n v="1000"/>
    <n v="500"/>
    <m/>
    <s v="disponible"/>
    <n v="6000"/>
    <s v="meme_pays"/>
    <m/>
    <m/>
    <n v="30"/>
    <n v="5"/>
    <n v="0"/>
    <n v="1000"/>
    <n v="500"/>
    <m/>
    <s v="disponible"/>
    <n v="2000"/>
    <s v="meme_pays"/>
    <m/>
    <m/>
    <n v="10"/>
    <n v="2"/>
    <n v="0"/>
    <n v="5000"/>
    <n v="5000"/>
    <m/>
    <s v="disponible"/>
    <n v="200"/>
    <s v="meme_pays"/>
    <m/>
    <m/>
    <n v="15"/>
    <n v="2"/>
    <n v="0"/>
    <n v="5000"/>
    <n v="5000"/>
    <m/>
    <s v="disponible"/>
    <s v="1l"/>
    <n v="0"/>
    <n v="0"/>
    <n v="1"/>
    <m/>
    <m/>
    <n v="2000"/>
    <s v="meme_pays"/>
    <m/>
    <m/>
    <n v="15"/>
    <n v="3"/>
    <n v="0"/>
    <n v="1000"/>
    <n v="1000"/>
    <m/>
    <s v="disponible"/>
    <n v="2000"/>
    <s v="meme_pays"/>
    <m/>
    <m/>
    <n v="15"/>
    <n v="2"/>
    <n v="0"/>
    <n v="5000"/>
    <n v="5000"/>
    <m/>
    <m/>
    <m/>
    <m/>
    <m/>
    <m/>
    <m/>
    <m/>
    <m/>
    <m/>
    <m/>
    <m/>
    <m/>
    <m/>
    <m/>
    <m/>
    <m/>
    <m/>
    <m/>
    <m/>
    <m/>
    <m/>
    <m/>
    <m/>
    <m/>
    <m/>
    <m/>
    <m/>
    <m/>
    <m/>
    <m/>
    <m/>
    <m/>
    <m/>
    <m/>
    <m/>
    <m/>
    <m/>
    <m/>
    <m/>
    <m/>
    <m/>
    <m/>
    <m/>
    <m/>
    <m/>
    <m/>
    <m/>
    <m/>
    <m/>
    <m/>
    <m/>
    <m/>
    <m/>
    <m/>
    <m/>
    <m/>
    <m/>
    <m/>
    <m/>
    <m/>
    <m/>
    <m/>
    <m/>
    <m/>
    <m/>
    <m/>
    <m/>
    <m/>
    <m/>
    <s v="non"/>
    <m/>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cheque bons credit_informel"/>
    <n v="1"/>
    <n v="0"/>
    <n v="1"/>
    <n v="1"/>
    <n v="0"/>
    <n v="1"/>
    <n v="1"/>
    <n v="0"/>
    <n v="0"/>
    <n v="0"/>
    <n v="0"/>
    <m/>
    <s v="oui_point_de_vente"/>
    <s v="non"/>
    <n v="1"/>
    <n v="0"/>
    <n v="0"/>
    <n v="0"/>
    <n v="0"/>
    <n v="0"/>
    <s v="oui"/>
    <s v="aucun"/>
    <n v="1"/>
    <n v="0"/>
    <n v="0"/>
    <n v="0"/>
    <n v="0"/>
    <n v="0"/>
    <n v="0"/>
    <n v="0"/>
    <n v="0"/>
    <m/>
    <s v="oui_plusieurs"/>
    <s v="aucun"/>
    <n v="1"/>
    <n v="0"/>
    <n v="0"/>
    <n v="0"/>
    <n v="0"/>
    <n v="0"/>
    <n v="0"/>
    <n v="0"/>
    <n v="0"/>
    <m/>
    <s v="aucun"/>
    <n v="1"/>
    <n v="0"/>
    <n v="0"/>
    <n v="0"/>
    <n v="0"/>
    <n v="0"/>
    <n v="0"/>
    <n v="0"/>
    <n v="0"/>
    <n v="0"/>
    <m/>
    <s v="aucun"/>
    <n v="1"/>
    <n v="0"/>
    <n v="0"/>
    <n v="0"/>
    <n v="0"/>
    <n v="0"/>
    <n v="0"/>
    <n v="0"/>
    <n v="0"/>
    <m/>
    <s v="aggression enlevement assassinat"/>
    <n v="0"/>
    <n v="0"/>
    <n v="0"/>
    <n v="0"/>
    <n v="1"/>
    <n v="1"/>
    <n v="1"/>
    <n v="0"/>
    <n v="0"/>
    <m/>
    <s v="augmente_un_peu"/>
    <s v="oui"/>
    <s v="A cause des déplacements,  des commerçants ont quitté leurs localités pour venir s'installer ici."/>
    <m/>
    <s v="augmente_moyen"/>
    <s v="oui"/>
    <s v="C'est dû à l'arrivée des populations déplacées internes ."/>
    <m/>
    <s v="RAS"/>
    <m/>
    <s v="Ras"/>
    <m/>
    <m/>
    <n v="443744634"/>
    <d v="2023-06-23T15:31:45"/>
    <m/>
    <m/>
    <s v="submitted_via_web"/>
    <s v="bkf_icsm"/>
    <s v="v8DRxzhZAoFL2MzF7VzqpN"/>
    <m/>
    <m/>
    <m/>
  </r>
  <r>
    <n v="83"/>
    <s v="5e477194-ebee-46bb-92ce-3bff3d435ad4"/>
    <d v="2023-06-23T00:00:00"/>
    <s v="kongoussi"/>
    <s v="SI_KON01"/>
    <d v="2023-06-23T15:44:15"/>
    <d v="2023-06-23T16:22:07"/>
    <s v="audit.csv"/>
    <m/>
    <m/>
    <s v="si"/>
    <d v="2023-06-23T00:00:00"/>
    <s v="centre_nord"/>
    <s v="bam"/>
    <x v="5"/>
    <s v="central"/>
    <m/>
    <m/>
    <s v="Solidarité Internationale Burkina Faso (SI)"/>
    <s v="Marché de Kongoussi"/>
    <m/>
    <s v="oui"/>
    <m/>
    <x v="2"/>
    <m/>
    <m/>
    <s v="seau bidon savon400gr"/>
    <n v="1"/>
    <n v="1"/>
    <n v="1"/>
    <n v="0"/>
    <n v="3"/>
    <m/>
    <s v="disponible"/>
    <n v="1000"/>
    <s v="meme_pays"/>
    <m/>
    <m/>
    <n v="30"/>
    <n v="3"/>
    <n v="0"/>
    <n v="1000"/>
    <n v="1000"/>
    <m/>
    <s v="disponible"/>
    <s v="20l"/>
    <n v="1"/>
    <n v="0"/>
    <n v="3500"/>
    <m/>
    <s v="meme_pays"/>
    <m/>
    <m/>
    <n v="60"/>
    <n v="5"/>
    <n v="0"/>
    <n v="1100"/>
    <n v="1000"/>
    <m/>
    <s v="disponible"/>
    <s v="boule400g boule250g"/>
    <n v="1"/>
    <n v="1"/>
    <n v="500"/>
    <n v="300"/>
    <s v="meme_pays"/>
    <m/>
    <m/>
    <n v="60"/>
    <n v="4"/>
    <n v="0"/>
    <n v="1000"/>
    <n v="800"/>
    <m/>
    <s v="non"/>
    <m/>
    <m/>
    <m/>
    <m/>
    <m/>
    <m/>
    <m/>
    <m/>
    <m/>
    <m/>
    <m/>
    <m/>
    <m/>
    <m/>
    <m/>
    <m/>
    <m/>
    <m/>
    <m/>
    <m/>
    <m/>
    <s v="prix_hausse"/>
    <n v="0"/>
    <n v="1"/>
    <n v="0"/>
    <n v="0"/>
    <s v="savon400gr"/>
    <n v="0"/>
    <n v="0"/>
    <n v="1"/>
    <n v="0"/>
    <s v="hausse_couts Hausse_prix_fournisseurs"/>
    <n v="1"/>
    <n v="0"/>
    <n v="0"/>
    <n v="0"/>
    <n v="0"/>
    <n v="1"/>
    <n v="0"/>
    <n v="0"/>
    <n v="0"/>
    <n v="0"/>
    <n v="0"/>
    <n v="0"/>
    <m/>
    <m/>
    <m/>
    <m/>
    <m/>
    <m/>
    <m/>
    <m/>
    <m/>
    <m/>
    <m/>
    <m/>
    <m/>
    <m/>
    <m/>
    <m/>
    <m/>
    <m/>
    <m/>
    <m/>
    <m/>
    <s v="bache corde tenaille pelle"/>
    <n v="1"/>
    <n v="1"/>
    <n v="1"/>
    <n v="1"/>
    <n v="0"/>
    <n v="4"/>
    <m/>
    <s v="disponible"/>
    <n v="6500"/>
    <s v="meme_pays"/>
    <m/>
    <m/>
    <n v="120"/>
    <n v="4"/>
    <n v="0"/>
    <n v="500"/>
    <n v="1000"/>
    <m/>
    <s v="disponible"/>
    <n v="8000"/>
    <s v="meme_pays"/>
    <m/>
    <m/>
    <n v="140"/>
    <n v="7"/>
    <n v="0"/>
    <n v="1000"/>
    <n v="500"/>
    <m/>
    <s v="disponible"/>
    <n v="1500"/>
    <s v="meme_pays"/>
    <m/>
    <m/>
    <n v="90"/>
    <n v="2"/>
    <n v="0"/>
    <n v="1000"/>
    <n v="500"/>
    <m/>
    <s v="disponible"/>
    <n v="2000"/>
    <s v="meme_pays"/>
    <m/>
    <m/>
    <n v="120"/>
    <n v="2"/>
    <n v="0"/>
    <n v="900"/>
    <n v="500"/>
    <m/>
    <s v="non"/>
    <m/>
    <m/>
    <m/>
    <m/>
    <m/>
    <m/>
    <m/>
    <m/>
    <m/>
    <m/>
    <m/>
    <m/>
    <m/>
    <m/>
    <m/>
    <m/>
    <m/>
    <m/>
    <m/>
    <m/>
    <m/>
    <m/>
    <s v="prix_constants"/>
    <n v="1"/>
    <n v="0"/>
    <n v="0"/>
    <n v="0"/>
    <m/>
    <m/>
    <m/>
    <m/>
    <m/>
    <m/>
    <m/>
    <m/>
    <m/>
    <m/>
    <m/>
    <m/>
    <m/>
    <m/>
    <m/>
    <m/>
    <m/>
    <m/>
    <m/>
    <m/>
    <m/>
    <m/>
    <m/>
    <m/>
    <m/>
    <m/>
    <m/>
    <m/>
    <m/>
    <m/>
    <m/>
    <m/>
    <m/>
    <m/>
    <m/>
    <m/>
    <m/>
    <m/>
    <m/>
    <m/>
    <m/>
    <s v="combustible_charbon combustible_gaz marmite7 marmite5 assiette gobelet_plastique gobelet_acier bassine natte couverture moustiquaire lampe pagne sac_boro"/>
    <n v="0"/>
    <n v="1"/>
    <n v="1"/>
    <n v="1"/>
    <n v="1"/>
    <n v="1"/>
    <n v="1"/>
    <n v="1"/>
    <n v="1"/>
    <n v="1"/>
    <n v="1"/>
    <n v="1"/>
    <n v="1"/>
    <n v="1"/>
    <n v="1"/>
    <n v="0"/>
    <n v="14"/>
    <n v="21"/>
    <m/>
    <m/>
    <m/>
    <m/>
    <m/>
    <m/>
    <m/>
    <m/>
    <m/>
    <m/>
    <m/>
    <m/>
    <s v="disponible"/>
    <s v="sac sachet"/>
    <n v="1"/>
    <n v="1"/>
    <n v="8000"/>
    <n v="100"/>
    <s v="meme_pays"/>
    <m/>
    <m/>
    <n v="160"/>
    <n v="5"/>
    <n v="0"/>
    <n v="500"/>
    <n v="300"/>
    <m/>
    <s v="disponible"/>
    <s v="6kg 12kg"/>
    <n v="0"/>
    <n v="1"/>
    <n v="1"/>
    <m/>
    <n v="25000"/>
    <n v="40000"/>
    <s v="meme_pays"/>
    <m/>
    <m/>
    <n v="7"/>
    <n v="7"/>
    <n v="1"/>
    <n v="100"/>
    <n v="100"/>
    <m/>
    <s v="disponible"/>
    <n v="7000"/>
    <s v="meme_pays"/>
    <m/>
    <m/>
    <n v="90"/>
    <n v="3"/>
    <n v="0"/>
    <n v="500"/>
    <n v="500"/>
    <m/>
    <s v="disponible"/>
    <n v="6000"/>
    <s v="meme_pays"/>
    <m/>
    <m/>
    <n v="90"/>
    <n v="4"/>
    <n v="0"/>
    <n v="500"/>
    <n v="500"/>
    <m/>
    <s v="disponible"/>
    <n v="1750"/>
    <s v="meme_pays"/>
    <m/>
    <m/>
    <n v="60"/>
    <n v="3"/>
    <n v="0"/>
    <n v="800"/>
    <n v="800"/>
    <m/>
    <s v="disponible"/>
    <n v="200"/>
    <s v="meme_pays"/>
    <m/>
    <m/>
    <n v="60"/>
    <n v="3"/>
    <n v="0"/>
    <n v="1000"/>
    <n v="1000"/>
    <m/>
    <s v="disponible"/>
    <s v="1l"/>
    <n v="0"/>
    <n v="0"/>
    <n v="1"/>
    <m/>
    <m/>
    <n v="2500"/>
    <s v="meme_pays"/>
    <m/>
    <m/>
    <n v="90"/>
    <n v="3"/>
    <n v="0"/>
    <n v="600"/>
    <n v="600"/>
    <m/>
    <s v="disponible"/>
    <n v="2000"/>
    <s v="meme_pays"/>
    <m/>
    <m/>
    <n v="60"/>
    <n v="10"/>
    <n v="1"/>
    <n v="1000"/>
    <n v="1000"/>
    <m/>
    <s v="disponible"/>
    <n v="3500"/>
    <s v="meme_pays"/>
    <m/>
    <m/>
    <n v="30"/>
    <n v="3"/>
    <n v="0"/>
    <n v="2000"/>
    <n v="2000"/>
    <m/>
    <s v="disponible"/>
    <n v="2500"/>
    <s v="meme_pays"/>
    <m/>
    <m/>
    <n v="60"/>
    <n v="3"/>
    <n v="0"/>
    <n v="2000"/>
    <n v="1500"/>
    <m/>
    <s v="disponible"/>
    <n v="3500"/>
    <s v="meme_pays"/>
    <m/>
    <m/>
    <n v="90"/>
    <n v="7"/>
    <n v="0"/>
    <n v="1000"/>
    <n v="800"/>
    <m/>
    <s v="disponible"/>
    <n v="1500"/>
    <s v="meme_pays"/>
    <m/>
    <m/>
    <n v="90"/>
    <n v="2"/>
    <n v="0"/>
    <n v="1000"/>
    <n v="900"/>
    <m/>
    <s v="disponible"/>
    <s v="oui"/>
    <n v="6000"/>
    <m/>
    <m/>
    <s v="meme_pays"/>
    <m/>
    <m/>
    <n v="120"/>
    <n v="3"/>
    <n v="0"/>
    <n v="1000"/>
    <n v="1000"/>
    <m/>
    <s v="disponible"/>
    <n v="500"/>
    <s v="meme_pays"/>
    <m/>
    <m/>
    <n v="30"/>
    <n v="3"/>
    <n v="0"/>
    <n v="1500"/>
    <n v="10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cheque bons"/>
    <n v="1"/>
    <n v="0"/>
    <n v="1"/>
    <n v="1"/>
    <n v="0"/>
    <n v="1"/>
    <n v="1"/>
    <n v="0"/>
    <n v="0"/>
    <n v="0"/>
    <n v="0"/>
    <m/>
    <s v="non_personnel"/>
    <s v="oui_produits"/>
    <n v="0"/>
    <n v="1"/>
    <n v="0"/>
    <n v="0"/>
    <n v="0"/>
    <n v="0"/>
    <s v="oui"/>
    <s v="aucun"/>
    <n v="1"/>
    <n v="0"/>
    <n v="0"/>
    <n v="0"/>
    <n v="0"/>
    <n v="0"/>
    <n v="0"/>
    <n v="0"/>
    <n v="0"/>
    <m/>
    <s v="oui_plusieurs"/>
    <s v="aucun"/>
    <n v="1"/>
    <n v="0"/>
    <n v="0"/>
    <n v="0"/>
    <n v="0"/>
    <n v="0"/>
    <n v="0"/>
    <n v="0"/>
    <n v="0"/>
    <m/>
    <s v="aucun"/>
    <n v="1"/>
    <n v="0"/>
    <n v="0"/>
    <n v="0"/>
    <n v="0"/>
    <n v="0"/>
    <n v="0"/>
    <n v="0"/>
    <n v="0"/>
    <n v="0"/>
    <m/>
    <s v="aucun"/>
    <n v="1"/>
    <n v="0"/>
    <n v="0"/>
    <n v="0"/>
    <n v="0"/>
    <n v="0"/>
    <n v="0"/>
    <n v="0"/>
    <n v="0"/>
    <m/>
    <s v="marchandises aggression"/>
    <n v="0"/>
    <n v="0"/>
    <n v="1"/>
    <n v="0"/>
    <n v="1"/>
    <n v="0"/>
    <n v="0"/>
    <n v="0"/>
    <n v="0"/>
    <m/>
    <s v="baisse_un_peu"/>
    <s v="oui"/>
    <m/>
    <s v="Les clients  n'ont plus rien pour faire le marché"/>
    <s v="baisse_un_peu"/>
    <s v="oui"/>
    <m/>
    <s v="L'insécurité et le manque de moyens financiers"/>
    <s v="Manques de client"/>
    <m/>
    <s v="Ras"/>
    <m/>
    <m/>
    <n v="443770079"/>
    <d v="2023-06-23T16:22:51"/>
    <m/>
    <m/>
    <s v="submitted_via_web"/>
    <s v="bkf_icsm"/>
    <s v="v8DRxzhZAoFL2MzF7VzqpN"/>
    <m/>
    <m/>
    <m/>
  </r>
  <r>
    <n v="84"/>
    <s v="7cacb7d5-5a9d-4b71-b82c-fe7cf6f193fe"/>
    <d v="2023-06-23T00:00:00"/>
    <s v="kongoussi"/>
    <s v="SI_KON01"/>
    <d v="2023-06-23T16:23:25"/>
    <d v="2023-06-23T16:50:14"/>
    <s v="audit.csv"/>
    <m/>
    <m/>
    <s v="si"/>
    <d v="2023-06-23T00:00:00"/>
    <s v="centre_nord"/>
    <s v="bam"/>
    <x v="5"/>
    <s v="central"/>
    <m/>
    <m/>
    <s v="Solidarité Internationale Burkina Faso (SI)"/>
    <s v="Marché de Kongoussi"/>
    <m/>
    <s v="oui"/>
    <m/>
    <x v="2"/>
    <m/>
    <m/>
    <s v="seau bidon savon400gr"/>
    <n v="1"/>
    <n v="1"/>
    <n v="1"/>
    <n v="0"/>
    <n v="3"/>
    <m/>
    <s v="disponible"/>
    <n v="1000"/>
    <s v="meme_pays"/>
    <m/>
    <m/>
    <n v="15"/>
    <n v="2"/>
    <n v="0"/>
    <n v="5000"/>
    <n v="5000"/>
    <m/>
    <s v="disponible"/>
    <s v="20l"/>
    <n v="1"/>
    <n v="0"/>
    <n v="4000"/>
    <m/>
    <s v="meme_pays"/>
    <m/>
    <m/>
    <n v="60"/>
    <n v="7"/>
    <n v="0"/>
    <n v="2000"/>
    <n v="1000"/>
    <m/>
    <s v="disponible"/>
    <s v="boule400g boule250g"/>
    <n v="1"/>
    <n v="1"/>
    <n v="550"/>
    <n v="300"/>
    <s v="meme_pays"/>
    <m/>
    <m/>
    <n v="20"/>
    <n v="2"/>
    <n v="0"/>
    <n v="10000"/>
    <n v="10000"/>
    <m/>
    <s v="oui"/>
    <m/>
    <s v="bidon"/>
    <n v="0"/>
    <n v="1"/>
    <n v="0"/>
    <n v="0"/>
    <m/>
    <s v="autre"/>
    <n v="0"/>
    <n v="0"/>
    <n v="0"/>
    <n v="0"/>
    <n v="0"/>
    <n v="0"/>
    <n v="0"/>
    <n v="0"/>
    <n v="0"/>
    <n v="1"/>
    <n v="0"/>
    <s v="Les bidons ne sont disponibles à l'usine que sur commande.  C'est à dire que tu dois lancer la commande afin qu'on fabrique d'abord.  Pour cela ça dure un peu."/>
    <m/>
    <s v="prix_hausse"/>
    <n v="0"/>
    <n v="1"/>
    <n v="0"/>
    <n v="0"/>
    <s v="bidon"/>
    <n v="0"/>
    <n v="1"/>
    <n v="0"/>
    <n v="0"/>
    <s v="Hausse_prix_fournisseurs"/>
    <n v="0"/>
    <n v="0"/>
    <n v="0"/>
    <n v="0"/>
    <n v="0"/>
    <n v="1"/>
    <n v="0"/>
    <n v="0"/>
    <n v="0"/>
    <n v="0"/>
    <n v="0"/>
    <n v="0"/>
    <m/>
    <m/>
    <m/>
    <m/>
    <m/>
    <m/>
    <m/>
    <m/>
    <m/>
    <m/>
    <m/>
    <m/>
    <m/>
    <m/>
    <m/>
    <m/>
    <m/>
    <m/>
    <m/>
    <m/>
    <m/>
    <s v="bache corde pelle tenaille"/>
    <n v="1"/>
    <n v="1"/>
    <n v="1"/>
    <n v="1"/>
    <n v="0"/>
    <n v="4"/>
    <m/>
    <s v="disponible"/>
    <n v="6500"/>
    <s v="meme_pays"/>
    <m/>
    <m/>
    <n v="60"/>
    <n v="2"/>
    <n v="0"/>
    <n v="2000"/>
    <n v="2000"/>
    <m/>
    <s v="disponible"/>
    <n v="8000"/>
    <s v="meme_pays"/>
    <m/>
    <m/>
    <n v="30"/>
    <n v="2"/>
    <n v="0"/>
    <n v="5000"/>
    <n v="5000"/>
    <m/>
    <s v="disponible"/>
    <n v="1500"/>
    <s v="meme_pays"/>
    <m/>
    <m/>
    <n v="7"/>
    <n v="2"/>
    <n v="0"/>
    <n v="10000"/>
    <n v="1000"/>
    <m/>
    <s v="disponible"/>
    <n v="2000"/>
    <s v="meme_pays"/>
    <m/>
    <m/>
    <n v="30"/>
    <n v="2"/>
    <n v="0"/>
    <n v="1500"/>
    <n v="1500"/>
    <m/>
    <s v="non"/>
    <m/>
    <m/>
    <m/>
    <m/>
    <m/>
    <m/>
    <m/>
    <m/>
    <m/>
    <m/>
    <m/>
    <m/>
    <m/>
    <m/>
    <m/>
    <m/>
    <m/>
    <m/>
    <m/>
    <m/>
    <m/>
    <m/>
    <s v="prix_constants"/>
    <n v="1"/>
    <n v="0"/>
    <n v="0"/>
    <n v="0"/>
    <m/>
    <m/>
    <m/>
    <m/>
    <m/>
    <m/>
    <m/>
    <m/>
    <m/>
    <m/>
    <m/>
    <m/>
    <m/>
    <m/>
    <m/>
    <m/>
    <m/>
    <m/>
    <m/>
    <m/>
    <m/>
    <m/>
    <m/>
    <m/>
    <m/>
    <m/>
    <m/>
    <m/>
    <m/>
    <m/>
    <m/>
    <m/>
    <m/>
    <m/>
    <m/>
    <m/>
    <m/>
    <m/>
    <m/>
    <m/>
    <m/>
    <s v="combustible_charbon combustible_gaz marmite7 marmite5 assiette gobelet_plastique gobelet_acier bassine natte couverture moustiquaire lampe pagne sac_boro"/>
    <n v="0"/>
    <n v="1"/>
    <n v="1"/>
    <n v="1"/>
    <n v="1"/>
    <n v="1"/>
    <n v="1"/>
    <n v="1"/>
    <n v="1"/>
    <n v="1"/>
    <n v="1"/>
    <n v="1"/>
    <n v="1"/>
    <n v="1"/>
    <n v="1"/>
    <n v="0"/>
    <n v="14"/>
    <n v="21"/>
    <m/>
    <m/>
    <m/>
    <m/>
    <m/>
    <m/>
    <m/>
    <m/>
    <m/>
    <m/>
    <m/>
    <m/>
    <s v="disponible"/>
    <s v="sac sachet"/>
    <n v="1"/>
    <n v="1"/>
    <n v="8500"/>
    <n v="100"/>
    <s v="meme_pays"/>
    <m/>
    <m/>
    <n v="60"/>
    <n v="5"/>
    <n v="0"/>
    <n v="600"/>
    <n v="200"/>
    <m/>
    <s v="disponible"/>
    <s v="6kg 12kg"/>
    <n v="0"/>
    <n v="1"/>
    <n v="1"/>
    <m/>
    <n v="25000"/>
    <n v="40000"/>
    <s v="meme_pays"/>
    <m/>
    <m/>
    <n v="60"/>
    <n v="4"/>
    <n v="0"/>
    <n v="500"/>
    <n v="100"/>
    <m/>
    <s v="disponible"/>
    <n v="7000"/>
    <s v="meme_pays"/>
    <m/>
    <m/>
    <n v="30"/>
    <n v="4"/>
    <n v="0"/>
    <n v="1500"/>
    <n v="1500"/>
    <m/>
    <s v="disponible"/>
    <n v="6000"/>
    <s v="meme_pays"/>
    <m/>
    <m/>
    <n v="21"/>
    <n v="4"/>
    <n v="0"/>
    <n v="1500"/>
    <n v="1500"/>
    <m/>
    <s v="disponible"/>
    <n v="1750"/>
    <s v="meme_pays"/>
    <m/>
    <m/>
    <n v="30"/>
    <n v="2"/>
    <n v="0"/>
    <n v="5000"/>
    <n v="1000"/>
    <m/>
    <s v="disponible"/>
    <n v="200"/>
    <s v="meme_pays"/>
    <m/>
    <m/>
    <n v="15"/>
    <n v="2"/>
    <n v="0"/>
    <n v="5000"/>
    <n v="5000"/>
    <m/>
    <s v="disponible"/>
    <s v="1l"/>
    <n v="0"/>
    <n v="0"/>
    <n v="1"/>
    <m/>
    <m/>
    <n v="2500"/>
    <s v="meme_pays"/>
    <m/>
    <m/>
    <n v="30"/>
    <n v="2"/>
    <n v="0"/>
    <n v="1500"/>
    <n v="1500"/>
    <m/>
    <s v="disponible"/>
    <n v="6500"/>
    <s v="meme_pays"/>
    <m/>
    <m/>
    <n v="15"/>
    <n v="2"/>
    <n v="0"/>
    <n v="2000"/>
    <n v="2000"/>
    <m/>
    <s v="disponible"/>
    <n v="3500"/>
    <s v="meme_pays"/>
    <m/>
    <m/>
    <n v="30"/>
    <n v="3"/>
    <n v="0"/>
    <n v="1000"/>
    <n v="1000"/>
    <m/>
    <s v="disponible"/>
    <n v="2500"/>
    <s v="meme_pays"/>
    <m/>
    <m/>
    <n v="30"/>
    <n v="3"/>
    <n v="0"/>
    <n v="2000"/>
    <n v="2000"/>
    <m/>
    <s v="disponible"/>
    <n v="3500"/>
    <s v="meme_pays"/>
    <m/>
    <m/>
    <n v="30"/>
    <n v="5"/>
    <n v="0"/>
    <n v="1000"/>
    <n v="500"/>
    <m/>
    <s v="disponible"/>
    <n v="2000"/>
    <s v="meme_pays"/>
    <m/>
    <m/>
    <n v="30"/>
    <n v="3"/>
    <n v="0"/>
    <n v="1000"/>
    <n v="1000"/>
    <m/>
    <s v="disponible"/>
    <s v="oui"/>
    <n v="6000"/>
    <m/>
    <m/>
    <s v="meme_pays"/>
    <m/>
    <m/>
    <n v="15"/>
    <n v="3"/>
    <n v="0"/>
    <n v="2000"/>
    <n v="2000"/>
    <m/>
    <s v="disponible"/>
    <n v="200"/>
    <s v="meme_pays"/>
    <m/>
    <m/>
    <n v="15"/>
    <n v="2"/>
    <n v="0"/>
    <n v="5000"/>
    <n v="5000"/>
    <m/>
    <s v="oui"/>
    <m/>
    <s v="combustible_gaz marmite7 marmite5"/>
    <n v="0"/>
    <n v="0"/>
    <n v="1"/>
    <n v="1"/>
    <n v="1"/>
    <n v="0"/>
    <n v="0"/>
    <n v="0"/>
    <n v="0"/>
    <n v="0"/>
    <n v="0"/>
    <n v="0"/>
    <n v="0"/>
    <n v="0"/>
    <n v="0"/>
    <n v="0"/>
    <m/>
    <s v="autre"/>
    <n v="0"/>
    <n v="0"/>
    <n v="0"/>
    <n v="0"/>
    <n v="0"/>
    <n v="0"/>
    <n v="0"/>
    <n v="0"/>
    <n v="0"/>
    <n v="1"/>
    <n v="0"/>
    <s v="Ces produits ne sont disponibles aux usines que sur commande.  Cela fait traîner souvent nos commandes."/>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cheque bons"/>
    <n v="1"/>
    <n v="0"/>
    <n v="1"/>
    <n v="1"/>
    <n v="0"/>
    <n v="1"/>
    <n v="1"/>
    <n v="0"/>
    <n v="0"/>
    <n v="0"/>
    <n v="0"/>
    <m/>
    <s v="oui_point_de_vente"/>
    <s v="oui_produits oui_carburant"/>
    <n v="0"/>
    <n v="1"/>
    <n v="0"/>
    <n v="1"/>
    <n v="0"/>
    <n v="0"/>
    <s v="oui"/>
    <s v="aucun"/>
    <n v="1"/>
    <n v="0"/>
    <n v="0"/>
    <n v="0"/>
    <n v="0"/>
    <n v="0"/>
    <n v="0"/>
    <n v="0"/>
    <n v="0"/>
    <m/>
    <s v="oui_plusieurs"/>
    <s v="aucun"/>
    <n v="1"/>
    <n v="0"/>
    <n v="0"/>
    <n v="0"/>
    <n v="0"/>
    <n v="0"/>
    <n v="0"/>
    <n v="0"/>
    <n v="0"/>
    <m/>
    <s v="aucun"/>
    <n v="1"/>
    <n v="0"/>
    <n v="0"/>
    <n v="0"/>
    <n v="0"/>
    <n v="0"/>
    <n v="0"/>
    <n v="0"/>
    <n v="0"/>
    <n v="0"/>
    <m/>
    <s v="aucun"/>
    <n v="1"/>
    <n v="0"/>
    <n v="0"/>
    <n v="0"/>
    <n v="0"/>
    <n v="0"/>
    <n v="0"/>
    <n v="0"/>
    <n v="0"/>
    <m/>
    <s v="enlevement assassinat aggression"/>
    <n v="0"/>
    <n v="0"/>
    <n v="0"/>
    <n v="0"/>
    <n v="1"/>
    <n v="1"/>
    <n v="1"/>
    <n v="0"/>
    <n v="0"/>
    <m/>
    <s v="meme"/>
    <m/>
    <m/>
    <m/>
    <s v="augmente_beaucoup"/>
    <s v="oui"/>
    <s v="Cela est expliqué par le déplacement massif des populations qui viennent s'installer en ville ici."/>
    <m/>
    <s v="RAS"/>
    <m/>
    <s v="Ras"/>
    <m/>
    <m/>
    <n v="443784761"/>
    <d v="2023-06-23T16:50:42"/>
    <m/>
    <m/>
    <s v="submitted_via_web"/>
    <s v="bkf_icsm"/>
    <s v="v8DRxzhZAoFL2MzF7VzqpN"/>
    <m/>
    <m/>
    <m/>
  </r>
  <r>
    <n v="85"/>
    <s v="5b53e048-2576-4f15-83f9-de8c5241ea8b"/>
    <d v="2023-06-24T00:00:00"/>
    <s v="gayeri"/>
    <s v="gayeri1"/>
    <d v="2023-06-24T10:37:59"/>
    <d v="2023-06-24T10:57:22"/>
    <s v="audit.csv"/>
    <m/>
    <m/>
    <s v="pui"/>
    <d v="2023-06-24T00:00:00"/>
    <s v="est"/>
    <s v="komondjari"/>
    <x v="7"/>
    <s v="central"/>
    <m/>
    <m/>
    <s v="Première Urgence Internationnale Burkina Faso (PUI)"/>
    <s v="Marché de Gayeri"/>
    <m/>
    <s v="oui"/>
    <m/>
    <x v="0"/>
    <m/>
    <m/>
    <s v="seau"/>
    <n v="1"/>
    <n v="0"/>
    <n v="0"/>
    <n v="0"/>
    <n v="1"/>
    <m/>
    <s v="peudisponible"/>
    <n v="1000"/>
    <s v="meme_pays"/>
    <m/>
    <m/>
    <n v="30"/>
    <n v="30"/>
    <n v="1"/>
    <n v="100"/>
    <n v="0"/>
    <m/>
    <m/>
    <m/>
    <m/>
    <m/>
    <m/>
    <m/>
    <m/>
    <m/>
    <m/>
    <m/>
    <m/>
    <m/>
    <m/>
    <m/>
    <m/>
    <m/>
    <m/>
    <m/>
    <m/>
    <m/>
    <m/>
    <m/>
    <m/>
    <m/>
    <m/>
    <m/>
    <m/>
    <m/>
    <m/>
    <m/>
    <s v="oui"/>
    <m/>
    <s v="seau"/>
    <n v="1"/>
    <n v="0"/>
    <n v="0"/>
    <n v="0"/>
    <m/>
    <s v="securite route_etat rarete_transport cout_transport"/>
    <n v="1"/>
    <n v="0"/>
    <n v="0"/>
    <n v="1"/>
    <n v="0"/>
    <n v="1"/>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gobelet_plastiqu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60"/>
    <n v="30"/>
    <n v="0"/>
    <n v="300"/>
    <n v="0"/>
    <m/>
    <m/>
    <m/>
    <m/>
    <m/>
    <m/>
    <m/>
    <m/>
    <m/>
    <m/>
    <m/>
    <m/>
    <m/>
    <m/>
    <m/>
    <m/>
    <m/>
    <m/>
    <s v="peudisponible"/>
    <n v="2000"/>
    <s v="meme_pays"/>
    <m/>
    <m/>
    <n v="45"/>
    <n v="30"/>
    <n v="0"/>
    <n v="100"/>
    <n v="0"/>
    <m/>
    <m/>
    <m/>
    <m/>
    <m/>
    <m/>
    <m/>
    <m/>
    <m/>
    <m/>
    <m/>
    <m/>
    <m/>
    <m/>
    <m/>
    <m/>
    <m/>
    <m/>
    <m/>
    <m/>
    <m/>
    <m/>
    <m/>
    <m/>
    <m/>
    <m/>
    <m/>
    <m/>
    <m/>
    <m/>
    <m/>
    <m/>
    <m/>
    <m/>
    <m/>
    <m/>
    <m/>
    <m/>
    <m/>
    <m/>
    <m/>
    <m/>
    <m/>
    <m/>
    <m/>
    <m/>
    <m/>
    <m/>
    <m/>
    <m/>
    <m/>
    <m/>
    <m/>
    <m/>
    <m/>
    <m/>
    <m/>
    <m/>
    <m/>
    <m/>
    <m/>
    <m/>
    <m/>
    <m/>
    <m/>
    <m/>
    <m/>
    <m/>
    <m/>
    <m/>
    <s v="oui"/>
    <m/>
    <s v="gobelet_plastique bassine"/>
    <n v="0"/>
    <n v="0"/>
    <n v="0"/>
    <n v="0"/>
    <n v="0"/>
    <n v="0"/>
    <n v="1"/>
    <n v="0"/>
    <n v="1"/>
    <n v="0"/>
    <n v="0"/>
    <n v="0"/>
    <n v="0"/>
    <n v="0"/>
    <n v="0"/>
    <n v="0"/>
    <m/>
    <s v="securite route_etat rarete_transport cout_transport"/>
    <n v="1"/>
    <n v="0"/>
    <n v="0"/>
    <n v="1"/>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utre"/>
    <n v="0"/>
    <n v="0"/>
    <n v="0"/>
    <n v="0"/>
    <n v="0"/>
    <n v="0"/>
    <n v="0"/>
    <n v="0"/>
    <n v="1"/>
    <n v="0"/>
    <n v="0"/>
    <s v="l'Argens liquide"/>
    <s v="oui_personnel"/>
    <s v="oui_produits"/>
    <n v="0"/>
    <n v="1"/>
    <n v="0"/>
    <n v="0"/>
    <n v="0"/>
    <n v="0"/>
    <m/>
    <s v="pas_de_reponse"/>
    <n v="0"/>
    <n v="0"/>
    <n v="0"/>
    <n v="0"/>
    <n v="0"/>
    <n v="0"/>
    <n v="0"/>
    <n v="1"/>
    <n v="0"/>
    <m/>
    <s v="oui_plusieurs"/>
    <s v="personnes_insecurite"/>
    <n v="0"/>
    <n v="0"/>
    <n v="0"/>
    <n v="0"/>
    <n v="1"/>
    <n v="0"/>
    <n v="0"/>
    <n v="0"/>
    <n v="0"/>
    <m/>
    <s v="vol_cambriolage"/>
    <n v="0"/>
    <n v="0"/>
    <n v="0"/>
    <n v="1"/>
    <n v="0"/>
    <n v="0"/>
    <n v="0"/>
    <n v="0"/>
    <n v="0"/>
    <n v="0"/>
    <m/>
    <s v="routes_ganes"/>
    <n v="0"/>
    <n v="0"/>
    <n v="0"/>
    <n v="0"/>
    <n v="1"/>
    <n v="0"/>
    <n v="0"/>
    <n v="0"/>
    <n v="0"/>
    <m/>
    <s v="enlevement aggression assassinat"/>
    <n v="0"/>
    <n v="0"/>
    <n v="0"/>
    <n v="0"/>
    <n v="1"/>
    <n v="1"/>
    <n v="1"/>
    <n v="0"/>
    <n v="0"/>
    <m/>
    <s v="baisse_beaucoup"/>
    <s v="oui"/>
    <m/>
    <s v="Plusieurs commerçants ont quittés la localité à cause du blocus de voie Fada gayeri"/>
    <s v="baisse_beaucoup"/>
    <s v="oui"/>
    <m/>
    <s v="Tous les villages environnants sont sous blocus"/>
    <m/>
    <m/>
    <m/>
    <m/>
    <m/>
    <n v="444054695"/>
    <d v="2023-06-24T11:48:49"/>
    <m/>
    <m/>
    <s v="submitted_via_web"/>
    <s v="bkf_icsm"/>
    <s v="v8DRxzhZAoFL2MzF7VzqpN"/>
    <m/>
    <m/>
    <m/>
  </r>
  <r>
    <n v="86"/>
    <s v="73cc96dd-ba79-436f-8f3f-e41e2e662329"/>
    <d v="2023-06-24T00:00:00"/>
    <s v="gayeri"/>
    <s v="gayeri1"/>
    <d v="2023-06-24T11:12:02"/>
    <d v="2023-06-24T11:21:09"/>
    <s v="audit.csv"/>
    <m/>
    <m/>
    <s v="pui"/>
    <d v="2023-06-24T00:00:00"/>
    <s v="est"/>
    <s v="komondjari"/>
    <x v="7"/>
    <s v="central"/>
    <m/>
    <m/>
    <s v="Première Urgence Internationnale Burkina Faso (PUI)"/>
    <s v="Marché de Gayeri"/>
    <m/>
    <s v="oui"/>
    <m/>
    <x v="0"/>
    <m/>
    <m/>
    <s v="seau"/>
    <n v="1"/>
    <n v="0"/>
    <n v="0"/>
    <n v="0"/>
    <n v="1"/>
    <m/>
    <s v="peudisponible"/>
    <n v="1000"/>
    <s v="meme_pays"/>
    <m/>
    <m/>
    <n v="25"/>
    <n v="60"/>
    <n v="1"/>
    <n v="200"/>
    <n v="0"/>
    <m/>
    <m/>
    <m/>
    <m/>
    <m/>
    <m/>
    <m/>
    <m/>
    <m/>
    <m/>
    <m/>
    <m/>
    <m/>
    <m/>
    <m/>
    <m/>
    <m/>
    <m/>
    <m/>
    <m/>
    <m/>
    <m/>
    <m/>
    <m/>
    <m/>
    <m/>
    <m/>
    <m/>
    <m/>
    <m/>
    <m/>
    <s v="oui"/>
    <m/>
    <s v="seau"/>
    <n v="1"/>
    <n v="0"/>
    <n v="0"/>
    <n v="0"/>
    <m/>
    <s v="securite prix_fournisseurs rarete_transport cout_transport"/>
    <n v="1"/>
    <n v="0"/>
    <n v="0"/>
    <n v="0"/>
    <n v="1"/>
    <n v="1"/>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60"/>
    <n v="30"/>
    <n v="0"/>
    <n v="300"/>
    <n v="0"/>
    <m/>
    <m/>
    <m/>
    <m/>
    <m/>
    <m/>
    <m/>
    <m/>
    <m/>
    <m/>
    <m/>
    <m/>
    <m/>
    <m/>
    <m/>
    <m/>
    <m/>
    <m/>
    <s v="peudisponible"/>
    <n v="2250"/>
    <s v="meme_pays"/>
    <m/>
    <m/>
    <n v="20"/>
    <n v="30"/>
    <n v="1"/>
    <n v="80"/>
    <n v="0"/>
    <m/>
    <m/>
    <m/>
    <m/>
    <m/>
    <m/>
    <m/>
    <m/>
    <m/>
    <m/>
    <m/>
    <m/>
    <m/>
    <m/>
    <m/>
    <m/>
    <m/>
    <m/>
    <m/>
    <m/>
    <m/>
    <m/>
    <m/>
    <m/>
    <m/>
    <m/>
    <m/>
    <m/>
    <m/>
    <m/>
    <m/>
    <m/>
    <m/>
    <m/>
    <m/>
    <m/>
    <m/>
    <m/>
    <m/>
    <m/>
    <m/>
    <m/>
    <m/>
    <m/>
    <m/>
    <m/>
    <m/>
    <m/>
    <m/>
    <m/>
    <m/>
    <m/>
    <m/>
    <m/>
    <m/>
    <m/>
    <m/>
    <m/>
    <m/>
    <m/>
    <m/>
    <m/>
    <m/>
    <m/>
    <m/>
    <m/>
    <m/>
    <m/>
    <m/>
    <m/>
    <s v="oui"/>
    <m/>
    <s v="gobelet_plastique bassine"/>
    <n v="0"/>
    <n v="0"/>
    <n v="0"/>
    <n v="0"/>
    <n v="0"/>
    <n v="0"/>
    <n v="1"/>
    <n v="0"/>
    <n v="1"/>
    <n v="0"/>
    <n v="0"/>
    <n v="0"/>
    <n v="0"/>
    <n v="0"/>
    <n v="0"/>
    <n v="0"/>
    <m/>
    <s v="route_etat rarete_transport cout_transport"/>
    <n v="0"/>
    <n v="0"/>
    <n v="0"/>
    <n v="1"/>
    <n v="0"/>
    <n v="1"/>
    <n v="1"/>
    <n v="0"/>
    <n v="0"/>
    <n v="0"/>
    <n v="0"/>
    <m/>
    <m/>
    <s v="prix_hausse"/>
    <n v="0"/>
    <n v="1"/>
    <n v="0"/>
    <n v="0"/>
    <s v="bassine"/>
    <n v="0"/>
    <n v="0"/>
    <n v="0"/>
    <n v="0"/>
    <n v="0"/>
    <n v="0"/>
    <n v="0"/>
    <n v="0"/>
    <n v="1"/>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n v="0"/>
    <n v="0"/>
    <n v="0"/>
    <n v="1"/>
    <n v="0"/>
    <n v="0"/>
    <n v="0"/>
    <n v="0"/>
    <n v="0"/>
    <n v="0"/>
    <n v="0"/>
    <m/>
    <s v="oui_personnel"/>
    <s v="oui_produits oui_transports"/>
    <n v="0"/>
    <n v="1"/>
    <n v="1"/>
    <n v="0"/>
    <n v="0"/>
    <n v="0"/>
    <m/>
    <s v="autre"/>
    <n v="0"/>
    <n v="0"/>
    <n v="0"/>
    <n v="0"/>
    <n v="0"/>
    <n v="0"/>
    <n v="1"/>
    <n v="0"/>
    <n v="0"/>
    <s v="Les peulhs"/>
    <s v="oui_plusieurs"/>
    <s v="manque_transports restrictions_mouvements"/>
    <n v="0"/>
    <n v="1"/>
    <n v="1"/>
    <n v="0"/>
    <n v="0"/>
    <n v="0"/>
    <n v="0"/>
    <n v="0"/>
    <n v="0"/>
    <m/>
    <s v="vol_cambriolage"/>
    <n v="0"/>
    <n v="0"/>
    <n v="0"/>
    <n v="1"/>
    <n v="0"/>
    <n v="0"/>
    <n v="0"/>
    <n v="0"/>
    <n v="0"/>
    <n v="0"/>
    <m/>
    <s v="routes_ganes"/>
    <n v="0"/>
    <n v="0"/>
    <n v="0"/>
    <n v="0"/>
    <n v="1"/>
    <n v="0"/>
    <n v="0"/>
    <n v="0"/>
    <n v="0"/>
    <m/>
    <s v="enlevement assassinat"/>
    <n v="0"/>
    <n v="0"/>
    <n v="0"/>
    <n v="0"/>
    <n v="0"/>
    <n v="1"/>
    <n v="1"/>
    <n v="0"/>
    <n v="0"/>
    <m/>
    <s v="baisse_beaucoup"/>
    <s v="oui"/>
    <m/>
    <s v="Plusieurs commerçants ont quittés la localité à cause du blocus de voie Fada gayeri"/>
    <s v="baisse_beaucoup"/>
    <s v="oui"/>
    <m/>
    <s v="Tous les villages environnants sont sous blocus"/>
    <s v="Nous sollicitons votre aide pour rehausser notre chiffre d'affaires."/>
    <m/>
    <m/>
    <m/>
    <m/>
    <n v="444054759"/>
    <d v="2023-06-24T11:48:58"/>
    <m/>
    <m/>
    <s v="submitted_via_web"/>
    <s v="bkf_icsm"/>
    <s v="v8DRxzhZAoFL2MzF7VzqpN"/>
    <m/>
    <m/>
    <m/>
  </r>
  <r>
    <n v="87"/>
    <s v="40800f52-0849-4b81-9623-1242f0528c88"/>
    <d v="2023-06-23T00:00:00"/>
    <s v="gayeri"/>
    <s v="gayeri1"/>
    <d v="2023-06-23T13:40:00"/>
    <d v="2023-06-23T13:47:51"/>
    <s v="audit.csv"/>
    <m/>
    <m/>
    <s v="pui"/>
    <d v="2023-06-23T00:00:00"/>
    <s v="est"/>
    <s v="komondjari"/>
    <x v="7"/>
    <s v="central"/>
    <m/>
    <m/>
    <s v="Première Urgence Internationnale Burkina Faso (PUI)"/>
    <s v="Marché de Gayeri"/>
    <m/>
    <s v="oui"/>
    <m/>
    <x v="0"/>
    <m/>
    <m/>
    <s v="seau"/>
    <n v="1"/>
    <n v="0"/>
    <n v="0"/>
    <n v="0"/>
    <n v="1"/>
    <m/>
    <s v="peudisponible"/>
    <n v="1500"/>
    <s v="meme_pays"/>
    <m/>
    <m/>
    <n v="20"/>
    <n v="30"/>
    <n v="1"/>
    <n v="100"/>
    <n v="0"/>
    <m/>
    <m/>
    <m/>
    <m/>
    <m/>
    <m/>
    <m/>
    <m/>
    <m/>
    <m/>
    <m/>
    <m/>
    <m/>
    <m/>
    <m/>
    <m/>
    <m/>
    <m/>
    <m/>
    <m/>
    <m/>
    <m/>
    <m/>
    <m/>
    <m/>
    <m/>
    <m/>
    <m/>
    <m/>
    <m/>
    <m/>
    <s v="oui"/>
    <m/>
    <s v="seau"/>
    <n v="1"/>
    <n v="0"/>
    <n v="0"/>
    <n v="0"/>
    <m/>
    <s v="securite prix_fournisseurs rarete_transport cout_transport"/>
    <n v="1"/>
    <n v="0"/>
    <n v="0"/>
    <n v="0"/>
    <n v="1"/>
    <n v="1"/>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30"/>
    <n v="30"/>
    <n v="1"/>
    <n v="100"/>
    <n v="0"/>
    <m/>
    <m/>
    <m/>
    <m/>
    <m/>
    <m/>
    <m/>
    <m/>
    <m/>
    <m/>
    <m/>
    <m/>
    <m/>
    <m/>
    <m/>
    <m/>
    <m/>
    <m/>
    <s v="peudisponible"/>
    <n v="2000"/>
    <s v="meme_pays"/>
    <m/>
    <m/>
    <n v="30"/>
    <n v="30"/>
    <n v="1"/>
    <n v="150"/>
    <n v="0"/>
    <m/>
    <m/>
    <m/>
    <m/>
    <m/>
    <m/>
    <m/>
    <m/>
    <m/>
    <m/>
    <m/>
    <m/>
    <m/>
    <m/>
    <m/>
    <m/>
    <m/>
    <m/>
    <m/>
    <m/>
    <m/>
    <m/>
    <m/>
    <m/>
    <m/>
    <m/>
    <m/>
    <m/>
    <m/>
    <m/>
    <m/>
    <m/>
    <m/>
    <m/>
    <m/>
    <m/>
    <m/>
    <m/>
    <m/>
    <m/>
    <m/>
    <m/>
    <m/>
    <m/>
    <m/>
    <m/>
    <m/>
    <m/>
    <m/>
    <m/>
    <m/>
    <m/>
    <m/>
    <m/>
    <m/>
    <m/>
    <m/>
    <m/>
    <m/>
    <m/>
    <m/>
    <m/>
    <m/>
    <m/>
    <m/>
    <m/>
    <m/>
    <m/>
    <m/>
    <m/>
    <s v="oui"/>
    <m/>
    <s v="gobelet_plastique bassine"/>
    <n v="0"/>
    <n v="0"/>
    <n v="0"/>
    <n v="0"/>
    <n v="0"/>
    <n v="0"/>
    <n v="1"/>
    <n v="0"/>
    <n v="1"/>
    <n v="0"/>
    <n v="0"/>
    <n v="0"/>
    <n v="0"/>
    <n v="0"/>
    <n v="0"/>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utre"/>
    <n v="0"/>
    <n v="0"/>
    <n v="0"/>
    <n v="0"/>
    <n v="0"/>
    <n v="0"/>
    <n v="0"/>
    <n v="0"/>
    <n v="1"/>
    <n v="0"/>
    <n v="0"/>
    <s v="Le cash"/>
    <s v="oui_personnel"/>
    <s v="oui_produits oui_transports"/>
    <n v="0"/>
    <n v="1"/>
    <n v="1"/>
    <n v="0"/>
    <n v="0"/>
    <n v="0"/>
    <m/>
    <s v="autre"/>
    <n v="0"/>
    <n v="0"/>
    <n v="0"/>
    <n v="0"/>
    <n v="0"/>
    <n v="0"/>
    <n v="1"/>
    <n v="0"/>
    <n v="0"/>
    <s v="Les peulhs"/>
    <s v="oui_plusieurs"/>
    <s v="manque_transports personnes_insecurite"/>
    <n v="0"/>
    <n v="1"/>
    <n v="0"/>
    <n v="0"/>
    <n v="1"/>
    <n v="0"/>
    <n v="0"/>
    <n v="0"/>
    <n v="0"/>
    <m/>
    <s v="vol_cambriolage"/>
    <n v="0"/>
    <n v="0"/>
    <n v="0"/>
    <n v="1"/>
    <n v="0"/>
    <n v="0"/>
    <n v="0"/>
    <n v="0"/>
    <n v="0"/>
    <n v="0"/>
    <m/>
    <s v="routes_ganes"/>
    <n v="0"/>
    <n v="0"/>
    <n v="0"/>
    <n v="0"/>
    <n v="1"/>
    <n v="0"/>
    <n v="0"/>
    <n v="0"/>
    <n v="0"/>
    <m/>
    <s v="aggression vehicules enlevement assassinat"/>
    <n v="0"/>
    <n v="0"/>
    <n v="0"/>
    <n v="1"/>
    <n v="1"/>
    <n v="1"/>
    <n v="1"/>
    <n v="0"/>
    <n v="0"/>
    <m/>
    <s v="baisse_beaucoup"/>
    <s v="oui"/>
    <m/>
    <s v="Plusieurs commerçants ont quittés la localité à cause du blocus de voie Fada gayeri"/>
    <s v="baisse_beaucoup"/>
    <s v="oui"/>
    <m/>
    <s v="Tous les villages environnants sont sous blocus"/>
    <m/>
    <m/>
    <m/>
    <m/>
    <m/>
    <n v="444503121"/>
    <d v="2023-06-25T12:17:17"/>
    <m/>
    <m/>
    <s v="submitted_via_web"/>
    <s v="bkf_icsm"/>
    <s v="v8DRxzhZAoFL2MzF7VzqpN"/>
    <m/>
    <m/>
    <m/>
  </r>
  <r>
    <n v="88"/>
    <s v="d674102b-b667-4bda-ac6c-1dca6fdcfc82"/>
    <d v="2023-06-24T00:00:00"/>
    <s v="gayeri"/>
    <s v="gayeri1"/>
    <d v="2023-06-24T11:21:35"/>
    <d v="2023-06-24T11:29:17"/>
    <s v="audit.csv"/>
    <m/>
    <m/>
    <s v="pui"/>
    <d v="2023-06-24T00:00:00"/>
    <s v="est"/>
    <s v="komondjari"/>
    <x v="7"/>
    <s v="central"/>
    <m/>
    <m/>
    <s v="Première Urgence Internationnale Burkina Faso (PUI)"/>
    <s v="Marché de Gayeri"/>
    <m/>
    <s v="oui"/>
    <m/>
    <x v="0"/>
    <m/>
    <m/>
    <s v="seau"/>
    <n v="1"/>
    <n v="0"/>
    <n v="0"/>
    <n v="0"/>
    <n v="1"/>
    <m/>
    <s v="peudisponible"/>
    <n v="1500"/>
    <s v="meme_pays"/>
    <m/>
    <m/>
    <n v="30"/>
    <n v="60"/>
    <n v="1"/>
    <n v="400"/>
    <n v="0"/>
    <m/>
    <m/>
    <m/>
    <m/>
    <m/>
    <m/>
    <m/>
    <m/>
    <m/>
    <m/>
    <m/>
    <m/>
    <m/>
    <m/>
    <m/>
    <m/>
    <m/>
    <m/>
    <m/>
    <m/>
    <m/>
    <m/>
    <m/>
    <m/>
    <m/>
    <m/>
    <m/>
    <m/>
    <m/>
    <m/>
    <m/>
    <s v="oui"/>
    <m/>
    <s v="seau"/>
    <n v="1"/>
    <n v="0"/>
    <n v="0"/>
    <n v="0"/>
    <m/>
    <s v="route_etat prix_fournisseurs rarete_transport cout_transport"/>
    <n v="0"/>
    <n v="0"/>
    <n v="0"/>
    <n v="1"/>
    <n v="1"/>
    <n v="1"/>
    <n v="1"/>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25"/>
    <n v="60"/>
    <n v="1"/>
    <n v="200"/>
    <n v="0"/>
    <m/>
    <m/>
    <m/>
    <m/>
    <m/>
    <m/>
    <m/>
    <m/>
    <m/>
    <m/>
    <m/>
    <m/>
    <m/>
    <m/>
    <m/>
    <m/>
    <m/>
    <m/>
    <s v="peudisponible"/>
    <n v="2000"/>
    <s v="meme_pays"/>
    <m/>
    <m/>
    <n v="45"/>
    <n v="60"/>
    <n v="1"/>
    <n v="100"/>
    <n v="0"/>
    <m/>
    <m/>
    <m/>
    <m/>
    <m/>
    <m/>
    <m/>
    <m/>
    <m/>
    <m/>
    <m/>
    <m/>
    <m/>
    <m/>
    <m/>
    <m/>
    <m/>
    <m/>
    <m/>
    <m/>
    <m/>
    <m/>
    <m/>
    <m/>
    <m/>
    <m/>
    <m/>
    <m/>
    <m/>
    <m/>
    <m/>
    <m/>
    <m/>
    <m/>
    <m/>
    <m/>
    <m/>
    <m/>
    <m/>
    <m/>
    <m/>
    <m/>
    <m/>
    <m/>
    <m/>
    <m/>
    <m/>
    <m/>
    <m/>
    <m/>
    <m/>
    <m/>
    <m/>
    <m/>
    <m/>
    <m/>
    <m/>
    <m/>
    <m/>
    <m/>
    <m/>
    <m/>
    <m/>
    <m/>
    <m/>
    <m/>
    <m/>
    <m/>
    <m/>
    <m/>
    <s v="oui"/>
    <m/>
    <s v="gobelet_plastique bassine"/>
    <n v="0"/>
    <n v="0"/>
    <n v="0"/>
    <n v="0"/>
    <n v="0"/>
    <n v="0"/>
    <n v="1"/>
    <n v="0"/>
    <n v="1"/>
    <n v="0"/>
    <n v="0"/>
    <n v="0"/>
    <n v="0"/>
    <n v="0"/>
    <n v="0"/>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autre"/>
    <n v="0"/>
    <n v="0"/>
    <n v="1"/>
    <n v="0"/>
    <n v="0"/>
    <n v="0"/>
    <n v="0"/>
    <n v="0"/>
    <n v="1"/>
    <n v="0"/>
    <n v="0"/>
    <s v="Cash"/>
    <s v="oui_personnel"/>
    <s v="oui_produits"/>
    <n v="0"/>
    <n v="1"/>
    <n v="0"/>
    <n v="0"/>
    <n v="0"/>
    <n v="0"/>
    <m/>
    <s v="pas_de_reponse"/>
    <n v="0"/>
    <n v="0"/>
    <n v="0"/>
    <n v="0"/>
    <n v="0"/>
    <n v="0"/>
    <n v="0"/>
    <n v="1"/>
    <n v="0"/>
    <m/>
    <s v="oui_plusieurs"/>
    <s v="manque_transports restrictions_mouvemen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À cause du blocus plusieurs commerçants ont quittés la localité"/>
    <s v="baisse_beaucoup"/>
    <s v="oui"/>
    <m/>
    <s v="Tous les villages environnants sont sous blocus"/>
    <m/>
    <m/>
    <m/>
    <m/>
    <m/>
    <n v="444503175"/>
    <d v="2023-06-25T12:17:27"/>
    <m/>
    <m/>
    <s v="submitted_via_web"/>
    <s v="bkf_icsm"/>
    <s v="v8DRxzhZAoFL2MzF7VzqpN"/>
    <m/>
    <m/>
    <m/>
  </r>
  <r>
    <n v="89"/>
    <s v="5f209f88-c8b4-4a33-a89a-4ed7037b2f46"/>
    <d v="2023-06-24T00:00:00"/>
    <s v="gayeri"/>
    <s v="gayeri1"/>
    <d v="2023-06-24T11:34:12"/>
    <d v="2023-06-24T11:47:41"/>
    <s v="audit.csv"/>
    <m/>
    <m/>
    <s v="pui"/>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30"/>
    <n v="60"/>
    <n v="1"/>
    <n v="1000"/>
    <n v="0"/>
    <m/>
    <s v="oui"/>
    <m/>
    <s v="savon400gr"/>
    <n v="0"/>
    <n v="0"/>
    <n v="1"/>
    <n v="0"/>
    <m/>
    <s v="securite prix_fournisseurs rarete_transport cout_transport"/>
    <n v="1"/>
    <n v="0"/>
    <n v="0"/>
    <n v="0"/>
    <n v="1"/>
    <n v="1"/>
    <n v="1"/>
    <n v="0"/>
    <n v="0"/>
    <n v="0"/>
    <n v="0"/>
    <m/>
    <m/>
    <s v="prix_hausse"/>
    <n v="0"/>
    <n v="1"/>
    <n v="0"/>
    <n v="0"/>
    <s v="savon400gr"/>
    <n v="0"/>
    <n v="0"/>
    <n v="1"/>
    <n v="0"/>
    <s v="hausse_couts Hausse_prix_fournisseurs baisse_offre_securite"/>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lampe"/>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30"/>
    <n v="30"/>
    <n v="1"/>
    <n v="200"/>
    <n v="0"/>
    <m/>
    <m/>
    <m/>
    <m/>
    <m/>
    <m/>
    <m/>
    <m/>
    <m/>
    <m/>
    <m/>
    <m/>
    <m/>
    <m/>
    <m/>
    <s v="peudisponible"/>
    <n v="350"/>
    <s v="meme_pays"/>
    <m/>
    <m/>
    <n v="60"/>
    <n v="30"/>
    <n v="0"/>
    <n v="1500"/>
    <n v="0"/>
    <m/>
    <s v="oui"/>
    <m/>
    <s v="lampe sac_boro"/>
    <n v="0"/>
    <n v="0"/>
    <n v="0"/>
    <n v="0"/>
    <n v="0"/>
    <n v="0"/>
    <n v="0"/>
    <n v="0"/>
    <n v="0"/>
    <n v="0"/>
    <n v="0"/>
    <n v="0"/>
    <n v="1"/>
    <n v="0"/>
    <n v="1"/>
    <n v="0"/>
    <m/>
    <s v="rarete_transport cout_transport"/>
    <n v="0"/>
    <n v="0"/>
    <n v="0"/>
    <n v="0"/>
    <n v="0"/>
    <n v="1"/>
    <n v="1"/>
    <n v="0"/>
    <n v="0"/>
    <n v="0"/>
    <n v="0"/>
    <m/>
    <m/>
    <s v="prix_hausse"/>
    <n v="0"/>
    <n v="1"/>
    <n v="0"/>
    <n v="0"/>
    <s v="sac_boro"/>
    <n v="0"/>
    <n v="0"/>
    <n v="0"/>
    <n v="0"/>
    <n v="0"/>
    <n v="0"/>
    <n v="0"/>
    <n v="0"/>
    <n v="0"/>
    <n v="0"/>
    <n v="0"/>
    <n v="0"/>
    <n v="0"/>
    <n v="0"/>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autre"/>
    <n v="0"/>
    <n v="0"/>
    <n v="1"/>
    <n v="0"/>
    <n v="0"/>
    <n v="0"/>
    <n v="0"/>
    <n v="0"/>
    <n v="1"/>
    <n v="0"/>
    <n v="0"/>
    <s v="Le cash"/>
    <s v="oui_point_de_vente"/>
    <s v="oui_produits"/>
    <n v="0"/>
    <n v="1"/>
    <n v="0"/>
    <n v="0"/>
    <n v="0"/>
    <n v="0"/>
    <m/>
    <s v="autre"/>
    <n v="0"/>
    <n v="0"/>
    <n v="0"/>
    <n v="0"/>
    <n v="0"/>
    <n v="0"/>
    <n v="1"/>
    <n v="0"/>
    <n v="0"/>
    <s v="Les peulhs"/>
    <s v="oui_plusieurs"/>
    <s v="manque_transports restrictions_mouvements"/>
    <n v="0"/>
    <n v="1"/>
    <n v="1"/>
    <n v="0"/>
    <n v="0"/>
    <n v="0"/>
    <n v="0"/>
    <n v="0"/>
    <n v="0"/>
    <m/>
    <s v="vol_cambriolage"/>
    <n v="0"/>
    <n v="0"/>
    <n v="0"/>
    <n v="1"/>
    <n v="0"/>
    <n v="0"/>
    <n v="0"/>
    <n v="0"/>
    <n v="0"/>
    <n v="0"/>
    <m/>
    <s v="route_endommagees routes_ganes"/>
    <n v="0"/>
    <n v="1"/>
    <n v="0"/>
    <n v="0"/>
    <n v="1"/>
    <n v="0"/>
    <n v="0"/>
    <n v="0"/>
    <n v="0"/>
    <m/>
    <s v="aggression vehicules assassinat enlevement"/>
    <n v="0"/>
    <n v="0"/>
    <n v="0"/>
    <n v="1"/>
    <n v="1"/>
    <n v="1"/>
    <n v="1"/>
    <n v="0"/>
    <n v="0"/>
    <m/>
    <s v="baisse_beaucoup"/>
    <s v="oui"/>
    <m/>
    <s v="Plusieurs commerçants ont quittés la localité à cause du blocus"/>
    <s v="baisse_beaucoup"/>
    <s v="oui"/>
    <m/>
    <s v="Tous les villages environnants sont sous blocus"/>
    <m/>
    <m/>
    <m/>
    <m/>
    <m/>
    <n v="444503256"/>
    <d v="2023-06-25T12:17:44"/>
    <m/>
    <m/>
    <s v="submitted_via_web"/>
    <s v="bkf_icsm"/>
    <s v="v8DRxzhZAoFL2MzF7VzqpN"/>
    <m/>
    <m/>
    <m/>
  </r>
  <r>
    <n v="90"/>
    <s v="2238e72e-6c7c-451f-97ec-1d3fdf1aabd7"/>
    <d v="2023-06-24T00:00:00"/>
    <s v="gayeri"/>
    <s v="gayeri1"/>
    <d v="2023-06-24T12:33:44"/>
    <d v="2023-06-24T12:43:29"/>
    <s v="audit.csv"/>
    <m/>
    <m/>
    <s v="pui"/>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10"/>
    <n v="60"/>
    <n v="1"/>
    <n v="500"/>
    <n v="0"/>
    <m/>
    <s v="oui"/>
    <m/>
    <s v="savon400gr"/>
    <n v="0"/>
    <n v="0"/>
    <n v="1"/>
    <n v="0"/>
    <m/>
    <s v="securite prix_fournisseurs rarete_transport cout_transport"/>
    <n v="1"/>
    <n v="0"/>
    <n v="0"/>
    <n v="0"/>
    <n v="1"/>
    <n v="1"/>
    <n v="1"/>
    <n v="0"/>
    <n v="0"/>
    <n v="0"/>
    <n v="0"/>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500"/>
    <s v="meme_pays"/>
    <m/>
    <m/>
    <n v="25"/>
    <n v="60"/>
    <n v="1"/>
    <n v="200"/>
    <n v="0"/>
    <m/>
    <m/>
    <m/>
    <m/>
    <m/>
    <m/>
    <m/>
    <m/>
    <m/>
    <m/>
    <m/>
    <m/>
    <m/>
    <m/>
    <m/>
    <s v="peudisponible"/>
    <n v="300"/>
    <s v="meme_pays"/>
    <m/>
    <m/>
    <n v="30"/>
    <n v="60"/>
    <n v="1"/>
    <n v="1000"/>
    <n v="0"/>
    <m/>
    <s v="oui"/>
    <m/>
    <s v="lampe sac_boro"/>
    <n v="0"/>
    <n v="0"/>
    <n v="0"/>
    <n v="0"/>
    <n v="0"/>
    <n v="0"/>
    <n v="0"/>
    <n v="0"/>
    <n v="0"/>
    <n v="0"/>
    <n v="0"/>
    <n v="0"/>
    <n v="1"/>
    <n v="0"/>
    <n v="1"/>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manque_transports personnes_insecurite"/>
    <n v="0"/>
    <n v="1"/>
    <n v="0"/>
    <n v="0"/>
    <n v="1"/>
    <n v="0"/>
    <n v="0"/>
    <n v="0"/>
    <n v="0"/>
    <m/>
    <s v="vol_cambriolage"/>
    <n v="0"/>
    <n v="0"/>
    <n v="0"/>
    <n v="1"/>
    <n v="0"/>
    <n v="0"/>
    <n v="0"/>
    <n v="0"/>
    <n v="0"/>
    <n v="0"/>
    <m/>
    <s v="route_endommagees routes_ganes"/>
    <n v="0"/>
    <n v="1"/>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03380"/>
    <d v="2023-06-25T12:17:57"/>
    <m/>
    <m/>
    <s v="submitted_via_web"/>
    <s v="bkf_icsm"/>
    <s v="v8DRxzhZAoFL2MzF7VzqpN"/>
    <m/>
    <m/>
    <m/>
  </r>
  <r>
    <n v="91"/>
    <s v="361de3f2-cf67-41b3-895b-e03e9c27a22e"/>
    <d v="2023-06-24T00:00:00"/>
    <s v="gayeri"/>
    <s v="gayeri1"/>
    <d v="2023-06-24T13:27:02"/>
    <d v="2023-06-24T13:35:15"/>
    <s v="audit.csv"/>
    <m/>
    <m/>
    <s v="pui"/>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30"/>
    <n v="30"/>
    <n v="1"/>
    <n v="3000"/>
    <n v="0"/>
    <m/>
    <s v="oui"/>
    <m/>
    <s v="savon400gr"/>
    <n v="0"/>
    <n v="0"/>
    <n v="1"/>
    <n v="0"/>
    <m/>
    <s v="route_etat prix_fournisseurs rarete_transport cout_transport"/>
    <n v="0"/>
    <n v="0"/>
    <n v="0"/>
    <n v="1"/>
    <n v="1"/>
    <n v="1"/>
    <n v="1"/>
    <n v="0"/>
    <n v="0"/>
    <n v="0"/>
    <n v="0"/>
    <m/>
    <m/>
    <s v="prix_hausse"/>
    <n v="0"/>
    <n v="1"/>
    <n v="0"/>
    <n v="0"/>
    <s v="savon400gr"/>
    <n v="0"/>
    <n v="0"/>
    <n v="1"/>
    <n v="0"/>
    <s v="Hausse_prix_fournisseurs baisse_offre_securite"/>
    <n v="0"/>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15"/>
    <n v="30"/>
    <n v="1"/>
    <n v="200"/>
    <n v="0"/>
    <m/>
    <m/>
    <m/>
    <m/>
    <m/>
    <m/>
    <m/>
    <m/>
    <m/>
    <m/>
    <m/>
    <m/>
    <m/>
    <m/>
    <m/>
    <s v="peudisponible"/>
    <n v="300"/>
    <s v="meme_pays"/>
    <m/>
    <m/>
    <n v="30"/>
    <n v="30"/>
    <n v="1"/>
    <n v="1000"/>
    <n v="0"/>
    <m/>
    <s v="oui"/>
    <m/>
    <s v="sac_boro lampe"/>
    <n v="0"/>
    <n v="0"/>
    <n v="0"/>
    <n v="0"/>
    <n v="0"/>
    <n v="0"/>
    <n v="0"/>
    <n v="0"/>
    <n v="0"/>
    <n v="0"/>
    <n v="0"/>
    <n v="0"/>
    <n v="1"/>
    <n v="0"/>
    <n v="1"/>
    <n v="0"/>
    <m/>
    <s v="securite prix_fournisseurs rarete_transport cout_transport"/>
    <n v="1"/>
    <n v="0"/>
    <n v="0"/>
    <n v="0"/>
    <n v="1"/>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oui_personnel"/>
    <s v="oui_produits"/>
    <n v="0"/>
    <n v="1"/>
    <n v="0"/>
    <n v="0"/>
    <n v="0"/>
    <n v="0"/>
    <m/>
    <s v="pas_de_reponse"/>
    <n v="0"/>
    <n v="0"/>
    <n v="0"/>
    <n v="0"/>
    <n v="0"/>
    <n v="0"/>
    <n v="0"/>
    <n v="1"/>
    <n v="0"/>
    <m/>
    <s v="oui_plusieurs"/>
    <s v="manque_transports lieux_insecurite"/>
    <n v="0"/>
    <n v="1"/>
    <n v="0"/>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03477"/>
    <d v="2023-06-25T12:18:10"/>
    <m/>
    <m/>
    <s v="submitted_via_web"/>
    <s v="bkf_icsm"/>
    <s v="v8DRxzhZAoFL2MzF7VzqpN"/>
    <m/>
    <m/>
    <m/>
  </r>
  <r>
    <n v="92"/>
    <s v="5cfef8f4-f358-4e59-8579-e1c9ba09841a"/>
    <d v="2023-06-24T00:00:00"/>
    <s v="gayeri"/>
    <s v="gayeri1"/>
    <d v="2023-06-24T13:52:45"/>
    <d v="2023-06-24T13:59:46"/>
    <s v="audit.csv"/>
    <m/>
    <m/>
    <s v="pui"/>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40"/>
    <n v="30"/>
    <n v="0"/>
    <n v="500"/>
    <n v="0"/>
    <m/>
    <s v="oui"/>
    <m/>
    <s v="savon400gr"/>
    <n v="0"/>
    <n v="0"/>
    <n v="1"/>
    <n v="0"/>
    <m/>
    <s v="cout_transport rarete_transport"/>
    <n v="0"/>
    <n v="0"/>
    <n v="0"/>
    <n v="0"/>
    <n v="0"/>
    <n v="1"/>
    <n v="1"/>
    <n v="0"/>
    <n v="0"/>
    <n v="0"/>
    <n v="0"/>
    <m/>
    <m/>
    <s v="prix_hausse"/>
    <n v="0"/>
    <n v="1"/>
    <n v="0"/>
    <n v="0"/>
    <s v="savon400gr"/>
    <n v="0"/>
    <n v="0"/>
    <n v="1"/>
    <n v="0"/>
    <s v="hausse_couts Hausse_prix_fournisseurs baisse_offre_securite"/>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30"/>
    <n v="30"/>
    <n v="1"/>
    <n v="300"/>
    <n v="0"/>
    <m/>
    <m/>
    <m/>
    <m/>
    <m/>
    <m/>
    <m/>
    <m/>
    <m/>
    <m/>
    <m/>
    <m/>
    <m/>
    <m/>
    <m/>
    <s v="peudisponible"/>
    <n v="350"/>
    <s v="meme_pays"/>
    <m/>
    <m/>
    <n v="30"/>
    <n v="30"/>
    <n v="1"/>
    <n v="2000"/>
    <n v="0"/>
    <m/>
    <s v="oui"/>
    <m/>
    <s v="lampe sac_boro"/>
    <n v="0"/>
    <n v="0"/>
    <n v="0"/>
    <n v="0"/>
    <n v="0"/>
    <n v="0"/>
    <n v="0"/>
    <n v="0"/>
    <n v="0"/>
    <n v="0"/>
    <n v="0"/>
    <n v="0"/>
    <n v="1"/>
    <n v="0"/>
    <n v="1"/>
    <n v="0"/>
    <m/>
    <s v="rarete_transport cout_transport"/>
    <n v="0"/>
    <n v="0"/>
    <n v="0"/>
    <n v="0"/>
    <n v="0"/>
    <n v="1"/>
    <n v="1"/>
    <n v="0"/>
    <n v="0"/>
    <n v="0"/>
    <n v="0"/>
    <m/>
    <m/>
    <s v="prix_hausse"/>
    <n v="0"/>
    <n v="1"/>
    <n v="0"/>
    <n v="0"/>
    <s v="lampe sac_boro"/>
    <n v="0"/>
    <n v="0"/>
    <n v="0"/>
    <n v="0"/>
    <n v="0"/>
    <n v="0"/>
    <n v="0"/>
    <n v="0"/>
    <n v="0"/>
    <n v="0"/>
    <n v="0"/>
    <n v="0"/>
    <n v="1"/>
    <n v="0"/>
    <n v="1"/>
    <n v="0"/>
    <s v="hausse_couts baisse_offre_securite Hausse_prix_fournisseurs"/>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autre"/>
    <n v="0"/>
    <n v="0"/>
    <n v="1"/>
    <n v="0"/>
    <n v="0"/>
    <n v="0"/>
    <n v="0"/>
    <n v="0"/>
    <n v="1"/>
    <n v="0"/>
    <n v="0"/>
    <s v="Cash"/>
    <s v="oui_personnel"/>
    <s v="oui_transports"/>
    <n v="0"/>
    <n v="0"/>
    <n v="1"/>
    <n v="0"/>
    <n v="0"/>
    <n v="0"/>
    <m/>
    <s v="pas_de_reponse"/>
    <n v="0"/>
    <n v="0"/>
    <n v="0"/>
    <n v="0"/>
    <n v="0"/>
    <n v="0"/>
    <n v="0"/>
    <n v="1"/>
    <n v="0"/>
    <m/>
    <s v="oui_plusieurs"/>
    <s v="restrictions_mouvements"/>
    <n v="0"/>
    <n v="0"/>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03516"/>
    <d v="2023-06-25T12:18:17"/>
    <m/>
    <m/>
    <s v="submitted_via_web"/>
    <s v="bkf_icsm"/>
    <s v="v8DRxzhZAoFL2MzF7VzqpN"/>
    <m/>
    <m/>
    <m/>
  </r>
  <r>
    <n v="93"/>
    <s v="92c4e7e4-fea2-4fdc-af24-64ade9f2b632"/>
    <d v="2023-06-23T00:00:00"/>
    <s v="tougan"/>
    <s v="tougan2"/>
    <d v="2023-06-23T10:46:58"/>
    <d v="2023-06-24T17:05:34"/>
    <s v="audit.csv"/>
    <m/>
    <m/>
    <s v="crs"/>
    <d v="2023-06-21T00:00:00"/>
    <s v="boucle_mouhoun"/>
    <s v="sourou"/>
    <x v="8"/>
    <s v="central"/>
    <m/>
    <m/>
    <s v="Catholic Relief Services Burkina Faso (CRS)"/>
    <s v="Marché de Tougan"/>
    <m/>
    <s v="oui"/>
    <m/>
    <x v="1"/>
    <m/>
    <m/>
    <s v="seau bidon savon400gr"/>
    <n v="1"/>
    <n v="1"/>
    <n v="1"/>
    <n v="0"/>
    <n v="3"/>
    <m/>
    <s v="peudisponible"/>
    <n v="1500"/>
    <s v="meme_pays"/>
    <m/>
    <m/>
    <n v="120"/>
    <n v="21"/>
    <n v="0"/>
    <n v="3000"/>
    <n v="0"/>
    <m/>
    <s v="peudisponible"/>
    <s v="20l"/>
    <n v="1"/>
    <n v="0"/>
    <n v="3000"/>
    <m/>
    <s v="meme_pays"/>
    <m/>
    <m/>
    <n v="30"/>
    <n v="14"/>
    <n v="0"/>
    <n v="350"/>
    <n v="0"/>
    <m/>
    <s v="peudisponible"/>
    <s v="boule400g boule250g"/>
    <n v="1"/>
    <n v="1"/>
    <n v="500"/>
    <n v="300"/>
    <s v="meme_pays"/>
    <m/>
    <m/>
    <n v="120"/>
    <n v="14"/>
    <n v="0"/>
    <n v="800"/>
    <n v="0"/>
    <m/>
    <s v="oui"/>
    <m/>
    <s v="seau bidon savon400gr"/>
    <n v="1"/>
    <n v="1"/>
    <n v="1"/>
    <n v="0"/>
    <m/>
    <s v="securite cout_transport rarete_transport prix_fournisseurs"/>
    <n v="1"/>
    <n v="0"/>
    <n v="0"/>
    <n v="0"/>
    <n v="1"/>
    <n v="1"/>
    <n v="1"/>
    <n v="0"/>
    <n v="0"/>
    <n v="0"/>
    <n v="0"/>
    <m/>
    <m/>
    <s v="prix_hausse"/>
    <n v="0"/>
    <n v="1"/>
    <n v="0"/>
    <n v="0"/>
    <s v="savon400gr bidon"/>
    <n v="0"/>
    <n v="1"/>
    <n v="1"/>
    <n v="0"/>
    <s v="hausse_couts Hausse_prix_fournisseurs baisse_offre_rupturestocks baisse_offre_securite"/>
    <n v="1"/>
    <n v="0"/>
    <n v="0"/>
    <n v="0"/>
    <n v="0"/>
    <n v="1"/>
    <n v="1"/>
    <n v="0"/>
    <n v="1"/>
    <n v="0"/>
    <n v="0"/>
    <n v="0"/>
    <m/>
    <m/>
    <m/>
    <m/>
    <m/>
    <m/>
    <m/>
    <m/>
    <m/>
    <m/>
    <m/>
    <m/>
    <m/>
    <m/>
    <m/>
    <m/>
    <m/>
    <m/>
    <m/>
    <m/>
    <m/>
    <s v="bache corde tenaille pelle"/>
    <n v="1"/>
    <n v="1"/>
    <n v="1"/>
    <n v="1"/>
    <n v="0"/>
    <n v="4"/>
    <m/>
    <s v="peudisponible"/>
    <n v="5500"/>
    <s v="meme_pays"/>
    <m/>
    <m/>
    <n v="30"/>
    <n v="14"/>
    <n v="0"/>
    <n v="250"/>
    <n v="0"/>
    <m/>
    <s v="peudisponible"/>
    <n v="15000"/>
    <s v="meme_pays"/>
    <m/>
    <m/>
    <n v="120"/>
    <n v="21"/>
    <n v="0"/>
    <n v="10"/>
    <n v="0"/>
    <m/>
    <s v="peudisponible"/>
    <n v="1000"/>
    <s v="meme_pays"/>
    <m/>
    <m/>
    <n v="170"/>
    <n v="21"/>
    <n v="0"/>
    <n v="300"/>
    <n v="0"/>
    <m/>
    <s v="peudisponible"/>
    <n v="2500"/>
    <s v="meme_pays"/>
    <m/>
    <m/>
    <n v="120"/>
    <n v="21"/>
    <n v="0"/>
    <n v="150"/>
    <n v="0"/>
    <m/>
    <s v="oui"/>
    <m/>
    <s v="bache corde tenaille pelle"/>
    <n v="1"/>
    <n v="1"/>
    <n v="1"/>
    <n v="1"/>
    <n v="0"/>
    <m/>
    <s v="securite prix_fournisseurs rarete_transport cout_transport"/>
    <n v="1"/>
    <n v="0"/>
    <n v="0"/>
    <n v="0"/>
    <n v="1"/>
    <n v="1"/>
    <n v="1"/>
    <n v="0"/>
    <n v="0"/>
    <n v="0"/>
    <n v="0"/>
    <m/>
    <m/>
    <s v="prix_hausse"/>
    <n v="0"/>
    <n v="1"/>
    <n v="0"/>
    <n v="0"/>
    <s v="bache corde tenaille pelle"/>
    <n v="1"/>
    <n v="1"/>
    <n v="1"/>
    <n v="1"/>
    <n v="0"/>
    <s v="hausse_couts Hausse_prix_fournisseurs baisse_offre_securite"/>
    <n v="1"/>
    <n v="0"/>
    <n v="0"/>
    <n v="0"/>
    <n v="0"/>
    <n v="1"/>
    <n v="0"/>
    <n v="0"/>
    <n v="1"/>
    <n v="0"/>
    <n v="0"/>
    <n v="0"/>
    <m/>
    <m/>
    <m/>
    <m/>
    <m/>
    <m/>
    <m/>
    <m/>
    <m/>
    <m/>
    <m/>
    <m/>
    <m/>
    <m/>
    <m/>
    <m/>
    <m/>
    <m/>
    <m/>
    <m/>
    <m/>
    <m/>
    <s v="pagne lampe sac_boro combustible_gaz assiette gobelet_plastique gobelet_acier bassine natte couverture combustible_charbon"/>
    <n v="0"/>
    <n v="1"/>
    <n v="1"/>
    <n v="0"/>
    <n v="0"/>
    <n v="1"/>
    <n v="1"/>
    <n v="1"/>
    <n v="1"/>
    <n v="1"/>
    <n v="1"/>
    <n v="0"/>
    <n v="1"/>
    <n v="1"/>
    <n v="1"/>
    <n v="0"/>
    <n v="11"/>
    <n v="18"/>
    <m/>
    <m/>
    <m/>
    <m/>
    <m/>
    <m/>
    <m/>
    <m/>
    <m/>
    <m/>
    <m/>
    <m/>
    <s v="peudisponible"/>
    <s v="sac"/>
    <n v="1"/>
    <n v="0"/>
    <n v="8000"/>
    <m/>
    <s v="meme_pays"/>
    <m/>
    <m/>
    <n v="240"/>
    <n v="21"/>
    <n v="0"/>
    <n v="1000"/>
    <n v="0"/>
    <m/>
    <s v="peudisponible"/>
    <s v="6kg 12kg"/>
    <n v="0"/>
    <n v="1"/>
    <n v="1"/>
    <m/>
    <n v="32500"/>
    <n v="45000"/>
    <s v="meme_pays"/>
    <m/>
    <m/>
    <n v="15"/>
    <n v="21"/>
    <n v="1"/>
    <n v="500"/>
    <n v="0"/>
    <m/>
    <m/>
    <m/>
    <m/>
    <m/>
    <m/>
    <m/>
    <m/>
    <m/>
    <m/>
    <m/>
    <m/>
    <m/>
    <m/>
    <m/>
    <m/>
    <m/>
    <m/>
    <m/>
    <m/>
    <m/>
    <m/>
    <m/>
    <s v="peudisponible"/>
    <n v="350"/>
    <s v="meme_pays"/>
    <m/>
    <m/>
    <n v="30"/>
    <n v="21"/>
    <n v="0"/>
    <n v="500"/>
    <n v="0"/>
    <m/>
    <s v="peudisponible"/>
    <n v="150"/>
    <s v="meme_pays"/>
    <m/>
    <m/>
    <n v="180"/>
    <n v="21"/>
    <n v="0"/>
    <n v="600"/>
    <n v="0"/>
    <m/>
    <s v="peudisponible"/>
    <s v="1l 0_5l"/>
    <n v="0"/>
    <n v="1"/>
    <n v="1"/>
    <m/>
    <n v="1000"/>
    <n v="1500"/>
    <s v="meme_pays"/>
    <m/>
    <m/>
    <n v="180"/>
    <n v="21"/>
    <n v="0"/>
    <n v="350"/>
    <n v="0"/>
    <m/>
    <s v="peudisponible"/>
    <n v="2500"/>
    <s v="meme_pays"/>
    <m/>
    <m/>
    <n v="90"/>
    <n v="21"/>
    <n v="0"/>
    <n v="180"/>
    <n v="0"/>
    <m/>
    <s v="peudisponible"/>
    <n v="3500"/>
    <s v="meme_pays"/>
    <m/>
    <m/>
    <n v="60"/>
    <n v="21"/>
    <n v="0"/>
    <n v="100"/>
    <n v="0"/>
    <m/>
    <s v="peudisponible"/>
    <n v="5000"/>
    <s v="meme_pays"/>
    <m/>
    <m/>
    <n v="150"/>
    <n v="21"/>
    <n v="0"/>
    <n v="300"/>
    <n v="0"/>
    <m/>
    <m/>
    <m/>
    <m/>
    <m/>
    <m/>
    <m/>
    <m/>
    <m/>
    <m/>
    <m/>
    <m/>
    <s v="peudisponible"/>
    <n v="7000"/>
    <s v="meme_pays"/>
    <m/>
    <m/>
    <n v="30"/>
    <n v="21"/>
    <n v="0"/>
    <n v="250"/>
    <n v="0"/>
    <m/>
    <s v="peudisponible"/>
    <s v="oui"/>
    <n v="2500"/>
    <m/>
    <m/>
    <s v="meme_pays"/>
    <m/>
    <m/>
    <n v="360"/>
    <n v="21"/>
    <n v="0"/>
    <n v="1000"/>
    <n v="0"/>
    <m/>
    <s v="peudisponible"/>
    <n v="300"/>
    <s v="meme_pays"/>
    <m/>
    <m/>
    <n v="180"/>
    <n v="21"/>
    <n v="0"/>
    <n v="2500"/>
    <n v="0"/>
    <m/>
    <s v="oui"/>
    <m/>
    <s v="combustible_charbon combustible_gaz assiette gobelet_plastique gobelet_acier bassine natte couverture lampe pagne sac_boro"/>
    <n v="0"/>
    <n v="1"/>
    <n v="1"/>
    <n v="0"/>
    <n v="0"/>
    <n v="1"/>
    <n v="1"/>
    <n v="1"/>
    <n v="1"/>
    <n v="1"/>
    <n v="1"/>
    <n v="0"/>
    <n v="1"/>
    <n v="1"/>
    <n v="1"/>
    <n v="0"/>
    <m/>
    <s v="securite vols degradation_perte prix_fournisseurs rarete_transport cout_transport"/>
    <n v="1"/>
    <n v="1"/>
    <n v="1"/>
    <n v="0"/>
    <n v="1"/>
    <n v="1"/>
    <n v="1"/>
    <n v="0"/>
    <n v="0"/>
    <n v="0"/>
    <n v="0"/>
    <m/>
    <m/>
    <s v="prix_hausse"/>
    <n v="0"/>
    <n v="1"/>
    <n v="0"/>
    <n v="0"/>
    <s v="combustible_charbon combustible_gaz assiette gobelet_plastique gobelet_acier bassine natte couverture lampe pagne"/>
    <n v="0"/>
    <n v="1"/>
    <n v="1"/>
    <n v="0"/>
    <n v="0"/>
    <n v="1"/>
    <n v="1"/>
    <n v="1"/>
    <n v="1"/>
    <n v="1"/>
    <n v="1"/>
    <n v="0"/>
    <n v="1"/>
    <n v="1"/>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ganes_bandits aide_humanitaire"/>
    <n v="0"/>
    <n v="1"/>
    <n v="1"/>
    <n v="1"/>
    <n v="1"/>
    <n v="1"/>
    <n v="1"/>
    <n v="0"/>
    <n v="0"/>
    <n v="0"/>
    <m/>
    <s v="argent_mobile transfert"/>
    <n v="0"/>
    <n v="0"/>
    <n v="1"/>
    <n v="1"/>
    <n v="0"/>
    <n v="0"/>
    <n v="0"/>
    <n v="0"/>
    <n v="0"/>
    <n v="0"/>
    <n v="0"/>
    <m/>
    <s v="oui_personnel"/>
    <s v="oui_carburant oui_produits"/>
    <n v="0"/>
    <n v="1"/>
    <n v="0"/>
    <n v="1"/>
    <n v="0"/>
    <n v="0"/>
    <m/>
    <s v="pas_de_reponse"/>
    <n v="0"/>
    <n v="0"/>
    <n v="0"/>
    <n v="0"/>
    <n v="0"/>
    <n v="0"/>
    <n v="0"/>
    <n v="1"/>
    <n v="0"/>
    <m/>
    <s v="oui_plusieurs"/>
    <s v="restrictions_mouvements horaires_restreints lieux_insecurite personnes_insecurite"/>
    <n v="0"/>
    <n v="0"/>
    <n v="1"/>
    <n v="1"/>
    <n v="1"/>
    <n v="1"/>
    <n v="0"/>
    <n v="0"/>
    <n v="0"/>
    <m/>
    <s v="vol_etalage"/>
    <n v="0"/>
    <n v="0"/>
    <n v="1"/>
    <n v="0"/>
    <n v="0"/>
    <n v="0"/>
    <n v="0"/>
    <n v="0"/>
    <n v="0"/>
    <n v="0"/>
    <m/>
    <s v="route_endommagees routes_inondees routes_ganes routes_banditisme"/>
    <n v="0"/>
    <n v="1"/>
    <n v="1"/>
    <n v="0"/>
    <n v="1"/>
    <n v="1"/>
    <n v="0"/>
    <n v="0"/>
    <n v="0"/>
    <m/>
    <s v="aucun"/>
    <n v="1"/>
    <n v="0"/>
    <n v="0"/>
    <n v="0"/>
    <n v="0"/>
    <n v="0"/>
    <n v="0"/>
    <n v="0"/>
    <n v="0"/>
    <m/>
    <s v="augmente_beaucoup"/>
    <s v="non"/>
    <m/>
    <m/>
    <s v="augmente_beaucoup"/>
    <s v="oui"/>
    <s v="A cause de l'insécurité"/>
    <m/>
    <s v="Le marché a besoin de rénovation"/>
    <m/>
    <m/>
    <m/>
    <m/>
    <n v="444546252"/>
    <d v="2023-06-25T13:42:56"/>
    <m/>
    <m/>
    <s v="submitted_via_web"/>
    <s v="bkf_icsm"/>
    <s v="v8DRxzhZAoFL2MzF7VzqpN"/>
    <m/>
    <m/>
    <m/>
  </r>
  <r>
    <n v="94"/>
    <s v="32ac3f8a-925a-439d-9876-ce88eb73a390"/>
    <d v="2023-06-24T00:00:00"/>
    <s v="tougan"/>
    <s v="tougan2"/>
    <d v="2023-06-24T17:05:50"/>
    <d v="2023-06-25T10:50:47"/>
    <s v="audit.csv"/>
    <m/>
    <m/>
    <s v="crs"/>
    <d v="2023-06-22T00:00:00"/>
    <s v="boucle_mouhoun"/>
    <s v="sourou"/>
    <x v="8"/>
    <s v="central"/>
    <m/>
    <m/>
    <s v="Catholic Relief Services Burkina Faso (CRS)"/>
    <s v="Marché de Tougan"/>
    <m/>
    <s v="oui"/>
    <m/>
    <x v="1"/>
    <m/>
    <m/>
    <s v="savon400gr bidon seau"/>
    <n v="1"/>
    <n v="1"/>
    <n v="1"/>
    <n v="0"/>
    <n v="3"/>
    <m/>
    <s v="peudisponible"/>
    <n v="1000"/>
    <s v="meme_pays"/>
    <m/>
    <m/>
    <n v="60"/>
    <n v="21"/>
    <n v="0"/>
    <n v="130"/>
    <n v="0"/>
    <m/>
    <s v="peudisponible"/>
    <s v="20l"/>
    <n v="1"/>
    <n v="0"/>
    <n v="3000"/>
    <m/>
    <s v="meme_pays"/>
    <m/>
    <m/>
    <n v="15"/>
    <n v="21"/>
    <n v="1"/>
    <n v="400"/>
    <n v="0"/>
    <m/>
    <s v="peudisponible"/>
    <s v="boule400g boule250g"/>
    <n v="1"/>
    <n v="1"/>
    <n v="450"/>
    <n v="275"/>
    <s v="meme_pays"/>
    <m/>
    <m/>
    <n v="180"/>
    <n v="21"/>
    <n v="0"/>
    <n v="1000"/>
    <n v="0"/>
    <m/>
    <s v="oui"/>
    <m/>
    <s v="seau bidon savon400gr"/>
    <n v="1"/>
    <n v="1"/>
    <n v="1"/>
    <n v="0"/>
    <m/>
    <s v="securite degradation_perte prix_fournisseurs rarete_transport cout_transport"/>
    <n v="1"/>
    <n v="0"/>
    <n v="1"/>
    <n v="0"/>
    <n v="1"/>
    <n v="1"/>
    <n v="1"/>
    <n v="0"/>
    <n v="0"/>
    <n v="0"/>
    <n v="0"/>
    <m/>
    <m/>
    <s v="prix_hausse"/>
    <n v="0"/>
    <n v="1"/>
    <n v="0"/>
    <n v="0"/>
    <s v="seau bidon savon400gr"/>
    <n v="1"/>
    <n v="1"/>
    <n v="1"/>
    <n v="0"/>
    <s v="hausse_couts Hausse_prix_fournisseurs baisse_offre_securite"/>
    <n v="1"/>
    <n v="0"/>
    <n v="0"/>
    <n v="0"/>
    <n v="0"/>
    <n v="1"/>
    <n v="0"/>
    <n v="0"/>
    <n v="1"/>
    <n v="0"/>
    <n v="0"/>
    <n v="0"/>
    <m/>
    <m/>
    <m/>
    <m/>
    <m/>
    <m/>
    <m/>
    <m/>
    <m/>
    <m/>
    <m/>
    <m/>
    <m/>
    <m/>
    <m/>
    <m/>
    <m/>
    <m/>
    <m/>
    <m/>
    <m/>
    <s v="bache corde tenaille pelle"/>
    <n v="1"/>
    <n v="1"/>
    <n v="1"/>
    <n v="1"/>
    <n v="0"/>
    <n v="4"/>
    <m/>
    <s v="peudisponible"/>
    <n v="4500"/>
    <s v="meme_pays"/>
    <m/>
    <m/>
    <n v="180"/>
    <n v="21"/>
    <n v="0"/>
    <n v="500"/>
    <n v="0"/>
    <m/>
    <s v="peudisponible"/>
    <n v="7500"/>
    <s v="meme_pays"/>
    <m/>
    <m/>
    <n v="90"/>
    <n v="21"/>
    <n v="0"/>
    <n v="700"/>
    <n v="0"/>
    <m/>
    <s v="peudisponible"/>
    <n v="1500"/>
    <s v="meme_pays"/>
    <m/>
    <m/>
    <n v="360"/>
    <n v="21"/>
    <n v="0"/>
    <n v="700"/>
    <n v="0"/>
    <m/>
    <s v="peudisponible"/>
    <n v="3000"/>
    <s v="meme_pays"/>
    <m/>
    <m/>
    <n v="120"/>
    <n v="21"/>
    <n v="0"/>
    <n v="500"/>
    <n v="0"/>
    <m/>
    <s v="oui"/>
    <m/>
    <s v="pelle tenaille corde bache"/>
    <n v="1"/>
    <n v="1"/>
    <n v="1"/>
    <n v="1"/>
    <n v="0"/>
    <m/>
    <s v="securite prix_fournisseurs rarete_transport cout_transport taxes tracasseries"/>
    <n v="1"/>
    <n v="0"/>
    <n v="0"/>
    <n v="0"/>
    <n v="1"/>
    <n v="1"/>
    <n v="1"/>
    <n v="1"/>
    <n v="1"/>
    <n v="0"/>
    <n v="0"/>
    <m/>
    <m/>
    <s v="prix_hausse"/>
    <n v="0"/>
    <n v="1"/>
    <n v="0"/>
    <n v="0"/>
    <s v="bache corde tenaille pelle"/>
    <n v="1"/>
    <n v="1"/>
    <n v="1"/>
    <n v="1"/>
    <n v="0"/>
    <s v="baisse_offre_securite baisse_offre_saison_circulation Hausse_prix_fournisseurs hausse_couts"/>
    <n v="1"/>
    <n v="0"/>
    <n v="0"/>
    <n v="0"/>
    <n v="0"/>
    <n v="1"/>
    <n v="0"/>
    <n v="1"/>
    <n v="1"/>
    <n v="0"/>
    <n v="0"/>
    <n v="0"/>
    <m/>
    <m/>
    <m/>
    <m/>
    <m/>
    <m/>
    <m/>
    <m/>
    <m/>
    <m/>
    <m/>
    <m/>
    <m/>
    <m/>
    <m/>
    <m/>
    <m/>
    <m/>
    <m/>
    <m/>
    <m/>
    <m/>
    <s v="combustible_bois combustible_gaz"/>
    <n v="1"/>
    <n v="0"/>
    <n v="1"/>
    <n v="0"/>
    <n v="0"/>
    <n v="0"/>
    <n v="0"/>
    <n v="0"/>
    <n v="0"/>
    <n v="0"/>
    <n v="0"/>
    <n v="0"/>
    <n v="0"/>
    <n v="0"/>
    <n v="0"/>
    <n v="0"/>
    <n v="2"/>
    <n v="9"/>
    <m/>
    <s v="peudisponible"/>
    <n v="500"/>
    <s v="meme_pays"/>
    <m/>
    <m/>
    <n v="30"/>
    <n v="40"/>
    <n v="1"/>
    <n v="1500"/>
    <n v="0"/>
    <m/>
    <m/>
    <m/>
    <m/>
    <m/>
    <m/>
    <m/>
    <m/>
    <m/>
    <m/>
    <m/>
    <m/>
    <m/>
    <m/>
    <m/>
    <m/>
    <s v="peudisponible"/>
    <s v="6kg 12kg"/>
    <n v="0"/>
    <n v="1"/>
    <n v="1"/>
    <m/>
    <n v="32500"/>
    <n v="45000"/>
    <s v="meme_pays"/>
    <m/>
    <m/>
    <n v="15"/>
    <n v="21"/>
    <n v="1"/>
    <n v="50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gaz"/>
    <n v="1"/>
    <n v="0"/>
    <n v="1"/>
    <n v="0"/>
    <n v="0"/>
    <n v="0"/>
    <n v="0"/>
    <n v="0"/>
    <n v="0"/>
    <n v="0"/>
    <n v="0"/>
    <n v="0"/>
    <n v="0"/>
    <n v="0"/>
    <n v="0"/>
    <n v="0"/>
    <m/>
    <s v="securite degradation_perte prix_fournisseurs rarete_transport cout_transport taxes"/>
    <n v="1"/>
    <n v="0"/>
    <n v="1"/>
    <n v="0"/>
    <n v="1"/>
    <n v="1"/>
    <n v="1"/>
    <n v="1"/>
    <n v="0"/>
    <n v="0"/>
    <n v="0"/>
    <m/>
    <m/>
    <s v="prix_hausse"/>
    <n v="0"/>
    <n v="1"/>
    <n v="0"/>
    <n v="0"/>
    <s v="combustible_bois combustible_gaz"/>
    <n v="1"/>
    <n v="0"/>
    <n v="1"/>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n v="0"/>
    <n v="1"/>
    <n v="1"/>
    <n v="1"/>
    <n v="1"/>
    <n v="0"/>
    <n v="0"/>
    <n v="0"/>
    <n v="0"/>
    <n v="0"/>
    <m/>
    <s v="argent_mobile transfert"/>
    <n v="0"/>
    <n v="0"/>
    <n v="1"/>
    <n v="1"/>
    <n v="0"/>
    <n v="0"/>
    <n v="0"/>
    <n v="0"/>
    <n v="0"/>
    <n v="0"/>
    <n v="0"/>
    <m/>
    <s v="non_chez_soi"/>
    <s v="oui_produits"/>
    <n v="0"/>
    <n v="1"/>
    <n v="0"/>
    <n v="0"/>
    <n v="0"/>
    <n v="0"/>
    <m/>
    <s v="aucun"/>
    <n v="1"/>
    <n v="0"/>
    <n v="0"/>
    <n v="0"/>
    <n v="0"/>
    <n v="0"/>
    <n v="0"/>
    <n v="0"/>
    <n v="0"/>
    <m/>
    <s v="oui_plusieurs"/>
    <s v="restrictions_mouvements horaires_restreints personnes_insecurite lieux_insecurite"/>
    <n v="0"/>
    <n v="0"/>
    <n v="1"/>
    <n v="1"/>
    <n v="1"/>
    <n v="1"/>
    <n v="0"/>
    <n v="0"/>
    <n v="0"/>
    <m/>
    <s v="vol_etalage vol_cambriolage"/>
    <n v="0"/>
    <n v="0"/>
    <n v="1"/>
    <n v="1"/>
    <n v="0"/>
    <n v="0"/>
    <n v="0"/>
    <n v="0"/>
    <n v="0"/>
    <n v="0"/>
    <m/>
    <s v="route_endommagees"/>
    <n v="0"/>
    <n v="1"/>
    <n v="0"/>
    <n v="0"/>
    <n v="0"/>
    <n v="0"/>
    <n v="0"/>
    <n v="0"/>
    <n v="0"/>
    <m/>
    <s v="argent marchandises"/>
    <n v="0"/>
    <n v="1"/>
    <n v="1"/>
    <n v="0"/>
    <n v="0"/>
    <n v="0"/>
    <n v="0"/>
    <n v="0"/>
    <n v="0"/>
    <m/>
    <s v="augmente_beaucoup"/>
    <s v="oui"/>
    <s v="L'insécurité qui a poussé les villages environnants a rejoindre Tougan"/>
    <m/>
    <s v="augmente_beaucoup"/>
    <s v="oui"/>
    <s v="Il y'a plus de commerçant et plusieurs articles divers provenant des villages"/>
    <m/>
    <s v="Avec l'influence de commerçants provenant des villages installés à tougan à cause de l'insécurité le marché se dégrade les toitures s'envolent"/>
    <m/>
    <m/>
    <m/>
    <m/>
    <n v="444546267"/>
    <d v="2023-06-25T13:42:57"/>
    <m/>
    <m/>
    <s v="submitted_via_web"/>
    <s v="bkf_icsm"/>
    <s v="v8DRxzhZAoFL2MzF7VzqpN"/>
    <m/>
    <m/>
    <m/>
  </r>
  <r>
    <n v="95"/>
    <s v="c864a4f7-16b1-4772-8723-06d270e7423c"/>
    <d v="2023-06-25T00:00:00"/>
    <s v="tougan"/>
    <s v="tougan2"/>
    <d v="2023-06-25T10:51:39"/>
    <d v="2023-06-25T12:21:21"/>
    <s v="audit.csv"/>
    <m/>
    <m/>
    <s v="crs"/>
    <d v="2023-06-23T00:00:00"/>
    <s v="boucle_mouhoun"/>
    <s v="sourou"/>
    <x v="8"/>
    <s v="central"/>
    <m/>
    <m/>
    <s v="Catholic Relief Services Burkina Faso (CRS)"/>
    <s v="Marché de Tougan"/>
    <m/>
    <s v="oui"/>
    <m/>
    <x v="1"/>
    <m/>
    <m/>
    <s v="bidon seau savon400gr"/>
    <n v="1"/>
    <n v="1"/>
    <n v="1"/>
    <n v="0"/>
    <n v="3"/>
    <m/>
    <s v="peudisponible"/>
    <n v="950"/>
    <s v="meme_pays"/>
    <m/>
    <m/>
    <n v="120"/>
    <n v="21"/>
    <n v="0"/>
    <n v="500"/>
    <n v="0"/>
    <m/>
    <s v="peudisponible"/>
    <s v="20l"/>
    <n v="1"/>
    <n v="0"/>
    <n v="3100"/>
    <m/>
    <s v="meme_pays"/>
    <m/>
    <m/>
    <n v="15"/>
    <n v="21"/>
    <n v="1"/>
    <n v="450"/>
    <n v="0"/>
    <m/>
    <s v="peudisponible"/>
    <s v="boule400g boule250g"/>
    <n v="1"/>
    <n v="1"/>
    <n v="500"/>
    <n v="350"/>
    <s v="meme_pays"/>
    <m/>
    <m/>
    <n v="90"/>
    <n v="21"/>
    <n v="0"/>
    <n v="1500"/>
    <n v="0"/>
    <m/>
    <s v="oui"/>
    <m/>
    <s v="seau bidon savon400gr"/>
    <n v="1"/>
    <n v="1"/>
    <n v="1"/>
    <n v="0"/>
    <m/>
    <s v="securite degradation_perte prix_fournisseurs rarete_transport cout_transport"/>
    <n v="1"/>
    <n v="0"/>
    <n v="1"/>
    <n v="0"/>
    <n v="1"/>
    <n v="1"/>
    <n v="1"/>
    <n v="0"/>
    <n v="0"/>
    <n v="0"/>
    <n v="0"/>
    <m/>
    <m/>
    <s v="prix_hausse"/>
    <n v="0"/>
    <n v="1"/>
    <n v="0"/>
    <n v="0"/>
    <s v="seau bidon savon400gr"/>
    <n v="1"/>
    <n v="1"/>
    <n v="1"/>
    <n v="0"/>
    <s v="hausse_couts Hausse_prix_fournisseurs baisse_offre_securite"/>
    <n v="1"/>
    <n v="0"/>
    <n v="0"/>
    <n v="0"/>
    <n v="0"/>
    <n v="1"/>
    <n v="0"/>
    <n v="0"/>
    <n v="1"/>
    <n v="0"/>
    <n v="0"/>
    <n v="0"/>
    <m/>
    <m/>
    <m/>
    <m/>
    <m/>
    <m/>
    <m/>
    <m/>
    <m/>
    <m/>
    <m/>
    <m/>
    <m/>
    <m/>
    <m/>
    <m/>
    <m/>
    <m/>
    <m/>
    <m/>
    <m/>
    <s v="bache tenaille pelle corde"/>
    <n v="1"/>
    <n v="1"/>
    <n v="1"/>
    <n v="1"/>
    <n v="0"/>
    <n v="4"/>
    <m/>
    <s v="peudisponible"/>
    <n v="5500"/>
    <s v="meme_pays"/>
    <m/>
    <m/>
    <n v="120"/>
    <n v="21"/>
    <n v="0"/>
    <n v="1280"/>
    <n v="0"/>
    <m/>
    <s v="peudisponible"/>
    <n v="12000"/>
    <s v="meme_pays"/>
    <m/>
    <m/>
    <n v="90"/>
    <n v="21"/>
    <n v="0"/>
    <n v="350"/>
    <n v="0"/>
    <m/>
    <s v="peudisponible"/>
    <n v="900"/>
    <s v="meme_pays"/>
    <m/>
    <m/>
    <n v="240"/>
    <n v="21"/>
    <n v="0"/>
    <n v="450"/>
    <n v="0"/>
    <m/>
    <s v="peudisponible"/>
    <n v="2800"/>
    <s v="meme_pays"/>
    <m/>
    <m/>
    <n v="90"/>
    <n v="21"/>
    <n v="0"/>
    <n v="1400"/>
    <n v="0"/>
    <m/>
    <s v="oui"/>
    <m/>
    <s v="bache corde tenaille pelle"/>
    <n v="1"/>
    <n v="1"/>
    <n v="1"/>
    <n v="1"/>
    <n v="0"/>
    <m/>
    <s v="securite vols degradation_perte prix_fournisseurs rarete_transport cout_transport taxes"/>
    <n v="1"/>
    <n v="1"/>
    <n v="1"/>
    <n v="0"/>
    <n v="1"/>
    <n v="1"/>
    <n v="1"/>
    <n v="1"/>
    <n v="0"/>
    <n v="0"/>
    <n v="0"/>
    <m/>
    <m/>
    <s v="prix_hausse"/>
    <n v="0"/>
    <n v="1"/>
    <n v="0"/>
    <n v="0"/>
    <s v="bache corde tenaille pelle"/>
    <n v="1"/>
    <n v="1"/>
    <n v="1"/>
    <n v="1"/>
    <n v="0"/>
    <s v="hausse_couts Hausse_prix_fournisseurs baisse_offre_securite"/>
    <n v="1"/>
    <n v="0"/>
    <n v="0"/>
    <n v="0"/>
    <n v="0"/>
    <n v="1"/>
    <n v="0"/>
    <n v="0"/>
    <n v="1"/>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400"/>
    <s v="meme_localite"/>
    <m/>
    <m/>
    <n v="45"/>
    <n v="60"/>
    <n v="1"/>
    <n v="5000"/>
    <n v="0"/>
    <m/>
    <s v="peudisponible"/>
    <s v="sac"/>
    <n v="1"/>
    <n v="0"/>
    <n v="8500"/>
    <m/>
    <s v="meme_pays"/>
    <m/>
    <m/>
    <n v="90"/>
    <n v="30"/>
    <n v="0"/>
    <n v="200"/>
    <n v="0"/>
    <m/>
    <s v="peudisponible"/>
    <s v="6kg 12kg"/>
    <n v="0"/>
    <n v="1"/>
    <n v="1"/>
    <m/>
    <n v="32500"/>
    <n v="45000"/>
    <s v="meme_pays"/>
    <m/>
    <m/>
    <n v="240"/>
    <n v="45"/>
    <n v="0"/>
    <n v="350"/>
    <n v="0"/>
    <m/>
    <s v="peudisponible"/>
    <n v="4500"/>
    <s v="meme_province"/>
    <m/>
    <m/>
    <n v="30"/>
    <n v="50"/>
    <n v="0"/>
    <n v="180"/>
    <n v="0"/>
    <m/>
    <s v="peudisponible"/>
    <n v="2800"/>
    <s v="meme_province"/>
    <m/>
    <m/>
    <n v="130"/>
    <n v="30"/>
    <n v="0"/>
    <n v="95"/>
    <n v="0"/>
    <m/>
    <s v="peudisponible"/>
    <n v="800"/>
    <s v="meme_pays"/>
    <m/>
    <m/>
    <n v="60"/>
    <n v="30"/>
    <n v="0"/>
    <n v="1550"/>
    <n v="0"/>
    <m/>
    <s v="peudisponible"/>
    <n v="200"/>
    <s v="meme_pays"/>
    <m/>
    <m/>
    <n v="60"/>
    <n v="21"/>
    <n v="0"/>
    <n v="580"/>
    <n v="0"/>
    <m/>
    <s v="peudisponible"/>
    <s v="0_25l 0_5l 1l"/>
    <n v="1"/>
    <n v="1"/>
    <n v="1"/>
    <n v="500"/>
    <n v="600"/>
    <n v="1100"/>
    <s v="meme_pays"/>
    <m/>
    <m/>
    <n v="95"/>
    <n v="21"/>
    <n v="0"/>
    <n v="650"/>
    <n v="0"/>
    <m/>
    <s v="peudisponible"/>
    <n v="2500"/>
    <s v="meme_pays"/>
    <m/>
    <m/>
    <n v="250"/>
    <n v="21"/>
    <n v="0"/>
    <n v="1400"/>
    <n v="0"/>
    <m/>
    <s v="peudisponible"/>
    <n v="3700"/>
    <s v="meme_pays"/>
    <m/>
    <m/>
    <n v="50"/>
    <n v="21"/>
    <n v="0"/>
    <n v="550"/>
    <n v="0"/>
    <m/>
    <s v="nondisponible"/>
    <m/>
    <m/>
    <m/>
    <m/>
    <m/>
    <m/>
    <m/>
    <m/>
    <m/>
    <m/>
    <s v="nondisponible"/>
    <m/>
    <m/>
    <m/>
    <m/>
    <m/>
    <m/>
    <m/>
    <m/>
    <m/>
    <m/>
    <s v="peudisponible"/>
    <n v="1500"/>
    <s v="meme_pays"/>
    <m/>
    <m/>
    <n v="90"/>
    <n v="21"/>
    <n v="0"/>
    <n v="800"/>
    <n v="0"/>
    <m/>
    <s v="peudisponible"/>
    <s v="oui"/>
    <n v="6000"/>
    <m/>
    <m/>
    <s v="meme_pays"/>
    <m/>
    <m/>
    <n v="240"/>
    <n v="21"/>
    <n v="0"/>
    <n v="1800"/>
    <n v="0"/>
    <m/>
    <s v="peudisponible"/>
    <n v="250"/>
    <s v="meme_pays"/>
    <m/>
    <m/>
    <n v="90"/>
    <n v="14"/>
    <n v="0"/>
    <n v="15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vols degradation_perte prix_fournisseurs rarete_transport cout_transport taxes"/>
    <n v="1"/>
    <n v="1"/>
    <n v="1"/>
    <n v="0"/>
    <n v="1"/>
    <n v="1"/>
    <n v="1"/>
    <n v="1"/>
    <n v="0"/>
    <n v="0"/>
    <n v="0"/>
    <m/>
    <m/>
    <s v="prix_hausse"/>
    <n v="0"/>
    <n v="1"/>
    <n v="0"/>
    <n v="0"/>
    <s v="combustible_bois combustible_charbon combustible_gaz marmite7 marmite5 assiette gobelet_plastique gobelet_acier sac_boro pagne lampe moustiquaire couverture natte bassine"/>
    <n v="1"/>
    <n v="1"/>
    <n v="1"/>
    <n v="1"/>
    <n v="1"/>
    <n v="1"/>
    <n v="1"/>
    <n v="1"/>
    <n v="1"/>
    <n v="1"/>
    <n v="1"/>
    <n v="1"/>
    <n v="1"/>
    <n v="1"/>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ganes_bandits aide_humanitaire"/>
    <n v="0"/>
    <n v="1"/>
    <n v="1"/>
    <n v="1"/>
    <n v="1"/>
    <n v="1"/>
    <n v="1"/>
    <n v="0"/>
    <n v="0"/>
    <n v="0"/>
    <m/>
    <s v="argent_mobile transfert"/>
    <n v="0"/>
    <n v="0"/>
    <n v="1"/>
    <n v="1"/>
    <n v="0"/>
    <n v="0"/>
    <n v="0"/>
    <n v="0"/>
    <n v="0"/>
    <n v="0"/>
    <n v="0"/>
    <m/>
    <s v="oui_personnel"/>
    <s v="non"/>
    <n v="1"/>
    <n v="0"/>
    <n v="0"/>
    <n v="0"/>
    <n v="0"/>
    <n v="0"/>
    <m/>
    <s v="aucun"/>
    <n v="1"/>
    <n v="0"/>
    <n v="0"/>
    <n v="0"/>
    <n v="0"/>
    <n v="0"/>
    <n v="0"/>
    <n v="0"/>
    <n v="0"/>
    <m/>
    <s v="oui_plusieurs"/>
    <s v="lieux_insecurite restrictions_mouvements"/>
    <n v="0"/>
    <n v="0"/>
    <n v="1"/>
    <n v="0"/>
    <n v="0"/>
    <n v="1"/>
    <n v="0"/>
    <n v="0"/>
    <n v="0"/>
    <m/>
    <s v="vol_cambriolage vol_etalage"/>
    <n v="0"/>
    <n v="0"/>
    <n v="1"/>
    <n v="1"/>
    <n v="0"/>
    <n v="0"/>
    <n v="0"/>
    <n v="0"/>
    <n v="0"/>
    <n v="0"/>
    <m/>
    <s v="route_endommagees routes_ganes autre"/>
    <n v="0"/>
    <n v="1"/>
    <n v="0"/>
    <n v="0"/>
    <n v="1"/>
    <n v="0"/>
    <n v="1"/>
    <n v="0"/>
    <n v="0"/>
    <s v="La distance a parcourir avant d'atteindre le marché est 07 kl"/>
    <s v="marchandises"/>
    <n v="0"/>
    <n v="0"/>
    <n v="1"/>
    <n v="0"/>
    <n v="0"/>
    <n v="0"/>
    <n v="0"/>
    <n v="0"/>
    <n v="0"/>
    <m/>
    <s v="augmente_beaucoup"/>
    <s v="oui"/>
    <s v="Arrivé des déplacés"/>
    <m/>
    <s v="augmente_beaucoup"/>
    <s v="oui"/>
    <s v="Arrivés des villages déplacé"/>
    <m/>
    <s v="Toiture du marché défectueuse"/>
    <m/>
    <m/>
    <m/>
    <m/>
    <n v="444546280"/>
    <d v="2023-06-25T13:42:59"/>
    <m/>
    <m/>
    <s v="submitted_via_web"/>
    <s v="bkf_icsm"/>
    <s v="v8DRxzhZAoFL2MzF7VzqpN"/>
    <m/>
    <m/>
    <m/>
  </r>
  <r>
    <n v="96"/>
    <s v="a1993f82-164e-4916-9012-c78746aaa68f"/>
    <d v="2023-06-25T00:00:00"/>
    <s v="tougan"/>
    <s v="tougan2"/>
    <d v="2023-06-25T12:21:34"/>
    <d v="2023-06-25T13:31:14"/>
    <s v="audit.csv"/>
    <m/>
    <m/>
    <s v="crs"/>
    <d v="2023-06-24T00:00:00"/>
    <s v="boucle_mouhoun"/>
    <s v="sourou"/>
    <x v="8"/>
    <s v="central"/>
    <m/>
    <m/>
    <s v="Catholic Relief Services Burkina Faso (CRS)"/>
    <s v="Marché de Tougan"/>
    <m/>
    <s v="oui"/>
    <m/>
    <x v="3"/>
    <m/>
    <m/>
    <s v="bidon savon400gr seau"/>
    <n v="1"/>
    <n v="1"/>
    <n v="1"/>
    <n v="0"/>
    <n v="3"/>
    <m/>
    <s v="peudisponible"/>
    <n v="1000"/>
    <s v="meme_pays"/>
    <m/>
    <m/>
    <n v="90"/>
    <n v="21"/>
    <n v="0"/>
    <n v="580"/>
    <n v="0"/>
    <m/>
    <s v="peudisponible"/>
    <s v="20l"/>
    <n v="1"/>
    <n v="0"/>
    <n v="3300"/>
    <m/>
    <s v="meme_pays"/>
    <m/>
    <m/>
    <n v="30"/>
    <n v="14"/>
    <n v="0"/>
    <n v="350"/>
    <n v="0"/>
    <m/>
    <s v="peudisponible"/>
    <s v="boule400g boule250g"/>
    <n v="1"/>
    <n v="1"/>
    <n v="500"/>
    <n v="300"/>
    <s v="meme_pays"/>
    <m/>
    <m/>
    <n v="30"/>
    <n v="15"/>
    <n v="0"/>
    <n v="1550"/>
    <n v="0"/>
    <m/>
    <s v="oui"/>
    <m/>
    <s v="seau bidon savon400gr"/>
    <n v="1"/>
    <n v="1"/>
    <n v="1"/>
    <n v="0"/>
    <m/>
    <s v="securite degradation_perte rarete_transport cout_transport taxes tracasseries"/>
    <n v="1"/>
    <n v="0"/>
    <n v="1"/>
    <n v="0"/>
    <n v="0"/>
    <n v="1"/>
    <n v="1"/>
    <n v="1"/>
    <n v="1"/>
    <n v="0"/>
    <n v="0"/>
    <m/>
    <m/>
    <s v="prix_hausse"/>
    <n v="0"/>
    <n v="1"/>
    <n v="0"/>
    <n v="0"/>
    <s v="seau bidon savon400gr"/>
    <n v="1"/>
    <n v="1"/>
    <n v="1"/>
    <n v="0"/>
    <s v="hausse_couts Hausse_prix_fournisseurs baisse_offre_securite"/>
    <n v="1"/>
    <n v="0"/>
    <n v="0"/>
    <n v="0"/>
    <n v="0"/>
    <n v="1"/>
    <n v="0"/>
    <n v="0"/>
    <n v="1"/>
    <n v="0"/>
    <n v="0"/>
    <n v="0"/>
    <m/>
    <m/>
    <m/>
    <m/>
    <m/>
    <m/>
    <m/>
    <m/>
    <m/>
    <m/>
    <m/>
    <m/>
    <m/>
    <m/>
    <m/>
    <m/>
    <m/>
    <m/>
    <m/>
    <m/>
    <m/>
    <s v="bache corde tenaille pelle"/>
    <n v="1"/>
    <n v="1"/>
    <n v="1"/>
    <n v="1"/>
    <n v="0"/>
    <n v="4"/>
    <m/>
    <s v="peudisponible"/>
    <n v="4500"/>
    <s v="meme_pays"/>
    <m/>
    <m/>
    <n v="90"/>
    <n v="14"/>
    <n v="0"/>
    <n v="850"/>
    <n v="0"/>
    <m/>
    <s v="peudisponible"/>
    <n v="13500"/>
    <s v="meme_pays"/>
    <m/>
    <m/>
    <n v="200"/>
    <n v="20"/>
    <n v="0"/>
    <n v="50"/>
    <n v="0"/>
    <m/>
    <s v="peudisponible"/>
    <n v="1000"/>
    <s v="meme_pays"/>
    <m/>
    <m/>
    <n v="360"/>
    <n v="20"/>
    <n v="0"/>
    <n v="100"/>
    <n v="0"/>
    <m/>
    <s v="peudisponible"/>
    <n v="3000"/>
    <s v="meme_pays"/>
    <m/>
    <m/>
    <n v="200"/>
    <n v="14"/>
    <n v="0"/>
    <n v="190"/>
    <n v="0"/>
    <m/>
    <s v="oui"/>
    <m/>
    <s v="bache corde tenaille pelle"/>
    <n v="1"/>
    <n v="1"/>
    <n v="1"/>
    <n v="1"/>
    <n v="0"/>
    <m/>
    <s v="cout_transport rarete_transport prix_fournisseurs"/>
    <n v="0"/>
    <n v="0"/>
    <n v="0"/>
    <n v="0"/>
    <n v="1"/>
    <n v="1"/>
    <n v="1"/>
    <n v="0"/>
    <n v="0"/>
    <n v="0"/>
    <n v="0"/>
    <m/>
    <m/>
    <s v="prix_hausse"/>
    <n v="0"/>
    <n v="1"/>
    <n v="0"/>
    <n v="0"/>
    <s v="bache corde tenaille pelle"/>
    <n v="1"/>
    <n v="1"/>
    <n v="1"/>
    <n v="1"/>
    <n v="0"/>
    <s v="hausse_couts baisse_offre_securite Hausse_prix_fournisseurs"/>
    <n v="1"/>
    <n v="0"/>
    <n v="0"/>
    <n v="0"/>
    <n v="0"/>
    <n v="1"/>
    <n v="0"/>
    <n v="0"/>
    <n v="1"/>
    <n v="0"/>
    <n v="0"/>
    <n v="0"/>
    <m/>
    <m/>
    <m/>
    <m/>
    <m/>
    <m/>
    <m/>
    <m/>
    <m/>
    <m/>
    <m/>
    <m/>
    <m/>
    <m/>
    <m/>
    <m/>
    <m/>
    <m/>
    <m/>
    <m/>
    <m/>
    <m/>
    <s v="combustible_gaz combustible_charbon combustible_bois marmite7 marmite5 assiette gobelet_plastique gobelet_acier bassine"/>
    <n v="1"/>
    <n v="1"/>
    <n v="1"/>
    <n v="1"/>
    <n v="1"/>
    <n v="1"/>
    <n v="1"/>
    <n v="1"/>
    <n v="1"/>
    <n v="0"/>
    <n v="0"/>
    <n v="0"/>
    <n v="0"/>
    <n v="0"/>
    <n v="0"/>
    <n v="0"/>
    <n v="9"/>
    <n v="16"/>
    <m/>
    <s v="peudisponible"/>
    <n v="350"/>
    <s v="meme_pays"/>
    <m/>
    <m/>
    <n v="60"/>
    <n v="7"/>
    <n v="0"/>
    <n v="5000"/>
    <n v="600"/>
    <m/>
    <s v="peudisponible"/>
    <s v="sac sachet"/>
    <n v="1"/>
    <n v="1"/>
    <n v="10000"/>
    <n v="200"/>
    <s v="meme_pays"/>
    <m/>
    <m/>
    <n v="90"/>
    <n v="15"/>
    <n v="0"/>
    <n v="6500"/>
    <n v="100"/>
    <m/>
    <s v="peudisponible"/>
    <s v="6kg 12kg"/>
    <n v="0"/>
    <n v="1"/>
    <n v="1"/>
    <m/>
    <n v="32500"/>
    <n v="45000"/>
    <s v="meme_pays"/>
    <m/>
    <m/>
    <n v="30"/>
    <n v="20"/>
    <n v="0"/>
    <n v="500"/>
    <n v="0"/>
    <m/>
    <s v="peudisponible"/>
    <n v="4500"/>
    <s v="meme_pays"/>
    <m/>
    <m/>
    <n v="50"/>
    <n v="25"/>
    <n v="0"/>
    <n v="60"/>
    <n v="0"/>
    <m/>
    <s v="peudisponible"/>
    <n v="3000"/>
    <s v="meme_pays"/>
    <m/>
    <m/>
    <n v="90"/>
    <n v="25"/>
    <n v="0"/>
    <n v="60"/>
    <n v="0"/>
    <m/>
    <s v="peudisponible"/>
    <n v="1100"/>
    <s v="meme_pays"/>
    <m/>
    <m/>
    <n v="130"/>
    <n v="14"/>
    <n v="0"/>
    <n v="200"/>
    <n v="0"/>
    <m/>
    <s v="peudisponible"/>
    <n v="200"/>
    <s v="meme_pays"/>
    <m/>
    <m/>
    <n v="30"/>
    <n v="10"/>
    <n v="0"/>
    <n v="450"/>
    <n v="0"/>
    <m/>
    <s v="peudisponible"/>
    <s v="0_25l 0_5l 1l"/>
    <n v="1"/>
    <n v="1"/>
    <n v="1"/>
    <n v="500"/>
    <n v="1250"/>
    <n v="2000"/>
    <s v="meme_pays"/>
    <m/>
    <m/>
    <n v="180"/>
    <n v="10"/>
    <n v="0"/>
    <n v="180"/>
    <n v="0"/>
    <m/>
    <s v="peudisponible"/>
    <n v="2100"/>
    <s v="meme_pays"/>
    <m/>
    <m/>
    <n v="90"/>
    <n v="14"/>
    <n v="0"/>
    <n v="250"/>
    <n v="0"/>
    <m/>
    <m/>
    <m/>
    <m/>
    <m/>
    <m/>
    <m/>
    <m/>
    <m/>
    <m/>
    <m/>
    <m/>
    <m/>
    <m/>
    <m/>
    <m/>
    <m/>
    <m/>
    <m/>
    <m/>
    <m/>
    <m/>
    <m/>
    <m/>
    <m/>
    <m/>
    <m/>
    <m/>
    <m/>
    <m/>
    <m/>
    <m/>
    <m/>
    <m/>
    <m/>
    <m/>
    <m/>
    <m/>
    <m/>
    <m/>
    <m/>
    <m/>
    <m/>
    <m/>
    <m/>
    <m/>
    <m/>
    <m/>
    <m/>
    <m/>
    <m/>
    <m/>
    <m/>
    <m/>
    <m/>
    <m/>
    <m/>
    <m/>
    <m/>
    <m/>
    <m/>
    <m/>
    <m/>
    <m/>
    <m/>
    <m/>
    <m/>
    <m/>
    <m/>
    <m/>
    <s v="oui"/>
    <m/>
    <s v="combustible_bois combustible_charbon combustible_gaz marmite7 marmite5 assiette gobelet_plastique gobelet_acier bassine"/>
    <n v="1"/>
    <n v="1"/>
    <n v="1"/>
    <n v="1"/>
    <n v="1"/>
    <n v="1"/>
    <n v="1"/>
    <n v="1"/>
    <n v="1"/>
    <n v="0"/>
    <n v="0"/>
    <n v="0"/>
    <n v="0"/>
    <n v="0"/>
    <n v="0"/>
    <n v="0"/>
    <m/>
    <s v="securite rarete_transport cout_transport prix_fournisseurs"/>
    <n v="1"/>
    <n v="0"/>
    <n v="0"/>
    <n v="0"/>
    <n v="1"/>
    <n v="1"/>
    <n v="1"/>
    <n v="0"/>
    <n v="0"/>
    <n v="0"/>
    <n v="0"/>
    <m/>
    <m/>
    <s v="prix_hausse"/>
    <n v="0"/>
    <n v="1"/>
    <n v="0"/>
    <n v="0"/>
    <s v="combustible_bois combustible_charbon combustible_gaz marmite7 bassine gobelet_acier gobelet_plastique assiette marmite5"/>
    <n v="1"/>
    <n v="1"/>
    <n v="1"/>
    <n v="1"/>
    <n v="1"/>
    <n v="1"/>
    <n v="1"/>
    <n v="1"/>
    <n v="1"/>
    <n v="0"/>
    <n v="0"/>
    <n v="0"/>
    <n v="0"/>
    <n v="0"/>
    <n v="0"/>
    <n v="0"/>
    <s v="hausse_couts hausse_demande_distribution Hausse_prix_fournisseurs baisse_offre_securite"/>
    <n v="1"/>
    <n v="1"/>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collectif"/>
    <s v="non"/>
    <n v="1"/>
    <n v="0"/>
    <n v="0"/>
    <n v="0"/>
    <n v="0"/>
    <n v="0"/>
    <m/>
    <s v="aucun"/>
    <n v="1"/>
    <n v="0"/>
    <n v="0"/>
    <n v="0"/>
    <n v="0"/>
    <n v="0"/>
    <n v="0"/>
    <n v="0"/>
    <n v="0"/>
    <m/>
    <s v="oui_plusieurs"/>
    <s v="pas_de_reponse"/>
    <n v="0"/>
    <n v="0"/>
    <n v="0"/>
    <n v="0"/>
    <n v="0"/>
    <n v="0"/>
    <n v="0"/>
    <n v="1"/>
    <n v="0"/>
    <m/>
    <s v="vol_cambriolage vol_etalage"/>
    <n v="0"/>
    <n v="0"/>
    <n v="1"/>
    <n v="1"/>
    <n v="0"/>
    <n v="0"/>
    <n v="0"/>
    <n v="0"/>
    <n v="0"/>
    <n v="0"/>
    <m/>
    <s v="aucun"/>
    <n v="1"/>
    <n v="0"/>
    <n v="0"/>
    <n v="0"/>
    <n v="0"/>
    <n v="0"/>
    <n v="0"/>
    <n v="0"/>
    <n v="0"/>
    <m/>
    <s v="aucun"/>
    <n v="1"/>
    <n v="0"/>
    <n v="0"/>
    <n v="0"/>
    <n v="0"/>
    <n v="0"/>
    <n v="0"/>
    <n v="0"/>
    <n v="0"/>
    <m/>
    <s v="augmente_beaucoup"/>
    <s v="oui"/>
    <s v="Arrivé des villages déplacé"/>
    <m/>
    <s v="augmente_beaucoup"/>
    <s v="oui"/>
    <s v="Arrivé des villages déplacé"/>
    <m/>
    <s v="Les structures du marché ne sont pas en bonne état"/>
    <m/>
    <m/>
    <m/>
    <m/>
    <n v="444546296"/>
    <d v="2023-06-25T13:43:01"/>
    <m/>
    <m/>
    <s v="submitted_via_web"/>
    <s v="bkf_icsm"/>
    <s v="v8DRxzhZAoFL2MzF7VzqpN"/>
    <m/>
    <m/>
    <m/>
  </r>
  <r>
    <n v="97"/>
    <s v="bdcb34d4-3f72-478c-85ec-563a8e376633"/>
    <d v="2023-06-24T00:00:00"/>
    <s v="gayeri"/>
    <s v="gayeri1"/>
    <d v="2023-06-24T15:56:59"/>
    <d v="2023-06-24T16:22:12"/>
    <s v="audit.csv"/>
    <m/>
    <m/>
    <s v="pui"/>
    <d v="2023-06-24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pelle tenaille"/>
    <n v="1"/>
    <n v="1"/>
    <n v="1"/>
    <n v="1"/>
    <n v="0"/>
    <n v="4"/>
    <m/>
    <s v="peudisponible"/>
    <n v="10000"/>
    <s v="meme_pays"/>
    <m/>
    <m/>
    <n v="25"/>
    <n v="30"/>
    <n v="1"/>
    <n v="300"/>
    <n v="0"/>
    <m/>
    <s v="peudisponible"/>
    <n v="12500"/>
    <s v="meme_pays"/>
    <m/>
    <m/>
    <n v="60"/>
    <n v="30"/>
    <n v="0"/>
    <n v="100"/>
    <n v="0"/>
    <m/>
    <s v="peudisponible"/>
    <n v="5000"/>
    <s v="meme_pays"/>
    <m/>
    <m/>
    <n v="50"/>
    <n v="30"/>
    <n v="0"/>
    <n v="200"/>
    <n v="0"/>
    <m/>
    <s v="peudisponible"/>
    <n v="5000"/>
    <s v="meme_pays"/>
    <m/>
    <m/>
    <n v="10"/>
    <n v="30"/>
    <n v="1"/>
    <n v="200"/>
    <n v="0"/>
    <m/>
    <s v="oui"/>
    <m/>
    <s v="bache corde tenaille pelle"/>
    <n v="1"/>
    <n v="1"/>
    <n v="1"/>
    <n v="1"/>
    <n v="0"/>
    <m/>
    <s v="securite route_etat rarete_transport cout_transport"/>
    <n v="1"/>
    <n v="0"/>
    <n v="0"/>
    <n v="1"/>
    <n v="0"/>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produits"/>
    <n v="0"/>
    <n v="1"/>
    <n v="0"/>
    <n v="0"/>
    <n v="0"/>
    <n v="0"/>
    <m/>
    <s v="pas_de_reponse"/>
    <n v="0"/>
    <n v="0"/>
    <n v="0"/>
    <n v="0"/>
    <n v="0"/>
    <n v="0"/>
    <n v="0"/>
    <n v="1"/>
    <n v="0"/>
    <m/>
    <s v="oui_plusieurs"/>
    <s v="manque_transports personnes_insecurite"/>
    <n v="0"/>
    <n v="1"/>
    <n v="0"/>
    <n v="0"/>
    <n v="1"/>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44574680"/>
    <d v="2023-06-25T14:39:41"/>
    <m/>
    <m/>
    <s v="submitted_via_web"/>
    <s v="bkf_icsm"/>
    <s v="v8DRxzhZAoFL2MzF7VzqpN"/>
    <m/>
    <m/>
    <m/>
  </r>
  <r>
    <n v="98"/>
    <s v="fe628c3c-1f66-43d0-bd3e-f17088a7ccf7"/>
    <d v="2023-06-25T00:00:00"/>
    <s v="gayeri"/>
    <s v="gayeri1"/>
    <d v="2023-06-25T10:38:33"/>
    <d v="2023-06-25T10:45:18"/>
    <s v="audit.csv"/>
    <m/>
    <m/>
    <s v="pui"/>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10000"/>
    <s v="meme_pays"/>
    <m/>
    <m/>
    <n v="60"/>
    <n v="30"/>
    <n v="0"/>
    <n v="300"/>
    <n v="0"/>
    <m/>
    <s v="peudisponible"/>
    <n v="12500"/>
    <s v="meme_pays"/>
    <m/>
    <m/>
    <n v="30"/>
    <n v="30"/>
    <n v="1"/>
    <n v="400"/>
    <n v="0"/>
    <m/>
    <s v="peudisponible"/>
    <n v="5000"/>
    <s v="meme_pays"/>
    <m/>
    <m/>
    <n v="30"/>
    <n v="30"/>
    <n v="1"/>
    <n v="1000"/>
    <n v="0"/>
    <m/>
    <s v="peudisponible"/>
    <n v="5000"/>
    <s v="meme_pays"/>
    <m/>
    <m/>
    <n v="30"/>
    <n v="30"/>
    <n v="1"/>
    <n v="400"/>
    <n v="0"/>
    <m/>
    <s v="oui"/>
    <m/>
    <s v="bache corde tenaille pelle"/>
    <n v="1"/>
    <n v="1"/>
    <n v="1"/>
    <n v="1"/>
    <n v="0"/>
    <m/>
    <s v="securite prix_fournisseurs rarete_transport cout_transport"/>
    <n v="1"/>
    <n v="0"/>
    <n v="0"/>
    <n v="0"/>
    <n v="1"/>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lieux_insecurite restrictions_mouvements manque_transports"/>
    <n v="0"/>
    <n v="1"/>
    <n v="1"/>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74719"/>
    <d v="2023-06-25T14:39:47"/>
    <m/>
    <m/>
    <s v="submitted_via_web"/>
    <s v="bkf_icsm"/>
    <s v="v8DRxzhZAoFL2MzF7VzqpN"/>
    <m/>
    <m/>
    <m/>
  </r>
  <r>
    <n v="99"/>
    <s v="d028276b-6897-4f2d-b5de-084f2b3d4429"/>
    <d v="2023-06-25T00:00:00"/>
    <s v="gayeri"/>
    <s v="gayeri1"/>
    <d v="2023-06-25T12:06:48"/>
    <d v="2023-06-25T12:15:45"/>
    <s v="audit.csv"/>
    <m/>
    <m/>
    <s v="pui"/>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10000"/>
    <s v="meme_pays"/>
    <m/>
    <m/>
    <n v="45"/>
    <n v="60"/>
    <n v="1"/>
    <n v="500"/>
    <n v="0"/>
    <m/>
    <s v="peudisponible"/>
    <n v="12000"/>
    <s v="meme_pays"/>
    <m/>
    <m/>
    <n v="15"/>
    <n v="60"/>
    <n v="1"/>
    <n v="0"/>
    <n v="200"/>
    <m/>
    <s v="peudisponible"/>
    <n v="5000"/>
    <s v="meme_pays"/>
    <m/>
    <m/>
    <n v="45"/>
    <n v="60"/>
    <n v="1"/>
    <n v="300"/>
    <n v="0"/>
    <m/>
    <s v="peudisponible"/>
    <n v="5000"/>
    <s v="meme_pays"/>
    <m/>
    <m/>
    <n v="30"/>
    <n v="60"/>
    <n v="1"/>
    <n v="200"/>
    <n v="0"/>
    <m/>
    <s v="oui"/>
    <m/>
    <s v="bache corde tenaille pelle"/>
    <n v="1"/>
    <n v="1"/>
    <n v="1"/>
    <n v="1"/>
    <n v="0"/>
    <m/>
    <s v="prix_fournisseurs rarete_transport cout_transport"/>
    <n v="0"/>
    <n v="0"/>
    <n v="0"/>
    <n v="0"/>
    <n v="1"/>
    <n v="1"/>
    <n v="1"/>
    <n v="0"/>
    <n v="0"/>
    <n v="0"/>
    <n v="0"/>
    <m/>
    <m/>
    <s v="prix_hausse"/>
    <n v="0"/>
    <n v="1"/>
    <n v="0"/>
    <n v="0"/>
    <s v="corde tenaille"/>
    <n v="0"/>
    <n v="1"/>
    <n v="1"/>
    <n v="0"/>
    <n v="0"/>
    <s v="hausse_couts Hausse_prix_fournisseurs baisse_offre_securite"/>
    <n v="1"/>
    <n v="0"/>
    <n v="0"/>
    <n v="0"/>
    <n v="0"/>
    <n v="1"/>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lieux_insecurite"/>
    <n v="0"/>
    <n v="0"/>
    <n v="0"/>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74872"/>
    <d v="2023-06-25T14:40:04"/>
    <m/>
    <m/>
    <s v="submitted_via_web"/>
    <s v="bkf_icsm"/>
    <s v="v8DRxzhZAoFL2MzF7VzqpN"/>
    <m/>
    <m/>
    <m/>
  </r>
  <r>
    <n v="100"/>
    <s v="4a1b3e10-ad6f-44a5-8fa3-8da3f1b40ede"/>
    <d v="2023-06-25T00:00:00"/>
    <s v="gayeri"/>
    <s v="gayeri1"/>
    <d v="2023-06-25T14:01:05"/>
    <d v="2023-06-25T14:14:58"/>
    <s v="audit.csv"/>
    <m/>
    <m/>
    <s v="pui"/>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couverture moustiquai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60"/>
    <n v="1"/>
    <n v="400"/>
    <n v="0"/>
    <m/>
    <s v="peudisponible"/>
    <n v="2000"/>
    <s v="meme_pays"/>
    <m/>
    <m/>
    <n v="30"/>
    <n v="60"/>
    <n v="1"/>
    <n v="300"/>
    <n v="0"/>
    <m/>
    <s v="peudisponible"/>
    <n v="2000"/>
    <s v="meme_pays"/>
    <m/>
    <m/>
    <n v="15"/>
    <n v="60"/>
    <n v="1"/>
    <n v="300"/>
    <n v="0"/>
    <m/>
    <m/>
    <m/>
    <m/>
    <m/>
    <m/>
    <m/>
    <m/>
    <m/>
    <m/>
    <m/>
    <m/>
    <m/>
    <m/>
    <m/>
    <m/>
    <m/>
    <m/>
    <m/>
    <m/>
    <m/>
    <m/>
    <m/>
    <m/>
    <m/>
    <m/>
    <m/>
    <m/>
    <m/>
    <m/>
    <m/>
    <m/>
    <m/>
    <m/>
    <m/>
    <m/>
    <m/>
    <s v="oui"/>
    <m/>
    <s v="natte couverture moustiquaire"/>
    <n v="0"/>
    <n v="0"/>
    <n v="0"/>
    <n v="0"/>
    <n v="0"/>
    <n v="0"/>
    <n v="0"/>
    <n v="0"/>
    <n v="0"/>
    <n v="1"/>
    <n v="1"/>
    <n v="1"/>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oui_produits"/>
    <n v="0"/>
    <n v="1"/>
    <n v="1"/>
    <n v="0"/>
    <n v="0"/>
    <n v="0"/>
    <m/>
    <s v="autre"/>
    <n v="0"/>
    <n v="0"/>
    <n v="0"/>
    <n v="0"/>
    <n v="0"/>
    <n v="0"/>
    <n v="1"/>
    <n v="0"/>
    <n v="0"/>
    <s v="Les peulhs"/>
    <s v="oui_plusieurs"/>
    <s v="horaires_restreints restrictions_mouvements"/>
    <n v="0"/>
    <n v="0"/>
    <n v="1"/>
    <n v="1"/>
    <n v="0"/>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44574917"/>
    <d v="2023-06-25T14:40:10"/>
    <m/>
    <m/>
    <s v="submitted_via_web"/>
    <s v="bkf_icsm"/>
    <s v="v8DRxzhZAoFL2MzF7VzqpN"/>
    <m/>
    <m/>
    <m/>
  </r>
  <r>
    <n v="101"/>
    <s v="e63772b9-dd9a-4873-8079-260ede8919f5"/>
    <d v="2023-06-25T00:00:00"/>
    <s v="gayeri"/>
    <s v="gayeri1"/>
    <d v="2023-06-25T14:15:31"/>
    <d v="2023-06-25T14:21:46"/>
    <s v="audit.csv"/>
    <m/>
    <m/>
    <s v="pui"/>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couverture natt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250"/>
    <s v="meme_pays"/>
    <m/>
    <m/>
    <n v="30"/>
    <n v="60"/>
    <n v="1"/>
    <n v="300"/>
    <n v="0"/>
    <m/>
    <s v="peudisponible"/>
    <n v="2000"/>
    <s v="meme_pays"/>
    <m/>
    <m/>
    <n v="30"/>
    <n v="60"/>
    <n v="1"/>
    <n v="500"/>
    <n v="0"/>
    <m/>
    <s v="peudisponible"/>
    <n v="2000"/>
    <s v="meme_pays"/>
    <m/>
    <m/>
    <n v="30"/>
    <n v="60"/>
    <n v="1"/>
    <n v="300"/>
    <n v="0"/>
    <m/>
    <m/>
    <m/>
    <m/>
    <m/>
    <m/>
    <m/>
    <m/>
    <m/>
    <m/>
    <m/>
    <m/>
    <m/>
    <m/>
    <m/>
    <m/>
    <m/>
    <m/>
    <m/>
    <m/>
    <m/>
    <m/>
    <m/>
    <m/>
    <m/>
    <m/>
    <m/>
    <m/>
    <m/>
    <m/>
    <m/>
    <m/>
    <m/>
    <m/>
    <m/>
    <m/>
    <m/>
    <s v="oui"/>
    <m/>
    <s v="natte couverture moustiquaire"/>
    <n v="0"/>
    <n v="0"/>
    <n v="0"/>
    <n v="0"/>
    <n v="0"/>
    <n v="0"/>
    <n v="0"/>
    <n v="0"/>
    <n v="0"/>
    <n v="1"/>
    <n v="1"/>
    <n v="1"/>
    <n v="0"/>
    <n v="0"/>
    <n v="0"/>
    <n v="0"/>
    <m/>
    <s v="rarete_transport route_etat"/>
    <n v="0"/>
    <n v="0"/>
    <n v="0"/>
    <n v="1"/>
    <n v="0"/>
    <n v="1"/>
    <n v="0"/>
    <n v="0"/>
    <n v="0"/>
    <n v="0"/>
    <n v="0"/>
    <m/>
    <m/>
    <s v="prix_hausse"/>
    <n v="0"/>
    <n v="1"/>
    <n v="0"/>
    <n v="0"/>
    <s v="natte"/>
    <n v="0"/>
    <n v="0"/>
    <n v="0"/>
    <n v="0"/>
    <n v="0"/>
    <n v="0"/>
    <n v="0"/>
    <n v="0"/>
    <n v="0"/>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n v="0"/>
    <n v="0"/>
    <n v="1"/>
    <n v="0"/>
    <n v="0"/>
    <n v="0"/>
    <m/>
    <s v="pas_de_reponse"/>
    <n v="0"/>
    <n v="0"/>
    <n v="0"/>
    <n v="0"/>
    <n v="0"/>
    <n v="0"/>
    <n v="0"/>
    <n v="1"/>
    <n v="0"/>
    <m/>
    <s v="oui_plusieurs"/>
    <s v="manque_transports restrictions_mouvemen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74968"/>
    <d v="2023-06-25T14:40:17"/>
    <m/>
    <m/>
    <s v="submitted_via_web"/>
    <s v="bkf_icsm"/>
    <s v="v8DRxzhZAoFL2MzF7VzqpN"/>
    <m/>
    <m/>
    <m/>
  </r>
  <r>
    <n v="102"/>
    <s v="e77d18ec-0a17-41c8-8562-9b8b741f9c19"/>
    <d v="2023-06-25T00:00:00"/>
    <s v="gayeri"/>
    <s v="gayeri1"/>
    <d v="2023-06-25T14:23:05"/>
    <d v="2023-06-25T14:28:14"/>
    <s v="audit.csv"/>
    <m/>
    <m/>
    <s v="pui"/>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couverture moustiquai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000"/>
    <s v="meme_pays"/>
    <m/>
    <m/>
    <n v="10"/>
    <n v="30"/>
    <n v="1"/>
    <n v="1000"/>
    <n v="0"/>
    <m/>
    <s v="peudisponible"/>
    <n v="2000"/>
    <s v="meme_pays"/>
    <m/>
    <m/>
    <n v="15"/>
    <n v="30"/>
    <n v="1"/>
    <n v="300"/>
    <n v="0"/>
    <m/>
    <s v="peudisponible"/>
    <n v="2000"/>
    <s v="meme_pays"/>
    <m/>
    <m/>
    <n v="30"/>
    <n v="30"/>
    <n v="1"/>
    <n v="500"/>
    <n v="0"/>
    <m/>
    <m/>
    <m/>
    <m/>
    <m/>
    <m/>
    <m/>
    <m/>
    <m/>
    <m/>
    <m/>
    <m/>
    <m/>
    <m/>
    <m/>
    <m/>
    <m/>
    <m/>
    <m/>
    <m/>
    <m/>
    <m/>
    <m/>
    <m/>
    <m/>
    <m/>
    <m/>
    <m/>
    <m/>
    <m/>
    <m/>
    <m/>
    <m/>
    <m/>
    <m/>
    <m/>
    <m/>
    <s v="oui"/>
    <m/>
    <s v="natte couverture moustiquaire"/>
    <n v="0"/>
    <n v="0"/>
    <n v="0"/>
    <n v="0"/>
    <n v="0"/>
    <n v="0"/>
    <n v="0"/>
    <n v="0"/>
    <n v="0"/>
    <n v="1"/>
    <n v="1"/>
    <n v="1"/>
    <n v="0"/>
    <n v="0"/>
    <n v="0"/>
    <n v="0"/>
    <m/>
    <s v="securite rarete_transport cout_transport"/>
    <n v="1"/>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oui_produits"/>
    <n v="0"/>
    <n v="1"/>
    <n v="1"/>
    <n v="0"/>
    <n v="0"/>
    <n v="0"/>
    <m/>
    <s v="autre"/>
    <n v="0"/>
    <n v="0"/>
    <n v="0"/>
    <n v="0"/>
    <n v="0"/>
    <n v="0"/>
    <n v="1"/>
    <n v="0"/>
    <n v="0"/>
    <s v="Les peulhs"/>
    <s v="oui_plusieurs"/>
    <s v="manque_transports horaires_restreints"/>
    <n v="0"/>
    <n v="1"/>
    <n v="0"/>
    <n v="1"/>
    <n v="0"/>
    <n v="0"/>
    <n v="0"/>
    <n v="0"/>
    <n v="0"/>
    <m/>
    <s v="vol_cambriolage"/>
    <n v="0"/>
    <n v="0"/>
    <n v="0"/>
    <n v="1"/>
    <n v="0"/>
    <n v="0"/>
    <n v="0"/>
    <n v="0"/>
    <n v="0"/>
    <n v="0"/>
    <m/>
    <s v="routes_ganes"/>
    <n v="0"/>
    <n v="0"/>
    <n v="0"/>
    <n v="0"/>
    <n v="1"/>
    <n v="0"/>
    <n v="0"/>
    <n v="0"/>
    <n v="0"/>
    <m/>
    <s v="assassinat aggression enlevement"/>
    <n v="0"/>
    <n v="0"/>
    <n v="0"/>
    <n v="0"/>
    <n v="1"/>
    <n v="1"/>
    <n v="1"/>
    <n v="0"/>
    <n v="0"/>
    <m/>
    <s v="baisse_beaucoup"/>
    <s v="pas_de_reponse"/>
    <m/>
    <m/>
    <s v="baisse_beaucoup"/>
    <s v="oui"/>
    <m/>
    <s v="Tous les villages environnants sont sous blocus"/>
    <m/>
    <m/>
    <m/>
    <m/>
    <m/>
    <n v="444575017"/>
    <d v="2023-06-25T14:40:24"/>
    <m/>
    <m/>
    <s v="submitted_via_web"/>
    <s v="bkf_icsm"/>
    <s v="v8DRxzhZAoFL2MzF7VzqpN"/>
    <m/>
    <m/>
    <m/>
  </r>
  <r>
    <n v="103"/>
    <s v="8abb170d-0314-4276-bc67-634a4fc140af"/>
    <d v="2023-06-21T00:00:00"/>
    <s v="dedougou"/>
    <s v="dedougou1"/>
    <d v="2023-06-21T20:47:31"/>
    <d v="2023-06-22T18:46:27"/>
    <s v="audit.csv"/>
    <m/>
    <m/>
    <s v="crs"/>
    <d v="2023-06-21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disponible"/>
    <n v="200"/>
    <s v="meme_commune"/>
    <m/>
    <m/>
    <n v="60"/>
    <n v="7"/>
    <n v="0"/>
    <n v="2"/>
    <n v="1"/>
    <m/>
    <s v="disponible"/>
    <s v="sachet"/>
    <n v="0"/>
    <n v="1"/>
    <m/>
    <n v="100"/>
    <s v="meme_localite"/>
    <m/>
    <m/>
    <n v="60"/>
    <n v="7"/>
    <n v="0"/>
    <n v="5"/>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achat_liquidites"/>
    <n v="0"/>
    <n v="1"/>
    <n v="0"/>
    <n v="1"/>
    <n v="0"/>
    <n v="0"/>
    <n v="0"/>
    <n v="0"/>
    <n v="0"/>
    <n v="0"/>
    <m/>
    <s v="credit_informel"/>
    <n v="1"/>
    <n v="0"/>
    <n v="0"/>
    <n v="0"/>
    <n v="0"/>
    <n v="0"/>
    <n v="0"/>
    <n v="0"/>
    <n v="0"/>
    <n v="0"/>
    <n v="0"/>
    <m/>
    <s v="non_chez_soi"/>
    <s v="pas_de_reponse"/>
    <n v="0"/>
    <n v="0"/>
    <n v="0"/>
    <n v="0"/>
    <n v="1"/>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L'unité de mesure du bois est en taxi moto"/>
    <m/>
    <m/>
    <n v="444583632"/>
    <d v="2023-06-25T14:55:42"/>
    <m/>
    <m/>
    <s v="submitted_via_web"/>
    <s v="bkf_icsm"/>
    <s v="v8DRxzhZAoFL2MzF7VzqpN"/>
    <m/>
    <m/>
    <m/>
  </r>
  <r>
    <n v="104"/>
    <s v="a10971ea-fe87-479e-8698-6bcb9d04a3ab"/>
    <d v="2023-06-22T00:00:00"/>
    <s v="dedougou"/>
    <s v="dedougou1"/>
    <d v="2023-06-22T16:02:36"/>
    <d v="2023-06-22T16:16:25"/>
    <s v="audit.csv"/>
    <m/>
    <m/>
    <s v="crs"/>
    <d v="2023-06-22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nondisponible"/>
    <m/>
    <m/>
    <m/>
    <m/>
    <m/>
    <m/>
    <m/>
    <m/>
    <m/>
    <m/>
    <m/>
    <m/>
    <m/>
    <m/>
    <m/>
    <m/>
    <m/>
    <m/>
    <m/>
    <m/>
    <m/>
    <s v="disponible"/>
    <n v="1000"/>
    <s v="meme_localite"/>
    <m/>
    <m/>
    <n v="60"/>
    <n v="1"/>
    <n v="0"/>
    <n v="20"/>
    <n v="50"/>
    <m/>
    <s v="disponible"/>
    <n v="2000"/>
    <s v="meme_localite"/>
    <m/>
    <m/>
    <n v="60"/>
    <n v="1"/>
    <n v="0"/>
    <n v="20"/>
    <n v="100"/>
    <m/>
    <s v="oui"/>
    <m/>
    <s v="bache"/>
    <n v="1"/>
    <n v="0"/>
    <n v="0"/>
    <n v="0"/>
    <n v="0"/>
    <m/>
    <s v="nsp"/>
    <n v="0"/>
    <n v="0"/>
    <n v="0"/>
    <n v="0"/>
    <n v="0"/>
    <n v="0"/>
    <n v="0"/>
    <n v="0"/>
    <n v="0"/>
    <n v="0"/>
    <n v="1"/>
    <m/>
    <m/>
    <s v="prix_constants"/>
    <n v="1"/>
    <n v="0"/>
    <n v="0"/>
    <n v="0"/>
    <m/>
    <m/>
    <m/>
    <m/>
    <m/>
    <m/>
    <m/>
    <m/>
    <m/>
    <m/>
    <m/>
    <m/>
    <m/>
    <m/>
    <m/>
    <m/>
    <m/>
    <m/>
    <m/>
    <m/>
    <m/>
    <m/>
    <m/>
    <m/>
    <m/>
    <m/>
    <m/>
    <m/>
    <m/>
    <m/>
    <m/>
    <m/>
    <m/>
    <m/>
    <m/>
    <m/>
    <m/>
    <m/>
    <m/>
    <m/>
    <m/>
    <s v="sac_boro lampe"/>
    <n v="0"/>
    <n v="0"/>
    <n v="0"/>
    <n v="0"/>
    <n v="0"/>
    <n v="0"/>
    <n v="0"/>
    <n v="0"/>
    <n v="0"/>
    <n v="0"/>
    <n v="0"/>
    <n v="0"/>
    <n v="1"/>
    <n v="0"/>
    <n v="1"/>
    <n v="0"/>
    <n v="2"/>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disponible"/>
    <m/>
    <m/>
    <m/>
    <m/>
    <m/>
    <m/>
    <m/>
    <m/>
    <m/>
    <m/>
    <m/>
    <m/>
    <m/>
    <m/>
    <m/>
    <m/>
    <m/>
    <m/>
    <m/>
    <m/>
    <m/>
    <m/>
    <m/>
    <m/>
    <s v="peudisponible"/>
    <n v="250"/>
    <s v="meme_localite"/>
    <m/>
    <m/>
    <n v="30"/>
    <n v="1"/>
    <n v="0"/>
    <n v="50"/>
    <n v="300"/>
    <m/>
    <s v="oui"/>
    <m/>
    <s v="lampe"/>
    <n v="0"/>
    <n v="0"/>
    <n v="0"/>
    <n v="0"/>
    <n v="0"/>
    <n v="0"/>
    <n v="0"/>
    <n v="0"/>
    <n v="0"/>
    <n v="0"/>
    <n v="0"/>
    <n v="0"/>
    <n v="1"/>
    <n v="0"/>
    <n v="0"/>
    <n v="0"/>
    <m/>
    <s v="nsp"/>
    <n v="0"/>
    <n v="0"/>
    <n v="0"/>
    <n v="0"/>
    <n v="0"/>
    <n v="0"/>
    <n v="0"/>
    <n v="0"/>
    <n v="0"/>
    <n v="0"/>
    <n v="1"/>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non"/>
    <n v="1"/>
    <n v="0"/>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Il a des articles qu'il n'a plus pour le simple faite que c'est lui même il a pas pris"/>
    <m/>
    <m/>
    <n v="444583700"/>
    <d v="2023-06-25T14:55:47"/>
    <m/>
    <m/>
    <s v="submitted_via_web"/>
    <s v="bkf_icsm"/>
    <s v="v8DRxzhZAoFL2MzF7VzqpN"/>
    <m/>
    <m/>
    <m/>
  </r>
  <r>
    <n v="105"/>
    <s v="bd43f82c-c620-4c9d-9463-f280e2fa5a6b"/>
    <d v="2023-06-22T00:00:00"/>
    <s v="dedougou"/>
    <s v="dedougou1"/>
    <d v="2023-06-22T16:23:14"/>
    <d v="2023-06-22T16:38:54"/>
    <s v="audit.csv"/>
    <m/>
    <m/>
    <s v="crs"/>
    <d v="2023-06-22T00:00:00"/>
    <s v="boucle_mouhoun"/>
    <s v="mouhoun"/>
    <x v="9"/>
    <s v="secondaire"/>
    <m/>
    <m/>
    <s v="Catholic Relief Services Burkina Faso (CRS)"/>
    <s v="Marché de Dedougou"/>
    <m/>
    <s v="oui"/>
    <m/>
    <x v="1"/>
    <m/>
    <m/>
    <s v="seau"/>
    <n v="1"/>
    <n v="0"/>
    <n v="0"/>
    <n v="0"/>
    <n v="1"/>
    <m/>
    <s v="disponible"/>
    <n v="1000"/>
    <s v="meme_localite"/>
    <m/>
    <m/>
    <n v="60"/>
    <n v="1"/>
    <n v="0"/>
    <n v="20"/>
    <n v="1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pagne"/>
    <n v="0"/>
    <n v="0"/>
    <n v="0"/>
    <n v="1"/>
    <n v="1"/>
    <n v="1"/>
    <n v="1"/>
    <n v="1"/>
    <n v="1"/>
    <n v="1"/>
    <n v="0"/>
    <n v="0"/>
    <n v="0"/>
    <n v="1"/>
    <n v="0"/>
    <n v="0"/>
    <n v="8"/>
    <n v="10"/>
    <m/>
    <m/>
    <m/>
    <m/>
    <m/>
    <m/>
    <m/>
    <m/>
    <m/>
    <m/>
    <m/>
    <m/>
    <m/>
    <m/>
    <m/>
    <m/>
    <m/>
    <m/>
    <m/>
    <m/>
    <m/>
    <m/>
    <m/>
    <m/>
    <m/>
    <m/>
    <m/>
    <m/>
    <m/>
    <m/>
    <m/>
    <m/>
    <m/>
    <m/>
    <m/>
    <m/>
    <m/>
    <m/>
    <m/>
    <m/>
    <m/>
    <m/>
    <m/>
    <m/>
    <s v="disponible"/>
    <n v="7500"/>
    <s v="meme_localite"/>
    <m/>
    <m/>
    <n v="90"/>
    <n v="2"/>
    <n v="0"/>
    <n v="10"/>
    <n v="40"/>
    <m/>
    <s v="disponible"/>
    <n v="5500"/>
    <s v="meme_localite"/>
    <m/>
    <m/>
    <n v="90"/>
    <n v="2"/>
    <n v="0"/>
    <n v="10"/>
    <n v="40"/>
    <m/>
    <s v="disponible"/>
    <n v="400"/>
    <s v="meme_localite"/>
    <m/>
    <m/>
    <n v="60"/>
    <n v="1"/>
    <n v="0"/>
    <n v="24"/>
    <n v="60"/>
    <m/>
    <s v="disponible"/>
    <n v="100"/>
    <s v="meme_localite"/>
    <m/>
    <m/>
    <n v="30"/>
    <n v="1"/>
    <n v="0"/>
    <n v="50"/>
    <n v="100"/>
    <m/>
    <s v="peudisponible"/>
    <s v="1l"/>
    <n v="0"/>
    <n v="0"/>
    <n v="1"/>
    <m/>
    <m/>
    <n v="1500"/>
    <s v="meme_localite"/>
    <m/>
    <m/>
    <n v="7"/>
    <n v="1"/>
    <n v="0"/>
    <n v="10"/>
    <n v="50"/>
    <m/>
    <s v="disponible"/>
    <n v="2000"/>
    <s v="meme_localite"/>
    <m/>
    <m/>
    <n v="60"/>
    <n v="1"/>
    <n v="0"/>
    <n v="10"/>
    <n v="100"/>
    <m/>
    <s v="disponible"/>
    <n v="3000"/>
    <s v="meme_localite"/>
    <m/>
    <m/>
    <n v="180"/>
    <n v="1"/>
    <n v="0"/>
    <n v="10"/>
    <n v="40"/>
    <m/>
    <m/>
    <m/>
    <m/>
    <m/>
    <m/>
    <m/>
    <m/>
    <m/>
    <m/>
    <m/>
    <m/>
    <m/>
    <m/>
    <m/>
    <m/>
    <m/>
    <m/>
    <m/>
    <m/>
    <m/>
    <m/>
    <m/>
    <m/>
    <m/>
    <m/>
    <m/>
    <m/>
    <m/>
    <m/>
    <m/>
    <m/>
    <m/>
    <m/>
    <s v="disponible"/>
    <s v="oui"/>
    <n v="2250"/>
    <m/>
    <m/>
    <s v="meme_localite"/>
    <m/>
    <m/>
    <n v="60"/>
    <n v="1"/>
    <n v="0"/>
    <n v="20"/>
    <n v="1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s v="Elle donne pas en crédit le mode de vente quelle adopté souvent est que le client peut réserver l'article qu'il désir et passé payer un peu un peu que il aura soldé il récupère l'article"/>
    <m/>
    <m/>
    <n v="444583754"/>
    <d v="2023-06-25T14:55:51"/>
    <m/>
    <m/>
    <s v="submitted_via_web"/>
    <s v="bkf_icsm"/>
    <s v="v8DRxzhZAoFL2MzF7VzqpN"/>
    <m/>
    <m/>
    <m/>
  </r>
  <r>
    <n v="106"/>
    <s v="0bb0d0be-5a17-42f1-b3ed-959eaeb02877"/>
    <d v="2023-06-22T00:00:00"/>
    <s v="dedougou"/>
    <s v="dedougou1"/>
    <d v="2023-06-22T16:44:47"/>
    <d v="2023-06-22T17:17:12"/>
    <s v="audit.csv"/>
    <m/>
    <m/>
    <s v="crs"/>
    <d v="2023-06-22T00:00:00"/>
    <s v="boucle_mouhoun"/>
    <s v="mouhoun"/>
    <x v="9"/>
    <s v="secondaire"/>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peudisponible"/>
    <n v="500"/>
    <s v="meme_commune"/>
    <m/>
    <m/>
    <n v="14"/>
    <n v="14"/>
    <n v="1"/>
    <n v="4"/>
    <n v="1"/>
    <m/>
    <s v="peudisponible"/>
    <s v="sac sachet"/>
    <n v="1"/>
    <n v="1"/>
    <n v="6000"/>
    <n v="100"/>
    <s v="meme_commune"/>
    <m/>
    <m/>
    <n v="7"/>
    <n v="14"/>
    <n v="1"/>
    <n v="2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s v="la quantité du bois est estimé en taxi moto"/>
    <m/>
    <m/>
    <n v="444583774"/>
    <d v="2023-06-25T14:55:54"/>
    <m/>
    <m/>
    <s v="submitted_via_web"/>
    <s v="bkf_icsm"/>
    <s v="v8DRxzhZAoFL2MzF7VzqpN"/>
    <m/>
    <m/>
    <m/>
  </r>
  <r>
    <n v="107"/>
    <s v="f0c2c1dd-fce4-4106-babb-bc8948807d28"/>
    <d v="2023-06-22T00:00:00"/>
    <s v="dedougou"/>
    <s v="dedougou1"/>
    <d v="2023-06-22T18:47:36"/>
    <d v="2023-06-23T19:40:53"/>
    <s v="audit.csv"/>
    <m/>
    <m/>
    <s v="crs"/>
    <d v="2023-06-22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commune"/>
    <m/>
    <m/>
    <n v="90"/>
    <n v="14"/>
    <n v="0"/>
    <n v="10"/>
    <n v="2"/>
    <m/>
    <s v="peudisponible"/>
    <s v="sac sachet"/>
    <n v="1"/>
    <n v="1"/>
    <n v="5500"/>
    <n v="100"/>
    <s v="meme_commune"/>
    <m/>
    <m/>
    <n v="14"/>
    <n v="14"/>
    <n v="1"/>
    <n v="5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non_chez_soi"/>
    <s v="pas_de_reponse"/>
    <n v="0"/>
    <n v="0"/>
    <n v="0"/>
    <n v="0"/>
    <n v="1"/>
    <n v="0"/>
    <s v="non_jamais"/>
    <s v="aucun"/>
    <n v="1"/>
    <n v="0"/>
    <n v="0"/>
    <n v="0"/>
    <n v="0"/>
    <n v="0"/>
    <n v="0"/>
    <n v="0"/>
    <n v="0"/>
    <m/>
    <s v="oui_plusieurs"/>
    <s v="aucun"/>
    <n v="1"/>
    <n v="0"/>
    <n v="0"/>
    <n v="0"/>
    <n v="0"/>
    <n v="0"/>
    <n v="0"/>
    <n v="0"/>
    <n v="0"/>
    <m/>
    <s v="aucun"/>
    <n v="1"/>
    <n v="0"/>
    <n v="0"/>
    <n v="0"/>
    <n v="0"/>
    <n v="0"/>
    <n v="0"/>
    <n v="0"/>
    <n v="0"/>
    <n v="0"/>
    <m/>
    <s v="aucun"/>
    <n v="1"/>
    <n v="0"/>
    <n v="0"/>
    <n v="0"/>
    <n v="0"/>
    <n v="0"/>
    <n v="0"/>
    <n v="0"/>
    <n v="0"/>
    <m/>
    <s v="aggression"/>
    <n v="0"/>
    <n v="0"/>
    <n v="0"/>
    <n v="0"/>
    <n v="1"/>
    <n v="0"/>
    <n v="0"/>
    <n v="0"/>
    <n v="0"/>
    <m/>
    <s v="meme"/>
    <m/>
    <m/>
    <m/>
    <s v="baisse_un_peu"/>
    <s v="pas_de_reponse"/>
    <m/>
    <m/>
    <m/>
    <m/>
    <m/>
    <m/>
    <m/>
    <n v="444583966"/>
    <d v="2023-06-25T14:56:12"/>
    <m/>
    <m/>
    <s v="submitted_via_web"/>
    <s v="bkf_icsm"/>
    <s v="v8DRxzhZAoFL2MzF7VzqpN"/>
    <m/>
    <m/>
    <m/>
  </r>
  <r>
    <n v="108"/>
    <s v="8d5c64db-1308-40dc-8318-2cf1c8a69fe9"/>
    <d v="2023-06-24T00:00:00"/>
    <s v="dedougou"/>
    <s v="dedougou1"/>
    <d v="2023-06-24T09:04:04"/>
    <d v="2023-06-24T09:47:16"/>
    <s v="audit.csv"/>
    <m/>
    <m/>
    <s v="crs"/>
    <d v="2023-06-24T00:00:00"/>
    <s v="boucle_mouhoun"/>
    <s v="mouhoun"/>
    <x v="9"/>
    <s v="central"/>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0000"/>
    <n v="35000"/>
    <s v="meme_pays"/>
    <m/>
    <m/>
    <n v="90"/>
    <n v="3"/>
    <n v="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securite prix_fournisseurs"/>
    <n v="1"/>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non_personnel"/>
    <s v="pas_de_reponse"/>
    <n v="0"/>
    <n v="0"/>
    <n v="0"/>
    <n v="0"/>
    <n v="1"/>
    <n v="0"/>
    <s v="pas_de_reponse"/>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m/>
    <m/>
    <m/>
    <m/>
    <m/>
    <n v="444583988"/>
    <d v="2023-06-25T14:56:15"/>
    <m/>
    <m/>
    <s v="submitted_via_web"/>
    <s v="bkf_icsm"/>
    <s v="v8DRxzhZAoFL2MzF7VzqpN"/>
    <m/>
    <m/>
    <m/>
  </r>
  <r>
    <n v="109"/>
    <s v="3248a09e-7e41-446e-9fe2-06d3cd8167db"/>
    <d v="2023-06-24T00:00:00"/>
    <s v="dedougou"/>
    <s v="dedougou1"/>
    <d v="2023-06-24T09:11:53"/>
    <d v="2023-06-24T17:47:23"/>
    <s v="audit.csv"/>
    <m/>
    <m/>
    <s v="crs"/>
    <d v="2023-06-24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1000"/>
    <n v="37500"/>
    <s v="meme_pays"/>
    <m/>
    <m/>
    <n v="90"/>
    <n v="3"/>
    <n v="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4584027"/>
    <d v="2023-06-25T14:56:18"/>
    <m/>
    <m/>
    <s v="submitted_via_web"/>
    <s v="bkf_icsm"/>
    <s v="v8DRxzhZAoFL2MzF7VzqpN"/>
    <m/>
    <m/>
    <m/>
  </r>
  <r>
    <n v="110"/>
    <s v="b32684f9-ec2c-4e6e-9e37-b8a5c1fed731"/>
    <d v="2023-06-24T00:00:00"/>
    <s v="dedougou"/>
    <s v="dedougou1"/>
    <d v="2023-06-24T09:53:11"/>
    <d v="2023-06-24T13:00:39"/>
    <s v="audit.csv"/>
    <m/>
    <m/>
    <s v="crs"/>
    <d v="2023-06-24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000"/>
    <s v="meme_pays"/>
    <m/>
    <m/>
    <n v="60"/>
    <n v="2"/>
    <n v="0"/>
    <n v="20"/>
    <n v="50"/>
    <m/>
    <m/>
    <m/>
    <m/>
    <m/>
    <m/>
    <m/>
    <m/>
    <m/>
    <m/>
    <m/>
    <m/>
    <s v="disponible"/>
    <n v="1250"/>
    <s v="meme_pays"/>
    <m/>
    <m/>
    <n v="90"/>
    <n v="2"/>
    <n v="0"/>
    <n v="50"/>
    <n v="100"/>
    <m/>
    <s v="disponible"/>
    <n v="2250"/>
    <s v="meme_pays"/>
    <m/>
    <m/>
    <n v="90"/>
    <n v="3"/>
    <n v="0"/>
    <n v="50"/>
    <n v="50"/>
    <m/>
    <s v="non"/>
    <m/>
    <m/>
    <m/>
    <m/>
    <m/>
    <m/>
    <m/>
    <m/>
    <m/>
    <m/>
    <m/>
    <m/>
    <m/>
    <m/>
    <m/>
    <m/>
    <m/>
    <m/>
    <m/>
    <m/>
    <m/>
    <m/>
    <s v="prix_constants"/>
    <n v="1"/>
    <n v="0"/>
    <n v="0"/>
    <n v="0"/>
    <m/>
    <m/>
    <m/>
    <m/>
    <m/>
    <m/>
    <m/>
    <m/>
    <m/>
    <m/>
    <m/>
    <m/>
    <m/>
    <m/>
    <m/>
    <m/>
    <m/>
    <m/>
    <m/>
    <m/>
    <m/>
    <m/>
    <m/>
    <m/>
    <m/>
    <m/>
    <m/>
    <m/>
    <m/>
    <m/>
    <m/>
    <m/>
    <m/>
    <m/>
    <m/>
    <m/>
    <m/>
    <m/>
    <m/>
    <m/>
    <m/>
    <s v="sac_boro lampe"/>
    <n v="0"/>
    <n v="0"/>
    <n v="0"/>
    <n v="0"/>
    <n v="0"/>
    <n v="0"/>
    <n v="0"/>
    <n v="0"/>
    <n v="0"/>
    <n v="0"/>
    <n v="0"/>
    <n v="0"/>
    <n v="1"/>
    <n v="0"/>
    <n v="1"/>
    <n v="0"/>
    <n v="2"/>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30"/>
    <n v="1"/>
    <n v="0"/>
    <n v="10"/>
    <n v="100"/>
    <m/>
    <m/>
    <m/>
    <m/>
    <m/>
    <m/>
    <m/>
    <m/>
    <m/>
    <m/>
    <m/>
    <m/>
    <m/>
    <m/>
    <m/>
    <s v="disponible"/>
    <n v="250"/>
    <s v="meme_localite"/>
    <m/>
    <m/>
    <n v="60"/>
    <n v="1"/>
    <n v="0"/>
    <n v="10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utre"/>
    <n v="1"/>
    <n v="0"/>
    <n v="0"/>
    <n v="0"/>
    <n v="0"/>
    <n v="0"/>
    <n v="0"/>
    <n v="0"/>
    <n v="1"/>
    <n v="0"/>
    <n v="0"/>
    <s v="En espèces"/>
    <s v="non_chez_soi"/>
    <s v="pas_de_reponse"/>
    <n v="0"/>
    <n v="0"/>
    <n v="0"/>
    <n v="0"/>
    <n v="1"/>
    <n v="0"/>
    <s v="non_pas_de_credit"/>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44584065"/>
    <d v="2023-06-25T14:56:22"/>
    <m/>
    <m/>
    <s v="submitted_via_web"/>
    <s v="bkf_icsm"/>
    <s v="v8DRxzhZAoFL2MzF7VzqpN"/>
    <m/>
    <m/>
    <m/>
  </r>
  <r>
    <n v="111"/>
    <s v="bcff0fef-9c3f-476a-ba90-9fdf9415157d"/>
    <d v="2023-06-24T00:00:00"/>
    <s v="dedougou"/>
    <s v="dedougou1"/>
    <d v="2023-06-24T09:54:13"/>
    <d v="2023-06-24T12:50:25"/>
    <s v="audit.csv"/>
    <m/>
    <m/>
    <s v="crs"/>
    <d v="2023-06-24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moustiquair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ays"/>
    <m/>
    <m/>
    <n v="60"/>
    <n v="2"/>
    <n v="0"/>
    <n v="50"/>
    <n v="100"/>
    <m/>
    <s v="disponible"/>
    <n v="2750"/>
    <s v="meme_pays"/>
    <m/>
    <m/>
    <n v="60"/>
    <n v="2"/>
    <n v="0"/>
    <n v="100"/>
    <n v="100"/>
    <m/>
    <m/>
    <m/>
    <m/>
    <m/>
    <m/>
    <m/>
    <m/>
    <m/>
    <m/>
    <m/>
    <m/>
    <s v="disponible"/>
    <s v="oui"/>
    <n v="3000"/>
    <m/>
    <m/>
    <s v="etranger"/>
    <s v="togo"/>
    <m/>
    <n v="90"/>
    <n v="14"/>
    <n v="0"/>
    <n v="1000"/>
    <n v="100"/>
    <m/>
    <m/>
    <m/>
    <m/>
    <m/>
    <m/>
    <m/>
    <m/>
    <m/>
    <m/>
    <m/>
    <m/>
    <s v="oui"/>
    <m/>
    <s v="couverture moustiquaire pagne"/>
    <n v="0"/>
    <n v="0"/>
    <n v="0"/>
    <n v="0"/>
    <n v="0"/>
    <n v="0"/>
    <n v="0"/>
    <n v="0"/>
    <n v="0"/>
    <n v="0"/>
    <n v="1"/>
    <n v="1"/>
    <n v="0"/>
    <n v="1"/>
    <n v="0"/>
    <n v="0"/>
    <m/>
    <s v="cout_transport"/>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collectif"/>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moyen"/>
    <s v="oui"/>
    <s v="Housse du nombre de clients sur le marché est du à la fête de Tabaski"/>
    <m/>
    <m/>
    <m/>
    <s v="Le ois passé ce commerçant avait le pagne de 2250 pour ce mois ce sont des pagnes de 3000 qu'il a."/>
    <m/>
    <m/>
    <n v="444584096"/>
    <d v="2023-06-25T14:56:24"/>
    <m/>
    <m/>
    <s v="submitted_via_web"/>
    <s v="bkf_icsm"/>
    <s v="v8DRxzhZAoFL2MzF7VzqpN"/>
    <m/>
    <m/>
    <m/>
  </r>
  <r>
    <n v="112"/>
    <s v="562cc4c1-a7f5-486f-bf7d-4680ada460ea"/>
    <d v="2023-06-24T00:00:00"/>
    <s v="dedougou"/>
    <s v="dedougou1"/>
    <d v="2023-06-24T13:05:13"/>
    <d v="2023-06-24T16:30:04"/>
    <s v="audit.csv"/>
    <m/>
    <m/>
    <s v="crs"/>
    <d v="2023-06-24T00:00:00"/>
    <s v="boucle_mouhoun"/>
    <s v="mouhoun"/>
    <x v="9"/>
    <s v="secondaire"/>
    <m/>
    <m/>
    <s v="Catholic Relief Services Burkina Faso (CRS)"/>
    <s v="Marché de Dedougou"/>
    <m/>
    <s v="oui"/>
    <m/>
    <x v="1"/>
    <m/>
    <m/>
    <s v="savon400gr"/>
    <n v="0"/>
    <n v="0"/>
    <n v="1"/>
    <n v="0"/>
    <n v="1"/>
    <m/>
    <m/>
    <m/>
    <m/>
    <m/>
    <m/>
    <m/>
    <m/>
    <m/>
    <m/>
    <m/>
    <m/>
    <m/>
    <m/>
    <m/>
    <m/>
    <m/>
    <m/>
    <m/>
    <m/>
    <m/>
    <m/>
    <m/>
    <m/>
    <m/>
    <m/>
    <m/>
    <s v="disponible"/>
    <s v="boule250g boule400g"/>
    <n v="1"/>
    <n v="1"/>
    <n v="500"/>
    <n v="300"/>
    <s v="meme_localite"/>
    <m/>
    <m/>
    <n v="30"/>
    <n v="1"/>
    <n v="0"/>
    <n v="120"/>
    <n v="1000"/>
    <m/>
    <s v="non"/>
    <m/>
    <m/>
    <m/>
    <m/>
    <m/>
    <m/>
    <m/>
    <m/>
    <m/>
    <m/>
    <m/>
    <m/>
    <m/>
    <m/>
    <m/>
    <m/>
    <m/>
    <m/>
    <m/>
    <m/>
    <m/>
    <s v="prix_constants"/>
    <n v="1"/>
    <n v="0"/>
    <n v="0"/>
    <n v="0"/>
    <m/>
    <m/>
    <m/>
    <m/>
    <m/>
    <m/>
    <m/>
    <m/>
    <m/>
    <m/>
    <m/>
    <m/>
    <m/>
    <m/>
    <m/>
    <m/>
    <m/>
    <m/>
    <m/>
    <m/>
    <m/>
    <m/>
    <m/>
    <m/>
    <m/>
    <m/>
    <m/>
    <m/>
    <m/>
    <m/>
    <m/>
    <m/>
    <m/>
    <m/>
    <m/>
    <m/>
    <m/>
    <m/>
    <m/>
    <s v="bache"/>
    <n v="1"/>
    <n v="0"/>
    <n v="0"/>
    <n v="0"/>
    <n v="0"/>
    <n v="1"/>
    <m/>
    <s v="disponible"/>
    <n v="5500"/>
    <s v="meme_pays"/>
    <m/>
    <m/>
    <n v="90"/>
    <n v="2"/>
    <n v="0"/>
    <n v="20"/>
    <n v="50"/>
    <m/>
    <m/>
    <m/>
    <m/>
    <m/>
    <m/>
    <m/>
    <m/>
    <m/>
    <m/>
    <m/>
    <m/>
    <m/>
    <m/>
    <m/>
    <m/>
    <m/>
    <m/>
    <m/>
    <m/>
    <m/>
    <m/>
    <m/>
    <m/>
    <m/>
    <m/>
    <m/>
    <m/>
    <m/>
    <m/>
    <m/>
    <m/>
    <m/>
    <m/>
    <s v="non"/>
    <m/>
    <m/>
    <m/>
    <m/>
    <m/>
    <m/>
    <m/>
    <m/>
    <m/>
    <m/>
    <m/>
    <m/>
    <m/>
    <m/>
    <m/>
    <m/>
    <m/>
    <m/>
    <m/>
    <m/>
    <m/>
    <m/>
    <s v="prix_constants"/>
    <n v="1"/>
    <n v="0"/>
    <n v="0"/>
    <n v="0"/>
    <m/>
    <m/>
    <m/>
    <m/>
    <m/>
    <m/>
    <m/>
    <m/>
    <m/>
    <m/>
    <m/>
    <m/>
    <m/>
    <m/>
    <m/>
    <m/>
    <m/>
    <m/>
    <m/>
    <m/>
    <m/>
    <m/>
    <m/>
    <m/>
    <m/>
    <m/>
    <m/>
    <m/>
    <m/>
    <m/>
    <m/>
    <m/>
    <m/>
    <m/>
    <m/>
    <m/>
    <m/>
    <m/>
    <m/>
    <m/>
    <m/>
    <s v="sac_boro lampe"/>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commune"/>
    <m/>
    <m/>
    <n v="90"/>
    <n v="1"/>
    <n v="0"/>
    <n v="20"/>
    <n v="50"/>
    <m/>
    <m/>
    <m/>
    <m/>
    <m/>
    <m/>
    <m/>
    <m/>
    <m/>
    <m/>
    <m/>
    <m/>
    <m/>
    <m/>
    <m/>
    <s v="disponible"/>
    <n v="250"/>
    <s v="meme_commune"/>
    <m/>
    <m/>
    <n v="30"/>
    <n v="1"/>
    <n v="0"/>
    <n v="5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44584133"/>
    <d v="2023-06-25T14:56:27"/>
    <m/>
    <m/>
    <s v="submitted_via_web"/>
    <s v="bkf_icsm"/>
    <s v="v8DRxzhZAoFL2MzF7VzqpN"/>
    <m/>
    <m/>
    <m/>
  </r>
  <r>
    <n v="113"/>
    <s v="3e5a0260-d6ed-4c1a-8e47-64767376686e"/>
    <d v="2023-06-24T00:00:00"/>
    <s v="dedougou"/>
    <s v="dedougou1"/>
    <d v="2023-06-24T13:07:04"/>
    <d v="2023-06-25T10:56:58"/>
    <s v="audit.csv"/>
    <m/>
    <m/>
    <s v="crs"/>
    <d v="2023-06-25T00:00:00"/>
    <s v="boucle_mouhoun"/>
    <s v="mouhoun"/>
    <x v="9"/>
    <s v="secondaire"/>
    <m/>
    <m/>
    <s v="Catholic Relief Services Burkina Faso (CRS)"/>
    <s v="Marché de Dedougou"/>
    <m/>
    <s v="oui"/>
    <m/>
    <x v="1"/>
    <m/>
    <m/>
    <s v="savon400gr"/>
    <n v="0"/>
    <n v="0"/>
    <n v="1"/>
    <n v="0"/>
    <n v="1"/>
    <m/>
    <m/>
    <m/>
    <m/>
    <m/>
    <m/>
    <m/>
    <m/>
    <m/>
    <m/>
    <m/>
    <m/>
    <m/>
    <m/>
    <m/>
    <m/>
    <m/>
    <m/>
    <m/>
    <m/>
    <m/>
    <m/>
    <m/>
    <m/>
    <m/>
    <m/>
    <m/>
    <s v="disponible"/>
    <s v="boule400g boule250g"/>
    <n v="1"/>
    <n v="1"/>
    <n v="500"/>
    <n v="350"/>
    <s v="meme_localite"/>
    <m/>
    <m/>
    <n v="14"/>
    <n v="1"/>
    <n v="0"/>
    <n v="120"/>
    <n v="24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sac_boro lampe"/>
    <n v="1"/>
    <n v="1"/>
    <n v="0"/>
    <n v="0"/>
    <n v="0"/>
    <n v="0"/>
    <n v="0"/>
    <n v="0"/>
    <n v="0"/>
    <n v="0"/>
    <n v="0"/>
    <n v="0"/>
    <n v="1"/>
    <n v="0"/>
    <n v="1"/>
    <n v="0"/>
    <n v="4"/>
    <n v="6"/>
    <m/>
    <s v="disponible"/>
    <n v="200"/>
    <s v="meme_commune"/>
    <m/>
    <m/>
    <n v="30"/>
    <n v="14"/>
    <n v="0"/>
    <n v="2"/>
    <n v="1"/>
    <m/>
    <s v="disponible"/>
    <s v="sac sachet"/>
    <n v="1"/>
    <n v="1"/>
    <n v="5500"/>
    <n v="100"/>
    <s v="meme_localite"/>
    <m/>
    <m/>
    <n v="30"/>
    <n v="1"/>
    <n v="0"/>
    <n v="10"/>
    <n v="20"/>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60"/>
    <n v="1"/>
    <n v="0"/>
    <n v="20"/>
    <n v="20"/>
    <m/>
    <m/>
    <m/>
    <m/>
    <m/>
    <m/>
    <m/>
    <m/>
    <m/>
    <m/>
    <m/>
    <m/>
    <m/>
    <m/>
    <m/>
    <s v="disponible"/>
    <n v="250"/>
    <s v="meme_localite"/>
    <m/>
    <m/>
    <n v="60"/>
    <n v="1"/>
    <n v="0"/>
    <n v="2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pas_de_reponse"/>
    <n v="0"/>
    <n v="0"/>
    <n v="0"/>
    <n v="0"/>
    <n v="0"/>
    <n v="0"/>
    <n v="0"/>
    <n v="0"/>
    <n v="1"/>
    <m/>
    <s v="meme"/>
    <m/>
    <m/>
    <m/>
    <s v="meme"/>
    <m/>
    <m/>
    <m/>
    <m/>
    <m/>
    <m/>
    <m/>
    <m/>
    <n v="444584309"/>
    <d v="2023-06-25T14:56:43"/>
    <m/>
    <m/>
    <s v="submitted_via_web"/>
    <s v="bkf_icsm"/>
    <s v="v8DRxzhZAoFL2MzF7VzqpN"/>
    <m/>
    <m/>
    <m/>
  </r>
  <r>
    <n v="114"/>
    <s v="4e253655-bb55-4eb3-a98a-7cea7215af08"/>
    <d v="2023-06-24T00:00:00"/>
    <s v="dedougou"/>
    <s v="dedougou1"/>
    <d v="2023-06-24T16:34:21"/>
    <d v="2023-06-24T16:59:16"/>
    <s v="audit.csv"/>
    <m/>
    <m/>
    <s v="crs"/>
    <d v="2023-06-24T00:00:00"/>
    <s v="boucle_mouhoun"/>
    <s v="mouhoun"/>
    <x v="9"/>
    <s v="secondaire"/>
    <m/>
    <m/>
    <s v="Catholic Relief Services Burkina Faso (CRS)"/>
    <s v="Marché de Dedougou"/>
    <m/>
    <s v="oui"/>
    <m/>
    <x v="1"/>
    <m/>
    <m/>
    <s v="savon400gr"/>
    <n v="0"/>
    <n v="0"/>
    <n v="1"/>
    <n v="0"/>
    <n v="1"/>
    <m/>
    <m/>
    <m/>
    <m/>
    <m/>
    <m/>
    <m/>
    <m/>
    <m/>
    <m/>
    <m/>
    <m/>
    <m/>
    <m/>
    <m/>
    <m/>
    <m/>
    <m/>
    <m/>
    <m/>
    <m/>
    <m/>
    <m/>
    <m/>
    <m/>
    <m/>
    <m/>
    <s v="disponible"/>
    <s v="boule400g boule250g"/>
    <n v="1"/>
    <n v="1"/>
    <n v="500"/>
    <n v="350"/>
    <s v="meme_localite"/>
    <m/>
    <m/>
    <n v="60"/>
    <n v="1"/>
    <n v="0"/>
    <n v="240"/>
    <n v="480"/>
    <m/>
    <s v="non"/>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localite"/>
    <m/>
    <m/>
    <n v="60"/>
    <n v="1"/>
    <n v="0"/>
    <n v="50"/>
    <n v="100"/>
    <m/>
    <m/>
    <m/>
    <m/>
    <m/>
    <m/>
    <m/>
    <m/>
    <m/>
    <m/>
    <m/>
    <m/>
    <m/>
    <m/>
    <m/>
    <m/>
    <m/>
    <m/>
    <m/>
    <m/>
    <m/>
    <m/>
    <m/>
    <m/>
    <m/>
    <m/>
    <s v="non"/>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un_peu"/>
    <s v="oui"/>
    <s v="A cause de la fête"/>
    <m/>
    <m/>
    <m/>
    <m/>
    <m/>
    <m/>
    <n v="444584414"/>
    <d v="2023-06-25T14:56:49"/>
    <m/>
    <m/>
    <s v="submitted_via_web"/>
    <s v="bkf_icsm"/>
    <s v="v8DRxzhZAoFL2MzF7VzqpN"/>
    <m/>
    <m/>
    <m/>
  </r>
  <r>
    <n v="115"/>
    <s v="aa4cabb1-4650-4f18-ab3d-2c6cdb422e51"/>
    <d v="2023-06-24T00:00:00"/>
    <s v="dedougou"/>
    <s v="dedougou1"/>
    <d v="2023-06-24T16:59:21"/>
    <d v="2023-06-24T19:23:10"/>
    <s v="audit.csv"/>
    <m/>
    <m/>
    <s v="crs"/>
    <d v="2023-06-24T00:00:00"/>
    <s v="boucle_mouhoun"/>
    <s v="mouhoun"/>
    <x v="9"/>
    <s v="secondaire"/>
    <m/>
    <m/>
    <s v="Catholic Relief Services Burkina Faso (CRS)"/>
    <s v="Marché de Dedougou"/>
    <m/>
    <s v="oui"/>
    <m/>
    <x v="1"/>
    <m/>
    <m/>
    <s v="seau"/>
    <n v="1"/>
    <n v="0"/>
    <n v="0"/>
    <n v="0"/>
    <n v="1"/>
    <m/>
    <s v="disponible"/>
    <n v="1200"/>
    <s v="meme_pays"/>
    <m/>
    <m/>
    <n v="3"/>
    <n v="2"/>
    <n v="0"/>
    <n v="30"/>
    <n v="5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gobelet_acier bassine natte couverture moustiquaire pagne"/>
    <n v="0"/>
    <n v="0"/>
    <n v="0"/>
    <n v="0"/>
    <n v="0"/>
    <n v="1"/>
    <n v="1"/>
    <n v="1"/>
    <n v="1"/>
    <n v="1"/>
    <n v="1"/>
    <n v="1"/>
    <n v="0"/>
    <n v="1"/>
    <n v="0"/>
    <n v="0"/>
    <n v="8"/>
    <n v="10"/>
    <m/>
    <m/>
    <m/>
    <m/>
    <m/>
    <m/>
    <m/>
    <m/>
    <m/>
    <m/>
    <m/>
    <m/>
    <m/>
    <m/>
    <m/>
    <m/>
    <m/>
    <m/>
    <m/>
    <m/>
    <m/>
    <m/>
    <m/>
    <m/>
    <m/>
    <m/>
    <m/>
    <m/>
    <m/>
    <m/>
    <m/>
    <m/>
    <m/>
    <m/>
    <m/>
    <m/>
    <m/>
    <m/>
    <m/>
    <m/>
    <m/>
    <m/>
    <m/>
    <m/>
    <m/>
    <m/>
    <m/>
    <m/>
    <m/>
    <m/>
    <m/>
    <m/>
    <m/>
    <m/>
    <m/>
    <m/>
    <m/>
    <m/>
    <m/>
    <m/>
    <m/>
    <m/>
    <m/>
    <m/>
    <m/>
    <m/>
    <s v="disponible"/>
    <n v="500"/>
    <s v="meme_pays"/>
    <m/>
    <m/>
    <n v="60"/>
    <n v="2"/>
    <n v="0"/>
    <n v="70"/>
    <n v="100"/>
    <m/>
    <s v="disponible"/>
    <n v="100"/>
    <s v="meme_pays"/>
    <m/>
    <m/>
    <n v="30"/>
    <n v="2"/>
    <n v="0"/>
    <n v="30"/>
    <n v="100"/>
    <m/>
    <s v="disponible"/>
    <s v="0_25l 0_5l 1l"/>
    <n v="1"/>
    <n v="1"/>
    <n v="1"/>
    <n v="800"/>
    <n v="1000"/>
    <n v="1500"/>
    <s v="meme_pays"/>
    <m/>
    <m/>
    <n v="30"/>
    <n v="2"/>
    <n v="0"/>
    <n v="20"/>
    <n v="40"/>
    <m/>
    <s v="disponible"/>
    <n v="2000"/>
    <s v="meme_pays"/>
    <m/>
    <m/>
    <n v="30"/>
    <n v="2"/>
    <n v="0"/>
    <n v="20"/>
    <n v="50"/>
    <m/>
    <s v="disponible"/>
    <n v="3000"/>
    <s v="meme_localite"/>
    <m/>
    <m/>
    <n v="60"/>
    <n v="1"/>
    <n v="0"/>
    <n v="10"/>
    <n v="20"/>
    <m/>
    <s v="disponible"/>
    <n v="3000"/>
    <s v="meme_localite"/>
    <m/>
    <m/>
    <n v="30"/>
    <n v="1"/>
    <n v="0"/>
    <n v="10"/>
    <n v="50"/>
    <m/>
    <s v="peudisponible"/>
    <n v="2500"/>
    <s v="meme_pays"/>
    <m/>
    <m/>
    <n v="14"/>
    <n v="2"/>
    <n v="0"/>
    <n v="20"/>
    <n v="100"/>
    <m/>
    <m/>
    <m/>
    <m/>
    <m/>
    <m/>
    <m/>
    <m/>
    <m/>
    <m/>
    <m/>
    <m/>
    <s v="disponible"/>
    <s v="oui"/>
    <n v="2250"/>
    <m/>
    <m/>
    <s v="meme_pays"/>
    <m/>
    <m/>
    <n v="30"/>
    <n v="2"/>
    <n v="0"/>
    <n v="100"/>
    <n v="200"/>
    <m/>
    <m/>
    <m/>
    <m/>
    <m/>
    <m/>
    <m/>
    <m/>
    <m/>
    <m/>
    <m/>
    <m/>
    <s v="non"/>
    <m/>
    <m/>
    <m/>
    <m/>
    <m/>
    <m/>
    <m/>
    <m/>
    <m/>
    <m/>
    <m/>
    <m/>
    <m/>
    <m/>
    <m/>
    <m/>
    <m/>
    <m/>
    <m/>
    <m/>
    <m/>
    <m/>
    <m/>
    <m/>
    <m/>
    <m/>
    <m/>
    <m/>
    <m/>
    <m/>
    <m/>
    <m/>
    <m/>
    <s v="prix_hausse"/>
    <n v="0"/>
    <n v="1"/>
    <n v="0"/>
    <n v="0"/>
    <s v="gobelet_acier"/>
    <n v="0"/>
    <n v="0"/>
    <n v="0"/>
    <n v="0"/>
    <n v="0"/>
    <n v="0"/>
    <n v="0"/>
    <n v="1"/>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pas_de_reponse"/>
    <n v="0"/>
    <n v="0"/>
    <n v="0"/>
    <n v="0"/>
    <n v="0"/>
    <n v="0"/>
    <n v="0"/>
    <n v="0"/>
    <n v="1"/>
    <m/>
    <s v="meme"/>
    <m/>
    <m/>
    <m/>
    <s v="augmente_un_peu"/>
    <s v="oui"/>
    <s v="A cause de la fête"/>
    <m/>
    <m/>
    <m/>
    <m/>
    <m/>
    <m/>
    <n v="444584571"/>
    <d v="2023-06-25T14:57:00"/>
    <m/>
    <m/>
    <s v="submitted_via_web"/>
    <s v="bkf_icsm"/>
    <s v="v8DRxzhZAoFL2MzF7VzqpN"/>
    <m/>
    <m/>
    <m/>
  </r>
  <r>
    <n v="116"/>
    <s v="5bf20765-b075-4589-9f52-f69b941cf2fa"/>
    <d v="2023-06-24T00:00:00"/>
    <s v="dedougou"/>
    <s v="dedougou1"/>
    <d v="2023-06-24T17:16:22"/>
    <d v="2023-06-24T18:32:26"/>
    <s v="audit.csv"/>
    <m/>
    <m/>
    <s v="crs"/>
    <d v="2023-06-24T00:00:00"/>
    <s v="boucle_mouhoun"/>
    <s v="mouhoun"/>
    <x v="9"/>
    <s v="secondaire"/>
    <m/>
    <m/>
    <s v="Catholic Relief Services Burkina Faso (CRS)"/>
    <s v="Marché de Dedougou"/>
    <m/>
    <s v="oui"/>
    <m/>
    <x v="0"/>
    <m/>
    <m/>
    <s v="savon400gr"/>
    <n v="0"/>
    <n v="0"/>
    <n v="1"/>
    <n v="0"/>
    <n v="1"/>
    <m/>
    <m/>
    <m/>
    <m/>
    <m/>
    <m/>
    <m/>
    <m/>
    <m/>
    <m/>
    <m/>
    <m/>
    <m/>
    <m/>
    <m/>
    <m/>
    <m/>
    <m/>
    <m/>
    <m/>
    <m/>
    <m/>
    <m/>
    <m/>
    <m/>
    <m/>
    <m/>
    <s v="disponible"/>
    <s v="boule400g boule250g"/>
    <n v="1"/>
    <n v="1"/>
    <n v="500"/>
    <n v="325"/>
    <s v="meme_pays"/>
    <m/>
    <m/>
    <n v="30"/>
    <n v="2"/>
    <n v="0"/>
    <n v="240"/>
    <n v="24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2500"/>
    <n v="37500"/>
    <s v="meme_pays"/>
    <m/>
    <m/>
    <n v="60"/>
    <n v="2"/>
    <n v="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un_peu"/>
    <s v="oui"/>
    <s v="A cause de la fête"/>
    <m/>
    <m/>
    <m/>
    <m/>
    <m/>
    <m/>
    <n v="444584631"/>
    <d v="2023-06-25T14:57:07"/>
    <m/>
    <m/>
    <s v="submitted_via_web"/>
    <s v="bkf_icsm"/>
    <s v="v8DRxzhZAoFL2MzF7VzqpN"/>
    <m/>
    <m/>
    <m/>
  </r>
  <r>
    <n v="117"/>
    <s v="f957841d-d36e-478b-8508-52a2e9bc0ea4"/>
    <d v="2023-06-25T00:00:00"/>
    <s v="dedougou"/>
    <s v="dedougou1"/>
    <d v="2023-06-25T10:13:40"/>
    <d v="2023-06-25T12:08:52"/>
    <s v="audit.csv"/>
    <m/>
    <m/>
    <s v="crs"/>
    <d v="2023-06-25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000"/>
    <s v="meme_pays"/>
    <m/>
    <m/>
    <n v="30"/>
    <n v="2"/>
    <n v="0"/>
    <n v="20"/>
    <n v="50"/>
    <m/>
    <m/>
    <m/>
    <m/>
    <m/>
    <m/>
    <m/>
    <m/>
    <m/>
    <m/>
    <m/>
    <m/>
    <s v="disponible"/>
    <n v="1250"/>
    <s v="meme_pays"/>
    <m/>
    <m/>
    <n v="90"/>
    <n v="2"/>
    <n v="0"/>
    <n v="50"/>
    <n v="100"/>
    <m/>
    <s v="disponible"/>
    <n v="2500"/>
    <s v="meme_pays"/>
    <m/>
    <m/>
    <n v="60"/>
    <n v="2"/>
    <n v="0"/>
    <n v="100"/>
    <n v="100"/>
    <m/>
    <s v="non"/>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30"/>
    <n v="2"/>
    <n v="0"/>
    <n v="100"/>
    <n v="2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pas_de_reponse"/>
    <n v="0"/>
    <n v="0"/>
    <n v="0"/>
    <n v="0"/>
    <n v="0"/>
    <n v="0"/>
    <n v="0"/>
    <n v="0"/>
    <n v="1"/>
    <m/>
    <s v="meme"/>
    <m/>
    <m/>
    <m/>
    <s v="meme"/>
    <m/>
    <m/>
    <m/>
    <m/>
    <m/>
    <m/>
    <m/>
    <m/>
    <n v="444584749"/>
    <d v="2023-06-25T14:57:18"/>
    <m/>
    <m/>
    <s v="submitted_via_web"/>
    <s v="bkf_icsm"/>
    <s v="v8DRxzhZAoFL2MzF7VzqpN"/>
    <m/>
    <m/>
    <m/>
  </r>
  <r>
    <n v="118"/>
    <s v="caec411d-8fb6-49ef-8f4c-12037609b960"/>
    <d v="2023-06-25T00:00:00"/>
    <s v="dedougou"/>
    <s v="dedougou1"/>
    <d v="2023-06-25T11:08:27"/>
    <d v="2023-06-25T12:28:22"/>
    <s v="audit.csv"/>
    <m/>
    <m/>
    <s v="crs"/>
    <d v="2023-06-25T00:00:00"/>
    <s v="boucle_mouhoun"/>
    <s v="mouhoun"/>
    <x v="9"/>
    <s v="central"/>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moustiquai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ays"/>
    <m/>
    <m/>
    <n v="60"/>
    <n v="2"/>
    <n v="0"/>
    <n v="100"/>
    <n v="200"/>
    <m/>
    <s v="disponible"/>
    <n v="2500"/>
    <s v="meme_pays"/>
    <m/>
    <m/>
    <n v="60"/>
    <n v="2"/>
    <n v="0"/>
    <n v="100"/>
    <n v="200"/>
    <m/>
    <m/>
    <m/>
    <m/>
    <m/>
    <m/>
    <m/>
    <m/>
    <m/>
    <m/>
    <m/>
    <m/>
    <s v="disponible"/>
    <s v="oui"/>
    <n v="2250"/>
    <m/>
    <m/>
    <s v="etranger"/>
    <s v="togo"/>
    <m/>
    <n v="30"/>
    <n v="14"/>
    <n v="0"/>
    <n v="1000"/>
    <n v="100"/>
    <m/>
    <m/>
    <m/>
    <m/>
    <m/>
    <m/>
    <m/>
    <m/>
    <m/>
    <m/>
    <m/>
    <m/>
    <s v="oui"/>
    <m/>
    <s v="pagne"/>
    <n v="0"/>
    <n v="0"/>
    <n v="0"/>
    <n v="0"/>
    <n v="0"/>
    <n v="0"/>
    <n v="0"/>
    <n v="0"/>
    <n v="0"/>
    <n v="0"/>
    <n v="0"/>
    <n v="0"/>
    <n v="0"/>
    <n v="1"/>
    <n v="0"/>
    <n v="0"/>
    <m/>
    <s v="cout_transport"/>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4584780"/>
    <d v="2023-06-25T14:57:21"/>
    <m/>
    <m/>
    <s v="submitted_via_web"/>
    <s v="bkf_icsm"/>
    <s v="v8DRxzhZAoFL2MzF7VzqpN"/>
    <m/>
    <m/>
    <m/>
  </r>
  <r>
    <n v="119"/>
    <s v="a865c00f-8f47-4573-a216-919a43a3be68"/>
    <d v="2023-06-25T00:00:00"/>
    <s v="dedougou"/>
    <s v="dedougou1"/>
    <d v="2023-06-25T12:28:41"/>
    <d v="2023-06-25T14:42:16"/>
    <s v="audit.csv"/>
    <m/>
    <m/>
    <s v="crs"/>
    <d v="2023-06-25T00:00:00"/>
    <s v="boucle_mouhoun"/>
    <s v="mouhoun"/>
    <x v="9"/>
    <s v="central"/>
    <m/>
    <m/>
    <s v="Catholic Relief Services Burkina Faso (CRS)"/>
    <s v="Marché de Dedougou"/>
    <m/>
    <s v="oui"/>
    <m/>
    <x v="1"/>
    <m/>
    <m/>
    <s v="seau"/>
    <n v="1"/>
    <n v="0"/>
    <n v="0"/>
    <n v="0"/>
    <n v="1"/>
    <m/>
    <s v="disponible"/>
    <n v="1000"/>
    <s v="etranger"/>
    <s v="ghana"/>
    <m/>
    <n v="30"/>
    <n v="7"/>
    <n v="0"/>
    <n v="100"/>
    <n v="5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bache"/>
    <n v="1"/>
    <n v="0"/>
    <n v="0"/>
    <n v="0"/>
    <n v="0"/>
    <n v="1"/>
    <m/>
    <s v="disponible"/>
    <n v="5500"/>
    <s v="meme_pays"/>
    <m/>
    <m/>
    <n v="60"/>
    <n v="2"/>
    <n v="0"/>
    <n v="100"/>
    <n v="100"/>
    <m/>
    <m/>
    <m/>
    <m/>
    <m/>
    <m/>
    <m/>
    <m/>
    <m/>
    <m/>
    <m/>
    <m/>
    <m/>
    <m/>
    <m/>
    <m/>
    <m/>
    <m/>
    <m/>
    <m/>
    <m/>
    <m/>
    <m/>
    <m/>
    <m/>
    <m/>
    <m/>
    <m/>
    <m/>
    <m/>
    <m/>
    <m/>
    <m/>
    <m/>
    <s v="non"/>
    <m/>
    <m/>
    <m/>
    <m/>
    <m/>
    <m/>
    <m/>
    <m/>
    <m/>
    <m/>
    <m/>
    <m/>
    <m/>
    <m/>
    <m/>
    <m/>
    <m/>
    <m/>
    <m/>
    <m/>
    <m/>
    <m/>
    <s v="prix_hausse"/>
    <n v="0"/>
    <n v="1"/>
    <n v="0"/>
    <n v="0"/>
    <s v="bache"/>
    <n v="1"/>
    <n v="0"/>
    <n v="0"/>
    <n v="0"/>
    <n v="0"/>
    <s v="Hausse_prix_fournisseurs"/>
    <n v="0"/>
    <n v="0"/>
    <n v="0"/>
    <n v="0"/>
    <n v="0"/>
    <n v="1"/>
    <n v="0"/>
    <n v="0"/>
    <n v="0"/>
    <n v="0"/>
    <n v="0"/>
    <n v="0"/>
    <m/>
    <m/>
    <m/>
    <m/>
    <m/>
    <m/>
    <m/>
    <m/>
    <m/>
    <m/>
    <m/>
    <m/>
    <m/>
    <m/>
    <m/>
    <m/>
    <m/>
    <m/>
    <m/>
    <m/>
    <m/>
    <m/>
    <s v="marmite5 marmite7 assiette gobelet_plastique gobelet_acier bassine natte couverture moustiquaire pagne"/>
    <n v="0"/>
    <n v="0"/>
    <n v="0"/>
    <n v="1"/>
    <n v="1"/>
    <n v="1"/>
    <n v="1"/>
    <n v="1"/>
    <n v="1"/>
    <n v="1"/>
    <n v="1"/>
    <n v="1"/>
    <n v="0"/>
    <n v="1"/>
    <n v="0"/>
    <n v="0"/>
    <n v="10"/>
    <n v="12"/>
    <m/>
    <m/>
    <m/>
    <m/>
    <m/>
    <m/>
    <m/>
    <m/>
    <m/>
    <m/>
    <m/>
    <m/>
    <m/>
    <m/>
    <m/>
    <m/>
    <m/>
    <m/>
    <m/>
    <m/>
    <m/>
    <m/>
    <m/>
    <m/>
    <m/>
    <m/>
    <m/>
    <m/>
    <m/>
    <m/>
    <m/>
    <m/>
    <m/>
    <m/>
    <m/>
    <m/>
    <m/>
    <m/>
    <m/>
    <m/>
    <m/>
    <m/>
    <m/>
    <m/>
    <s v="disponible"/>
    <n v="7500"/>
    <s v="meme_pays"/>
    <m/>
    <m/>
    <n v="60"/>
    <n v="2"/>
    <n v="0"/>
    <n v="20"/>
    <n v="20"/>
    <m/>
    <s v="disponible"/>
    <n v="5000"/>
    <s v="meme_pays"/>
    <m/>
    <m/>
    <n v="60"/>
    <n v="2"/>
    <n v="0"/>
    <n v="20"/>
    <n v="20"/>
    <m/>
    <s v="disponible"/>
    <n v="400"/>
    <s v="meme_pays"/>
    <m/>
    <m/>
    <n v="30"/>
    <n v="3"/>
    <n v="0"/>
    <n v="120"/>
    <n v="150"/>
    <m/>
    <s v="disponible"/>
    <n v="100"/>
    <s v="etranger"/>
    <s v="ghana"/>
    <m/>
    <n v="30"/>
    <n v="14"/>
    <n v="0"/>
    <n v="100"/>
    <n v="50"/>
    <m/>
    <s v="disponible"/>
    <s v="0_5l 1l 0_25l"/>
    <n v="1"/>
    <n v="1"/>
    <n v="1"/>
    <n v="750"/>
    <n v="1000"/>
    <n v="1500"/>
    <s v="meme_pays"/>
    <m/>
    <m/>
    <n v="90"/>
    <n v="20"/>
    <n v="0"/>
    <n v="50"/>
    <n v="50"/>
    <m/>
    <s v="disponible"/>
    <n v="2000"/>
    <s v="etranger"/>
    <s v="ghana"/>
    <m/>
    <n v="30"/>
    <n v="14"/>
    <n v="0"/>
    <n v="100"/>
    <n v="20"/>
    <m/>
    <s v="disponible"/>
    <n v="3000"/>
    <s v="etranger"/>
    <s v="ghana"/>
    <m/>
    <n v="90"/>
    <n v="14"/>
    <n v="0"/>
    <n v="100"/>
    <n v="20"/>
    <m/>
    <s v="disponible"/>
    <n v="3000"/>
    <s v="meme_pays"/>
    <m/>
    <m/>
    <n v="90"/>
    <n v="2"/>
    <n v="0"/>
    <n v="100"/>
    <n v="100"/>
    <m/>
    <s v="disponible"/>
    <n v="2500"/>
    <s v="meme_pays"/>
    <m/>
    <m/>
    <n v="60"/>
    <n v="2"/>
    <n v="0"/>
    <n v="50"/>
    <n v="500"/>
    <m/>
    <m/>
    <m/>
    <m/>
    <m/>
    <m/>
    <m/>
    <m/>
    <m/>
    <m/>
    <m/>
    <m/>
    <s v="disponible"/>
    <s v="oui"/>
    <n v="3000"/>
    <m/>
    <m/>
    <s v="meme_pays"/>
    <m/>
    <m/>
    <n v="30"/>
    <n v="2"/>
    <n v="0"/>
    <n v="100"/>
    <n v="100"/>
    <m/>
    <m/>
    <m/>
    <m/>
    <m/>
    <m/>
    <m/>
    <m/>
    <m/>
    <m/>
    <m/>
    <m/>
    <s v="oui"/>
    <m/>
    <s v="gobelet_plastique bassine"/>
    <n v="0"/>
    <n v="0"/>
    <n v="0"/>
    <n v="0"/>
    <n v="0"/>
    <n v="0"/>
    <n v="1"/>
    <n v="0"/>
    <n v="1"/>
    <n v="0"/>
    <n v="0"/>
    <n v="0"/>
    <n v="0"/>
    <n v="0"/>
    <n v="0"/>
    <n v="0"/>
    <m/>
    <s v="degradation_perte"/>
    <n v="0"/>
    <n v="0"/>
    <n v="1"/>
    <n v="0"/>
    <n v="0"/>
    <n v="0"/>
    <n v="0"/>
    <n v="0"/>
    <n v="0"/>
    <n v="0"/>
    <n v="0"/>
    <m/>
    <m/>
    <s v="prix_baisse prix_hausse"/>
    <n v="0"/>
    <n v="1"/>
    <n v="1"/>
    <n v="0"/>
    <s v="gobelet_acier"/>
    <n v="0"/>
    <n v="0"/>
    <n v="0"/>
    <n v="0"/>
    <n v="0"/>
    <n v="0"/>
    <n v="0"/>
    <n v="1"/>
    <n v="0"/>
    <n v="0"/>
    <n v="0"/>
    <n v="0"/>
    <n v="0"/>
    <n v="0"/>
    <n v="0"/>
    <n v="0"/>
    <s v="Hausse_prix_fournisseurs"/>
    <n v="0"/>
    <n v="0"/>
    <n v="0"/>
    <n v="0"/>
    <n v="0"/>
    <n v="1"/>
    <n v="0"/>
    <n v="0"/>
    <n v="0"/>
    <n v="0"/>
    <n v="0"/>
    <n v="0"/>
    <m/>
    <s v="gobelet_plastique"/>
    <n v="0"/>
    <n v="0"/>
    <n v="0"/>
    <n v="0"/>
    <n v="0"/>
    <n v="0"/>
    <n v="1"/>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pas_de_reponse"/>
    <n v="0"/>
    <n v="0"/>
    <n v="0"/>
    <n v="0"/>
    <n v="1"/>
    <n v="0"/>
    <m/>
    <s v="aucun"/>
    <n v="1"/>
    <n v="0"/>
    <n v="0"/>
    <n v="0"/>
    <n v="0"/>
    <n v="0"/>
    <n v="0"/>
    <n v="0"/>
    <n v="0"/>
    <m/>
    <s v="oui_plusieurs"/>
    <s v="pas_de_reponse"/>
    <n v="0"/>
    <n v="0"/>
    <n v="0"/>
    <n v="0"/>
    <n v="0"/>
    <n v="0"/>
    <n v="0"/>
    <n v="1"/>
    <n v="0"/>
    <m/>
    <s v="aucun"/>
    <n v="1"/>
    <n v="0"/>
    <n v="0"/>
    <n v="0"/>
    <n v="0"/>
    <n v="0"/>
    <n v="0"/>
    <n v="0"/>
    <n v="0"/>
    <n v="0"/>
    <m/>
    <s v="aucun"/>
    <n v="1"/>
    <n v="0"/>
    <n v="0"/>
    <n v="0"/>
    <n v="0"/>
    <n v="0"/>
    <n v="0"/>
    <n v="0"/>
    <n v="0"/>
    <m/>
    <s v="assassinat"/>
    <n v="0"/>
    <n v="0"/>
    <n v="0"/>
    <n v="0"/>
    <n v="0"/>
    <n v="0"/>
    <n v="1"/>
    <n v="0"/>
    <n v="0"/>
    <m/>
    <s v="meme"/>
    <m/>
    <m/>
    <m/>
    <s v="meme"/>
    <m/>
    <m/>
    <m/>
    <m/>
    <m/>
    <m/>
    <m/>
    <m/>
    <n v="444584798"/>
    <d v="2023-06-25T14:57:23"/>
    <m/>
    <m/>
    <s v="submitted_via_web"/>
    <s v="bkf_icsm"/>
    <s v="v8DRxzhZAoFL2MzF7VzqpN"/>
    <m/>
    <m/>
    <m/>
  </r>
  <r>
    <n v="120"/>
    <s v="8716c19e-7026-40e0-9b25-b40481e38180"/>
    <d v="2023-06-25T00:00:00"/>
    <s v="dedougou"/>
    <s v="dedougou1"/>
    <d v="2023-06-25T12:37:19"/>
    <d v="2023-06-25T13:59:18"/>
    <s v="audit.csv"/>
    <m/>
    <m/>
    <s v="crs"/>
    <d v="2023-06-25T00:00:00"/>
    <s v="boucle_mouhoun"/>
    <s v="mouhoun"/>
    <x v="9"/>
    <s v="central"/>
    <m/>
    <m/>
    <s v="Catholic Relief Services Burkina Faso (CRS)"/>
    <s v="Marché de Dedougou"/>
    <m/>
    <s v="oui"/>
    <m/>
    <x v="1"/>
    <m/>
    <m/>
    <s v="seau"/>
    <n v="1"/>
    <n v="0"/>
    <n v="0"/>
    <n v="0"/>
    <n v="1"/>
    <m/>
    <s v="disponible"/>
    <n v="1100"/>
    <s v="etranger"/>
    <s v="ghana"/>
    <m/>
    <n v="30"/>
    <n v="7"/>
    <n v="0"/>
    <n v="100"/>
    <n v="5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bache"/>
    <n v="1"/>
    <n v="0"/>
    <n v="0"/>
    <n v="0"/>
    <n v="0"/>
    <n v="1"/>
    <m/>
    <s v="disponible"/>
    <n v="6000"/>
    <s v="meme_pays"/>
    <m/>
    <m/>
    <n v="30"/>
    <n v="2"/>
    <n v="0"/>
    <n v="100"/>
    <n v="100"/>
    <m/>
    <m/>
    <m/>
    <m/>
    <m/>
    <m/>
    <m/>
    <m/>
    <m/>
    <m/>
    <m/>
    <m/>
    <m/>
    <m/>
    <m/>
    <m/>
    <m/>
    <m/>
    <m/>
    <m/>
    <m/>
    <m/>
    <m/>
    <m/>
    <m/>
    <m/>
    <m/>
    <m/>
    <m/>
    <m/>
    <m/>
    <m/>
    <m/>
    <m/>
    <s v="non"/>
    <m/>
    <m/>
    <m/>
    <m/>
    <m/>
    <m/>
    <m/>
    <m/>
    <m/>
    <m/>
    <m/>
    <m/>
    <m/>
    <m/>
    <m/>
    <m/>
    <m/>
    <m/>
    <m/>
    <m/>
    <m/>
    <m/>
    <s v="prix_hausse"/>
    <n v="0"/>
    <n v="1"/>
    <n v="0"/>
    <n v="0"/>
    <s v="bache"/>
    <n v="1"/>
    <n v="0"/>
    <n v="0"/>
    <n v="0"/>
    <n v="0"/>
    <s v="Hausse_prix_fournisseurs"/>
    <n v="0"/>
    <n v="0"/>
    <n v="0"/>
    <n v="0"/>
    <n v="0"/>
    <n v="1"/>
    <n v="0"/>
    <n v="0"/>
    <n v="0"/>
    <n v="0"/>
    <n v="0"/>
    <n v="0"/>
    <m/>
    <m/>
    <m/>
    <m/>
    <m/>
    <m/>
    <m/>
    <m/>
    <m/>
    <m/>
    <m/>
    <m/>
    <m/>
    <m/>
    <m/>
    <m/>
    <m/>
    <m/>
    <m/>
    <m/>
    <m/>
    <m/>
    <s v="marmite7 marmite5 assiette gobelet_plastique gobelet_acier bassine natte"/>
    <n v="0"/>
    <n v="0"/>
    <n v="0"/>
    <n v="1"/>
    <n v="1"/>
    <n v="1"/>
    <n v="1"/>
    <n v="1"/>
    <n v="1"/>
    <n v="1"/>
    <n v="0"/>
    <n v="0"/>
    <n v="0"/>
    <n v="0"/>
    <n v="0"/>
    <n v="0"/>
    <n v="7"/>
    <n v="9"/>
    <m/>
    <m/>
    <m/>
    <m/>
    <m/>
    <m/>
    <m/>
    <m/>
    <m/>
    <m/>
    <m/>
    <m/>
    <m/>
    <m/>
    <m/>
    <m/>
    <m/>
    <m/>
    <m/>
    <m/>
    <m/>
    <m/>
    <m/>
    <m/>
    <m/>
    <m/>
    <m/>
    <m/>
    <m/>
    <m/>
    <m/>
    <m/>
    <m/>
    <m/>
    <m/>
    <m/>
    <m/>
    <m/>
    <m/>
    <m/>
    <m/>
    <m/>
    <m/>
    <m/>
    <s v="disponible"/>
    <n v="7500"/>
    <s v="meme_pays"/>
    <m/>
    <m/>
    <n v="60"/>
    <n v="3"/>
    <n v="0"/>
    <n v="40"/>
    <n v="40"/>
    <m/>
    <s v="disponible"/>
    <n v="5500"/>
    <s v="meme_pays"/>
    <m/>
    <m/>
    <n v="60"/>
    <n v="2"/>
    <n v="0"/>
    <n v="20"/>
    <n v="20"/>
    <m/>
    <s v="disponible"/>
    <n v="400"/>
    <s v="meme_pays"/>
    <m/>
    <m/>
    <n v="30"/>
    <n v="2"/>
    <n v="0"/>
    <n v="120"/>
    <n v="120"/>
    <m/>
    <s v="disponible"/>
    <n v="100"/>
    <s v="meme_pays"/>
    <m/>
    <m/>
    <n v="30"/>
    <n v="2"/>
    <n v="0"/>
    <n v="100"/>
    <n v="100"/>
    <m/>
    <s v="disponible"/>
    <s v="0_25l 0_5l 1l"/>
    <n v="1"/>
    <n v="1"/>
    <n v="1"/>
    <n v="700"/>
    <n v="850"/>
    <n v="1400"/>
    <s v="meme_pays"/>
    <m/>
    <m/>
    <n v="30"/>
    <n v="2"/>
    <n v="0"/>
    <n v="30"/>
    <n v="30"/>
    <m/>
    <s v="disponible"/>
    <n v="2000"/>
    <s v="meme_pays"/>
    <m/>
    <m/>
    <n v="30"/>
    <n v="2"/>
    <n v="0"/>
    <n v="100"/>
    <n v="50"/>
    <m/>
    <s v="disponible"/>
    <n v="3000"/>
    <s v="meme_pays"/>
    <m/>
    <m/>
    <n v="60"/>
    <n v="2"/>
    <n v="0"/>
    <n v="20"/>
    <n v="50"/>
    <m/>
    <m/>
    <m/>
    <m/>
    <m/>
    <m/>
    <m/>
    <m/>
    <m/>
    <m/>
    <m/>
    <m/>
    <m/>
    <m/>
    <m/>
    <m/>
    <m/>
    <m/>
    <m/>
    <m/>
    <m/>
    <m/>
    <m/>
    <m/>
    <m/>
    <m/>
    <m/>
    <m/>
    <m/>
    <m/>
    <m/>
    <m/>
    <m/>
    <m/>
    <m/>
    <m/>
    <m/>
    <m/>
    <m/>
    <m/>
    <m/>
    <m/>
    <m/>
    <m/>
    <m/>
    <m/>
    <m/>
    <m/>
    <m/>
    <m/>
    <m/>
    <m/>
    <m/>
    <m/>
    <m/>
    <m/>
    <m/>
    <m/>
    <m/>
    <s v="oui"/>
    <m/>
    <s v="gobelet_plastique bassine"/>
    <n v="0"/>
    <n v="0"/>
    <n v="0"/>
    <n v="0"/>
    <n v="0"/>
    <n v="0"/>
    <n v="1"/>
    <n v="0"/>
    <n v="1"/>
    <n v="0"/>
    <n v="0"/>
    <n v="0"/>
    <n v="0"/>
    <n v="0"/>
    <n v="0"/>
    <n v="0"/>
    <m/>
    <s v="degradation_perte"/>
    <n v="0"/>
    <n v="0"/>
    <n v="1"/>
    <n v="0"/>
    <n v="0"/>
    <n v="0"/>
    <n v="0"/>
    <n v="0"/>
    <n v="0"/>
    <n v="0"/>
    <n v="0"/>
    <m/>
    <m/>
    <s v="prix_baisse"/>
    <n v="0"/>
    <n v="0"/>
    <n v="1"/>
    <n v="0"/>
    <m/>
    <m/>
    <m/>
    <m/>
    <m/>
    <m/>
    <m/>
    <m/>
    <m/>
    <m/>
    <m/>
    <m/>
    <m/>
    <m/>
    <m/>
    <m/>
    <m/>
    <m/>
    <m/>
    <m/>
    <m/>
    <m/>
    <m/>
    <m/>
    <m/>
    <m/>
    <m/>
    <m/>
    <m/>
    <m/>
    <m/>
    <s v="gobelet_plastique"/>
    <n v="0"/>
    <n v="0"/>
    <n v="0"/>
    <n v="0"/>
    <n v="0"/>
    <n v="0"/>
    <n v="1"/>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un_peu"/>
    <s v="oui"/>
    <s v="A cause de la fête"/>
    <m/>
    <m/>
    <m/>
    <m/>
    <m/>
    <m/>
    <n v="444584838"/>
    <d v="2023-06-25T14:57:26"/>
    <m/>
    <m/>
    <s v="submitted_via_web"/>
    <s v="bkf_icsm"/>
    <s v="v8DRxzhZAoFL2MzF7VzqpN"/>
    <m/>
    <m/>
    <m/>
  </r>
  <r>
    <n v="121"/>
    <s v="b720c653-c205-40d4-8860-a5e706b203e4"/>
    <d v="2023-06-25T00:00:00"/>
    <s v="dedougou"/>
    <s v="dedougou1"/>
    <d v="2023-06-25T12:38:11"/>
    <d v="2023-06-25T14:09:04"/>
    <s v="audit.csv"/>
    <m/>
    <m/>
    <s v="crs"/>
    <d v="2023-06-25T00:00:00"/>
    <s v="boucle_mouhoun"/>
    <s v="mouhoun"/>
    <x v="9"/>
    <s v="central"/>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500"/>
    <s v="meme_pays"/>
    <m/>
    <m/>
    <n v="30"/>
    <n v="2"/>
    <n v="0"/>
    <n v="20"/>
    <n v="20"/>
    <m/>
    <m/>
    <m/>
    <m/>
    <m/>
    <m/>
    <m/>
    <m/>
    <m/>
    <m/>
    <m/>
    <m/>
    <s v="disponible"/>
    <n v="1250"/>
    <s v="meme_pays"/>
    <m/>
    <m/>
    <n v="60"/>
    <n v="3"/>
    <n v="0"/>
    <n v="50"/>
    <n v="50"/>
    <m/>
    <s v="disponible"/>
    <n v="2500"/>
    <s v="meme_pays"/>
    <m/>
    <m/>
    <n v="90"/>
    <n v="3"/>
    <n v="0"/>
    <n v="50"/>
    <n v="50"/>
    <m/>
    <s v="non"/>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60"/>
    <n v="2"/>
    <n v="0"/>
    <n v="10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44584853"/>
    <d v="2023-06-25T14:57:27"/>
    <m/>
    <m/>
    <s v="submitted_via_web"/>
    <s v="bkf_icsm"/>
    <s v="v8DRxzhZAoFL2MzF7VzqpN"/>
    <m/>
    <m/>
    <m/>
  </r>
  <r>
    <n v="122"/>
    <s v="709b690f-97b6-4744-99f5-e0827e53acd4"/>
    <d v="2023-06-25T00:00:00"/>
    <s v="dedougou"/>
    <s v="dedougou1"/>
    <d v="2023-06-25T12:44:51"/>
    <d v="2023-06-25T13:16:23"/>
    <s v="audit.csv"/>
    <m/>
    <m/>
    <s v="crs"/>
    <d v="2023-06-25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3kg"/>
    <n v="1"/>
    <n v="1"/>
    <n v="1"/>
    <n v="15000"/>
    <n v="32500"/>
    <n v="35000"/>
    <s v="meme_pays"/>
    <m/>
    <m/>
    <n v="60"/>
    <n v="3"/>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s v="prix_baisse"/>
    <n v="0"/>
    <n v="0"/>
    <n v="1"/>
    <n v="0"/>
    <m/>
    <m/>
    <m/>
    <m/>
    <m/>
    <m/>
    <m/>
    <m/>
    <m/>
    <m/>
    <m/>
    <m/>
    <m/>
    <m/>
    <m/>
    <m/>
    <m/>
    <m/>
    <m/>
    <m/>
    <m/>
    <m/>
    <m/>
    <m/>
    <m/>
    <m/>
    <m/>
    <m/>
    <m/>
    <m/>
    <m/>
    <s v="combustible_gaz"/>
    <n v="0"/>
    <n v="0"/>
    <n v="1"/>
    <n v="0"/>
    <n v="0"/>
    <n v="0"/>
    <n v="0"/>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un_peu"/>
    <s v="oui"/>
    <s v="A cause de la fête"/>
    <m/>
    <m/>
    <m/>
    <m/>
    <m/>
    <m/>
    <n v="444584873"/>
    <d v="2023-06-25T14:57:28"/>
    <m/>
    <m/>
    <s v="submitted_via_web"/>
    <s v="bkf_icsm"/>
    <s v="v8DRxzhZAoFL2MzF7VzqpN"/>
    <m/>
    <m/>
    <m/>
  </r>
  <r>
    <n v="123"/>
    <s v="57b59a7d-92c4-402d-9bd6-2b266d7d51b3"/>
    <d v="2023-06-25T00:00:00"/>
    <s v="diapangou"/>
    <s v="diapangou1"/>
    <d v="2023-06-25T14:12:11"/>
    <d v="2023-06-25T17:14:31"/>
    <s v="audit.csv"/>
    <m/>
    <m/>
    <s v="pui"/>
    <d v="2023-06-25T00:00:00"/>
    <s v="est"/>
    <s v="gourma"/>
    <x v="10"/>
    <s v="central"/>
    <m/>
    <m/>
    <s v="Première Urgence Internationnale Burkina Faso (PUI)"/>
    <s v="Marché de Diapangou"/>
    <m/>
    <s v="oui"/>
    <m/>
    <x v="0"/>
    <m/>
    <m/>
    <s v="savon400gr"/>
    <n v="0"/>
    <n v="0"/>
    <n v="1"/>
    <n v="0"/>
    <n v="1"/>
    <m/>
    <m/>
    <m/>
    <m/>
    <m/>
    <m/>
    <m/>
    <m/>
    <m/>
    <m/>
    <m/>
    <m/>
    <m/>
    <m/>
    <m/>
    <m/>
    <m/>
    <m/>
    <m/>
    <m/>
    <m/>
    <m/>
    <m/>
    <m/>
    <m/>
    <m/>
    <m/>
    <s v="disponible"/>
    <s v="boule400g boule250g"/>
    <n v="1"/>
    <n v="1"/>
    <n v="500"/>
    <n v="300"/>
    <s v="meme_pays"/>
    <m/>
    <m/>
    <n v="90"/>
    <n v="4"/>
    <n v="0"/>
    <n v="2000"/>
    <n v="500"/>
    <m/>
    <s v="oui"/>
    <m/>
    <s v="savon400gr"/>
    <n v="0"/>
    <n v="0"/>
    <n v="1"/>
    <n v="0"/>
    <m/>
    <s v="securite prix_fournisseurs cout_transport"/>
    <n v="1"/>
    <n v="0"/>
    <n v="0"/>
    <n v="0"/>
    <n v="1"/>
    <n v="0"/>
    <n v="1"/>
    <n v="0"/>
    <n v="0"/>
    <n v="0"/>
    <n v="0"/>
    <m/>
    <m/>
    <s v="prix_constants"/>
    <n v="1"/>
    <n v="0"/>
    <n v="0"/>
    <n v="0"/>
    <m/>
    <m/>
    <m/>
    <m/>
    <m/>
    <m/>
    <m/>
    <m/>
    <m/>
    <m/>
    <m/>
    <m/>
    <m/>
    <m/>
    <m/>
    <m/>
    <m/>
    <m/>
    <m/>
    <m/>
    <m/>
    <m/>
    <m/>
    <m/>
    <m/>
    <m/>
    <m/>
    <m/>
    <m/>
    <m/>
    <m/>
    <m/>
    <m/>
    <m/>
    <m/>
    <m/>
    <m/>
    <m/>
    <m/>
    <s v="pelle corde"/>
    <n v="0"/>
    <n v="1"/>
    <n v="0"/>
    <n v="1"/>
    <n v="0"/>
    <n v="2"/>
    <m/>
    <m/>
    <m/>
    <m/>
    <m/>
    <m/>
    <m/>
    <m/>
    <m/>
    <m/>
    <m/>
    <m/>
    <s v="peudisponible"/>
    <n v="21000"/>
    <s v="meme_pays"/>
    <m/>
    <m/>
    <n v="66"/>
    <n v="2"/>
    <n v="0"/>
    <n v="100"/>
    <n v="400"/>
    <m/>
    <m/>
    <m/>
    <m/>
    <m/>
    <m/>
    <m/>
    <m/>
    <m/>
    <m/>
    <m/>
    <m/>
    <s v="peudisponible"/>
    <n v="2500"/>
    <s v="meme_pays"/>
    <m/>
    <m/>
    <n v="60"/>
    <n v="4"/>
    <n v="0"/>
    <n v="60"/>
    <n v="25"/>
    <m/>
    <s v="oui"/>
    <m/>
    <s v="pelle"/>
    <n v="0"/>
    <n v="0"/>
    <n v="0"/>
    <n v="1"/>
    <n v="0"/>
    <m/>
    <s v="prix_fournisseurs"/>
    <n v="0"/>
    <n v="0"/>
    <n v="0"/>
    <n v="0"/>
    <n v="1"/>
    <n v="0"/>
    <n v="0"/>
    <n v="0"/>
    <n v="0"/>
    <n v="0"/>
    <n v="0"/>
    <m/>
    <m/>
    <s v="prix_hausse"/>
    <n v="0"/>
    <n v="1"/>
    <n v="0"/>
    <n v="0"/>
    <s v="corde pelle"/>
    <n v="0"/>
    <n v="1"/>
    <n v="0"/>
    <n v="1"/>
    <n v="0"/>
    <s v="Hausse_prix_fournisseurs hausse_couts"/>
    <n v="1"/>
    <n v="0"/>
    <n v="0"/>
    <n v="0"/>
    <n v="0"/>
    <n v="1"/>
    <n v="0"/>
    <n v="0"/>
    <n v="0"/>
    <n v="0"/>
    <n v="0"/>
    <n v="0"/>
    <m/>
    <m/>
    <m/>
    <m/>
    <m/>
    <m/>
    <m/>
    <m/>
    <m/>
    <m/>
    <m/>
    <m/>
    <m/>
    <m/>
    <m/>
    <m/>
    <m/>
    <m/>
    <m/>
    <m/>
    <m/>
    <m/>
    <s v="natte"/>
    <n v="0"/>
    <n v="0"/>
    <n v="0"/>
    <n v="0"/>
    <n v="0"/>
    <n v="0"/>
    <n v="0"/>
    <n v="0"/>
    <n v="0"/>
    <n v="1"/>
    <n v="0"/>
    <n v="0"/>
    <n v="0"/>
    <n v="0"/>
    <n v="0"/>
    <n v="0"/>
    <n v="1"/>
    <n v="4"/>
    <m/>
    <m/>
    <m/>
    <m/>
    <m/>
    <m/>
    <m/>
    <m/>
    <m/>
    <m/>
    <m/>
    <m/>
    <m/>
    <m/>
    <m/>
    <m/>
    <m/>
    <m/>
    <m/>
    <m/>
    <m/>
    <m/>
    <m/>
    <m/>
    <m/>
    <m/>
    <m/>
    <m/>
    <m/>
    <m/>
    <m/>
    <m/>
    <m/>
    <m/>
    <m/>
    <m/>
    <m/>
    <m/>
    <m/>
    <m/>
    <m/>
    <m/>
    <m/>
    <m/>
    <m/>
    <m/>
    <m/>
    <m/>
    <m/>
    <m/>
    <m/>
    <m/>
    <m/>
    <m/>
    <m/>
    <m/>
    <m/>
    <m/>
    <m/>
    <m/>
    <m/>
    <m/>
    <m/>
    <m/>
    <m/>
    <m/>
    <m/>
    <m/>
    <m/>
    <m/>
    <m/>
    <m/>
    <m/>
    <m/>
    <m/>
    <m/>
    <m/>
    <m/>
    <m/>
    <m/>
    <m/>
    <m/>
    <m/>
    <m/>
    <m/>
    <m/>
    <m/>
    <m/>
    <m/>
    <m/>
    <m/>
    <m/>
    <m/>
    <m/>
    <m/>
    <m/>
    <m/>
    <m/>
    <m/>
    <m/>
    <m/>
    <m/>
    <m/>
    <m/>
    <m/>
    <m/>
    <m/>
    <m/>
    <m/>
    <m/>
    <m/>
    <m/>
    <m/>
    <m/>
    <m/>
    <m/>
    <s v="disponible"/>
    <n v="3000"/>
    <s v="etranger"/>
    <s v="rci"/>
    <m/>
    <n v="132"/>
    <n v="7"/>
    <n v="0"/>
    <n v="250"/>
    <n v="0"/>
    <m/>
    <m/>
    <m/>
    <m/>
    <m/>
    <m/>
    <m/>
    <m/>
    <m/>
    <m/>
    <m/>
    <m/>
    <m/>
    <m/>
    <m/>
    <m/>
    <m/>
    <m/>
    <m/>
    <m/>
    <m/>
    <m/>
    <m/>
    <m/>
    <m/>
    <m/>
    <m/>
    <m/>
    <m/>
    <m/>
    <m/>
    <m/>
    <m/>
    <m/>
    <m/>
    <m/>
    <m/>
    <m/>
    <m/>
    <m/>
    <m/>
    <m/>
    <m/>
    <m/>
    <m/>
    <m/>
    <m/>
    <m/>
    <m/>
    <m/>
    <m/>
    <m/>
    <m/>
    <m/>
    <m/>
    <m/>
    <m/>
    <m/>
    <m/>
    <s v="oui"/>
    <m/>
    <s v="natte"/>
    <n v="0"/>
    <n v="0"/>
    <n v="0"/>
    <n v="0"/>
    <n v="0"/>
    <n v="0"/>
    <n v="0"/>
    <n v="0"/>
    <n v="0"/>
    <n v="1"/>
    <n v="0"/>
    <n v="0"/>
    <n v="0"/>
    <n v="0"/>
    <n v="0"/>
    <n v="0"/>
    <m/>
    <s v="prix_fournisseurs taxes"/>
    <n v="0"/>
    <n v="0"/>
    <n v="0"/>
    <n v="0"/>
    <n v="1"/>
    <n v="0"/>
    <n v="0"/>
    <n v="1"/>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transfert"/>
    <n v="0"/>
    <n v="0"/>
    <n v="0"/>
    <n v="1"/>
    <n v="0"/>
    <n v="0"/>
    <n v="0"/>
    <n v="0"/>
    <n v="0"/>
    <n v="0"/>
    <n v="0"/>
    <m/>
    <s v="oui_collectif"/>
    <s v="oui_carburant oui_produits"/>
    <n v="0"/>
    <n v="1"/>
    <n v="0"/>
    <n v="1"/>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oui"/>
    <s v="La teureur du déplacement et l'augmentation des prix"/>
    <m/>
    <s v="augmente_un_peu"/>
    <s v="oui"/>
    <s v="Les prix d'augmentation des articles"/>
    <m/>
    <m/>
    <m/>
    <m/>
    <m/>
    <m/>
    <n v="444649748"/>
    <d v="2023-06-25T17:14:59"/>
    <m/>
    <m/>
    <s v="submitted_via_web"/>
    <s v="bkf_icsm"/>
    <s v="v8DRxzhZAoFL2MzF7VzqpN"/>
    <m/>
    <m/>
    <m/>
  </r>
  <r>
    <n v="124"/>
    <s v="407670e9-98c1-4df2-9bdf-41acd3386379"/>
    <d v="2023-06-25T00:00:00"/>
    <s v="dedougou"/>
    <s v="dedougou1"/>
    <d v="2023-06-25T17:56:34"/>
    <d v="2023-06-25T18:08:39"/>
    <s v="audit.csv"/>
    <m/>
    <m/>
    <s v="crs"/>
    <d v="2023-06-25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commune"/>
    <m/>
    <m/>
    <n v="30"/>
    <n v="7"/>
    <n v="0"/>
    <n v="2"/>
    <n v="1"/>
    <m/>
    <s v="disponible"/>
    <s v="sac sachet"/>
    <n v="1"/>
    <n v="1"/>
    <n v="6000"/>
    <n v="100"/>
    <s v="meme_localite"/>
    <m/>
    <m/>
    <n v="60"/>
    <n v="1"/>
    <n v="0"/>
    <n v="10"/>
    <n v="4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rarete_transport"/>
    <n v="0"/>
    <n v="0"/>
    <n v="0"/>
    <n v="0"/>
    <n v="0"/>
    <n v="1"/>
    <n v="0"/>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la quantité du bois est un taxi moto"/>
    <m/>
    <m/>
    <n v="444667869"/>
    <d v="2023-06-25T18:09:30"/>
    <m/>
    <m/>
    <s v="submitted_via_web"/>
    <s v="bkf_icsm"/>
    <s v="v8DRxzhZAoFL2MzF7VzqpN"/>
    <m/>
    <m/>
    <m/>
  </r>
  <r>
    <n v="125"/>
    <s v="b64d5d21-06d3-4e23-a4c0-c7254f84c19c"/>
    <d v="2023-06-23T00:00:00"/>
    <s v="barsalogho"/>
    <s v="barsalogho1"/>
    <d v="2023-06-23T09:38:52"/>
    <d v="2023-06-23T09:52:52"/>
    <s v="audit.csv"/>
    <m/>
    <m/>
    <s v="crbf"/>
    <d v="2023-06-23T00:00:00"/>
    <s v="centre_nord"/>
    <s v="sanmatenga"/>
    <x v="11"/>
    <s v="central"/>
    <m/>
    <m/>
    <s v="Croix Rouge Burkinabè (CRBF)"/>
    <s v="Marché de Barsalogho"/>
    <m/>
    <s v="oui"/>
    <m/>
    <x v="0"/>
    <m/>
    <m/>
    <s v="seau"/>
    <n v="1"/>
    <n v="0"/>
    <n v="0"/>
    <n v="0"/>
    <n v="1"/>
    <m/>
    <s v="peudisponible"/>
    <n v="1000"/>
    <s v="meme_province"/>
    <m/>
    <m/>
    <n v="50"/>
    <n v="45"/>
    <n v="0"/>
    <n v="150"/>
    <n v="0"/>
    <m/>
    <m/>
    <m/>
    <m/>
    <m/>
    <m/>
    <m/>
    <m/>
    <m/>
    <m/>
    <m/>
    <m/>
    <m/>
    <m/>
    <m/>
    <m/>
    <m/>
    <m/>
    <m/>
    <m/>
    <m/>
    <m/>
    <m/>
    <m/>
    <m/>
    <m/>
    <m/>
    <m/>
    <m/>
    <m/>
    <m/>
    <s v="oui"/>
    <m/>
    <s v="seau"/>
    <n v="1"/>
    <n v="0"/>
    <n v="0"/>
    <n v="0"/>
    <m/>
    <s v="securite route_etat cout_transport"/>
    <n v="1"/>
    <n v="0"/>
    <n v="0"/>
    <n v="1"/>
    <n v="0"/>
    <n v="0"/>
    <n v="1"/>
    <n v="0"/>
    <n v="0"/>
    <n v="0"/>
    <n v="0"/>
    <m/>
    <m/>
    <s v="prix_hausse"/>
    <n v="0"/>
    <n v="1"/>
    <n v="0"/>
    <n v="0"/>
    <s v="seau"/>
    <n v="1"/>
    <n v="0"/>
    <n v="0"/>
    <n v="0"/>
    <s v="hausse_demande_distribution Hausse_prix_fournisseurs"/>
    <n v="0"/>
    <n v="1"/>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province"/>
    <m/>
    <m/>
    <n v="40"/>
    <n v="50"/>
    <n v="1"/>
    <n v="150"/>
    <n v="0"/>
    <m/>
    <m/>
    <m/>
    <m/>
    <m/>
    <m/>
    <m/>
    <m/>
    <m/>
    <m/>
    <m/>
    <m/>
    <m/>
    <m/>
    <m/>
    <m/>
    <m/>
    <m/>
    <m/>
    <m/>
    <m/>
    <m/>
    <m/>
    <m/>
    <m/>
    <m/>
    <s v="oui"/>
    <m/>
    <s v="lampe"/>
    <n v="0"/>
    <n v="0"/>
    <n v="0"/>
    <n v="0"/>
    <n v="0"/>
    <n v="0"/>
    <n v="0"/>
    <n v="0"/>
    <n v="0"/>
    <n v="0"/>
    <n v="0"/>
    <n v="0"/>
    <n v="1"/>
    <n v="0"/>
    <n v="0"/>
    <n v="0"/>
    <m/>
    <s v="securite route_etat"/>
    <n v="1"/>
    <n v="0"/>
    <n v="0"/>
    <n v="1"/>
    <n v="0"/>
    <n v="0"/>
    <n v="0"/>
    <n v="0"/>
    <n v="0"/>
    <n v="0"/>
    <n v="0"/>
    <m/>
    <m/>
    <s v="prix_hausse"/>
    <n v="0"/>
    <n v="1"/>
    <n v="0"/>
    <n v="0"/>
    <s v="lampe"/>
    <n v="0"/>
    <n v="0"/>
    <n v="0"/>
    <n v="0"/>
    <n v="0"/>
    <n v="0"/>
    <n v="0"/>
    <n v="0"/>
    <n v="0"/>
    <n v="0"/>
    <n v="0"/>
    <n v="0"/>
    <n v="1"/>
    <n v="0"/>
    <n v="0"/>
    <n v="0"/>
    <s v="hausse_demande_distribution Hausse_prix_fournisseurs"/>
    <n v="0"/>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non_chez_soi"/>
    <s v="oui_produits oui_carburant"/>
    <n v="0"/>
    <n v="1"/>
    <n v="0"/>
    <n v="1"/>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n v="0"/>
    <n v="0"/>
    <n v="0"/>
    <n v="0"/>
    <n v="1"/>
    <n v="0"/>
    <n v="0"/>
    <n v="0"/>
    <n v="0"/>
    <m/>
    <s v="meme"/>
    <m/>
    <m/>
    <m/>
    <s v="meme"/>
    <m/>
    <m/>
    <m/>
    <s v="RAS"/>
    <m/>
    <s v="Ras"/>
    <m/>
    <m/>
    <n v="445195203"/>
    <d v="2023-06-26T18:24:47"/>
    <m/>
    <m/>
    <s v="submitted_via_web"/>
    <s v="bkf_icsm"/>
    <s v="v8DRxzhZAoFL2MzF7VzqpN"/>
    <m/>
    <m/>
    <m/>
  </r>
  <r>
    <n v="126"/>
    <s v="3b071fc2-3e46-4712-b124-01941edbf723"/>
    <d v="2023-06-22T00:00:00"/>
    <s v="barsalogho"/>
    <s v="barsalogho1"/>
    <d v="2023-06-22T07:45:49"/>
    <d v="2023-06-22T13:50:16"/>
    <s v="audit.csv"/>
    <m/>
    <m/>
    <s v="crbf"/>
    <d v="2023-06-22T00:00:00"/>
    <s v="centre_nord"/>
    <s v="sanmatenga"/>
    <x v="11"/>
    <s v="central"/>
    <m/>
    <m/>
    <s v="Croix Rouge Burkinabè (CRBF)"/>
    <s v="Marché de Barsalogho"/>
    <m/>
    <s v="oui"/>
    <m/>
    <x v="1"/>
    <m/>
    <m/>
    <s v="savon400gr"/>
    <n v="0"/>
    <n v="0"/>
    <n v="1"/>
    <n v="0"/>
    <n v="1"/>
    <m/>
    <m/>
    <m/>
    <m/>
    <m/>
    <m/>
    <m/>
    <m/>
    <m/>
    <m/>
    <m/>
    <m/>
    <m/>
    <m/>
    <m/>
    <m/>
    <m/>
    <m/>
    <m/>
    <m/>
    <m/>
    <m/>
    <m/>
    <m/>
    <m/>
    <m/>
    <m/>
    <s v="disponible"/>
    <s v="boule250g"/>
    <n v="0"/>
    <n v="1"/>
    <m/>
    <n v="550"/>
    <s v="meme_province"/>
    <m/>
    <m/>
    <n v="35"/>
    <n v="40"/>
    <n v="1"/>
    <n v="325"/>
    <n v="0"/>
    <m/>
    <s v="oui"/>
    <m/>
    <s v="savon400gr"/>
    <n v="0"/>
    <n v="0"/>
    <n v="1"/>
    <n v="0"/>
    <m/>
    <s v="securite route_etat cout_transport"/>
    <n v="1"/>
    <n v="0"/>
    <n v="0"/>
    <n v="1"/>
    <n v="0"/>
    <n v="0"/>
    <n v="1"/>
    <n v="0"/>
    <n v="0"/>
    <n v="0"/>
    <n v="0"/>
    <m/>
    <m/>
    <s v="prix_hausse"/>
    <n v="0"/>
    <n v="1"/>
    <n v="0"/>
    <n v="0"/>
    <s v="savon400gr"/>
    <n v="0"/>
    <n v="0"/>
    <n v="1"/>
    <n v="0"/>
    <s v="hausse_couts hausse_demande_distribution"/>
    <n v="1"/>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assiette"/>
    <n v="0"/>
    <n v="0"/>
    <n v="0"/>
    <n v="0"/>
    <n v="0"/>
    <n v="1"/>
    <n v="0"/>
    <n v="0"/>
    <n v="0"/>
    <n v="0"/>
    <n v="0"/>
    <n v="0"/>
    <n v="1"/>
    <n v="0"/>
    <n v="0"/>
    <n v="0"/>
    <n v="2"/>
    <n v="4"/>
    <m/>
    <m/>
    <m/>
    <m/>
    <m/>
    <m/>
    <m/>
    <m/>
    <m/>
    <m/>
    <m/>
    <m/>
    <m/>
    <m/>
    <m/>
    <m/>
    <m/>
    <m/>
    <m/>
    <m/>
    <m/>
    <m/>
    <m/>
    <m/>
    <m/>
    <m/>
    <m/>
    <m/>
    <m/>
    <m/>
    <m/>
    <m/>
    <m/>
    <m/>
    <m/>
    <m/>
    <m/>
    <m/>
    <m/>
    <m/>
    <m/>
    <m/>
    <m/>
    <m/>
    <m/>
    <m/>
    <m/>
    <m/>
    <m/>
    <m/>
    <m/>
    <m/>
    <m/>
    <m/>
    <m/>
    <m/>
    <m/>
    <m/>
    <m/>
    <m/>
    <m/>
    <m/>
    <m/>
    <m/>
    <m/>
    <m/>
    <s v="peudisponible"/>
    <n v="1000"/>
    <s v="meme_commune"/>
    <m/>
    <m/>
    <n v="25"/>
    <n v="15"/>
    <n v="0"/>
    <n v="100"/>
    <n v="0"/>
    <m/>
    <m/>
    <m/>
    <m/>
    <m/>
    <m/>
    <m/>
    <m/>
    <m/>
    <m/>
    <m/>
    <m/>
    <m/>
    <m/>
    <m/>
    <m/>
    <m/>
    <m/>
    <m/>
    <m/>
    <m/>
    <m/>
    <m/>
    <m/>
    <m/>
    <m/>
    <m/>
    <m/>
    <m/>
    <m/>
    <m/>
    <m/>
    <m/>
    <m/>
    <m/>
    <m/>
    <m/>
    <m/>
    <m/>
    <m/>
    <m/>
    <m/>
    <m/>
    <m/>
    <m/>
    <m/>
    <m/>
    <m/>
    <m/>
    <m/>
    <m/>
    <m/>
    <m/>
    <m/>
    <m/>
    <m/>
    <m/>
    <m/>
    <m/>
    <m/>
    <m/>
    <m/>
    <m/>
    <m/>
    <m/>
    <m/>
    <m/>
    <m/>
    <m/>
    <m/>
    <m/>
    <m/>
    <m/>
    <s v="disponible"/>
    <n v="850"/>
    <s v="meme_province"/>
    <m/>
    <m/>
    <n v="42"/>
    <n v="40"/>
    <n v="0"/>
    <n v="200"/>
    <n v="0"/>
    <m/>
    <m/>
    <m/>
    <m/>
    <m/>
    <m/>
    <m/>
    <m/>
    <m/>
    <m/>
    <m/>
    <m/>
    <m/>
    <m/>
    <m/>
    <m/>
    <m/>
    <m/>
    <m/>
    <m/>
    <m/>
    <m/>
    <m/>
    <m/>
    <m/>
    <m/>
    <s v="oui"/>
    <m/>
    <s v="assiette lampe"/>
    <n v="0"/>
    <n v="0"/>
    <n v="0"/>
    <n v="0"/>
    <n v="0"/>
    <n v="1"/>
    <n v="0"/>
    <n v="0"/>
    <n v="0"/>
    <n v="0"/>
    <n v="0"/>
    <n v="0"/>
    <n v="1"/>
    <n v="0"/>
    <n v="0"/>
    <n v="0"/>
    <m/>
    <s v="securite route_etat cout_transport"/>
    <n v="1"/>
    <n v="0"/>
    <n v="0"/>
    <n v="1"/>
    <n v="0"/>
    <n v="0"/>
    <n v="1"/>
    <n v="0"/>
    <n v="0"/>
    <n v="0"/>
    <n v="0"/>
    <m/>
    <m/>
    <s v="prix_hausse"/>
    <n v="0"/>
    <n v="1"/>
    <n v="0"/>
    <n v="0"/>
    <s v="lampe assiette"/>
    <n v="0"/>
    <n v="0"/>
    <n v="0"/>
    <n v="0"/>
    <n v="0"/>
    <n v="1"/>
    <n v="0"/>
    <n v="0"/>
    <n v="0"/>
    <n v="0"/>
    <n v="0"/>
    <n v="0"/>
    <n v="1"/>
    <n v="0"/>
    <n v="0"/>
    <n v="0"/>
    <s v="hausse_demande_distribution"/>
    <n v="0"/>
    <n v="1"/>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aide_humanitaire"/>
    <n v="0"/>
    <n v="0"/>
    <n v="0"/>
    <n v="0"/>
    <n v="0"/>
    <n v="1"/>
    <n v="1"/>
    <n v="0"/>
    <n v="0"/>
    <n v="0"/>
    <m/>
    <s v="argent_mobile transfert"/>
    <n v="0"/>
    <n v="0"/>
    <n v="1"/>
    <n v="1"/>
    <n v="0"/>
    <n v="0"/>
    <n v="0"/>
    <n v="0"/>
    <n v="0"/>
    <n v="0"/>
    <n v="0"/>
    <m/>
    <s v="non_collectif"/>
    <s v="oui_produits oui_transports"/>
    <n v="0"/>
    <n v="1"/>
    <n v="1"/>
    <n v="0"/>
    <n v="0"/>
    <n v="0"/>
    <m/>
    <s v="aucun"/>
    <n v="1"/>
    <n v="0"/>
    <n v="0"/>
    <n v="0"/>
    <n v="0"/>
    <n v="0"/>
    <n v="0"/>
    <n v="0"/>
    <n v="0"/>
    <m/>
    <s v="oui_plusieurs"/>
    <s v="aucun"/>
    <n v="1"/>
    <n v="0"/>
    <n v="0"/>
    <n v="0"/>
    <n v="0"/>
    <n v="0"/>
    <n v="0"/>
    <n v="0"/>
    <n v="0"/>
    <m/>
    <s v="aucun"/>
    <n v="1"/>
    <n v="0"/>
    <n v="0"/>
    <n v="0"/>
    <n v="0"/>
    <n v="0"/>
    <n v="0"/>
    <n v="0"/>
    <n v="0"/>
    <n v="0"/>
    <m/>
    <s v="aucun"/>
    <n v="1"/>
    <n v="0"/>
    <n v="0"/>
    <n v="0"/>
    <n v="0"/>
    <n v="0"/>
    <n v="0"/>
    <n v="0"/>
    <n v="0"/>
    <m/>
    <s v="marchandises aggression enlevement"/>
    <n v="0"/>
    <n v="0"/>
    <n v="1"/>
    <n v="0"/>
    <n v="1"/>
    <n v="1"/>
    <n v="0"/>
    <n v="0"/>
    <n v="0"/>
    <m/>
    <s v="meme"/>
    <m/>
    <m/>
    <m/>
    <s v="meme"/>
    <m/>
    <m/>
    <m/>
    <s v="RAS"/>
    <m/>
    <s v="Ras"/>
    <m/>
    <m/>
    <n v="445195271"/>
    <d v="2023-06-26T18:25:06"/>
    <m/>
    <m/>
    <s v="submitted_via_web"/>
    <s v="bkf_icsm"/>
    <s v="v8DRxzhZAoFL2MzF7VzqpN"/>
    <m/>
    <m/>
    <m/>
  </r>
  <r>
    <n v="127"/>
    <s v="e6da8d95-a941-4dc6-bbf9-85eee668b072"/>
    <d v="2023-06-22T00:00:00"/>
    <s v="barsalogho"/>
    <s v="barsalogho1"/>
    <d v="2023-06-22T08:52:57"/>
    <d v="2023-06-22T13:55:10"/>
    <s v="audit.csv"/>
    <m/>
    <m/>
    <s v="crbf"/>
    <d v="2023-06-22T00:00:00"/>
    <s v="centre_nord"/>
    <s v="sanmatenga"/>
    <x v="11"/>
    <s v="central"/>
    <m/>
    <m/>
    <s v="Croix Rouge Burkinabè (CRBF)"/>
    <s v="Marché de Barsalogho"/>
    <m/>
    <s v="oui"/>
    <m/>
    <x v="1"/>
    <m/>
    <m/>
    <s v="savon400gr seau"/>
    <n v="1"/>
    <n v="0"/>
    <n v="1"/>
    <n v="0"/>
    <n v="2"/>
    <m/>
    <s v="disponible"/>
    <n v="1250"/>
    <s v="meme_province"/>
    <m/>
    <m/>
    <n v="60"/>
    <n v="50"/>
    <n v="0"/>
    <n v="200"/>
    <n v="0"/>
    <m/>
    <m/>
    <m/>
    <m/>
    <m/>
    <m/>
    <m/>
    <m/>
    <m/>
    <m/>
    <m/>
    <m/>
    <m/>
    <m/>
    <m/>
    <m/>
    <s v="disponible"/>
    <s v="boule250g"/>
    <n v="0"/>
    <n v="1"/>
    <m/>
    <n v="500"/>
    <s v="meme_province"/>
    <m/>
    <m/>
    <n v="45"/>
    <n v="50"/>
    <n v="1"/>
    <n v="300"/>
    <n v="0"/>
    <m/>
    <s v="oui"/>
    <m/>
    <s v="seau savon400gr"/>
    <n v="1"/>
    <n v="0"/>
    <n v="1"/>
    <n v="0"/>
    <m/>
    <s v="route_etat cout_transport securite"/>
    <n v="1"/>
    <n v="0"/>
    <n v="0"/>
    <n v="1"/>
    <n v="0"/>
    <n v="0"/>
    <n v="1"/>
    <n v="0"/>
    <n v="0"/>
    <n v="0"/>
    <n v="0"/>
    <m/>
    <m/>
    <s v="prix_hausse"/>
    <n v="0"/>
    <n v="1"/>
    <n v="0"/>
    <n v="0"/>
    <s v="seau savon400gr"/>
    <n v="1"/>
    <n v="0"/>
    <n v="1"/>
    <n v="0"/>
    <s v="hausse_couts hausse_demande_distribution"/>
    <n v="1"/>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500"/>
    <s v="meme_commune"/>
    <m/>
    <m/>
    <n v="60"/>
    <n v="50"/>
    <n v="0"/>
    <n v="100"/>
    <n v="0"/>
    <m/>
    <m/>
    <m/>
    <m/>
    <m/>
    <m/>
    <m/>
    <m/>
    <m/>
    <m/>
    <m/>
    <m/>
    <m/>
    <m/>
    <m/>
    <m/>
    <m/>
    <m/>
    <m/>
    <m/>
    <m/>
    <m/>
    <m/>
    <m/>
    <m/>
    <m/>
    <s v="oui"/>
    <m/>
    <s v="lampe"/>
    <n v="0"/>
    <n v="0"/>
    <n v="0"/>
    <n v="0"/>
    <n v="0"/>
    <n v="0"/>
    <n v="0"/>
    <n v="0"/>
    <n v="0"/>
    <n v="0"/>
    <n v="0"/>
    <n v="0"/>
    <n v="1"/>
    <n v="0"/>
    <n v="0"/>
    <n v="0"/>
    <m/>
    <s v="securite route_etat"/>
    <n v="1"/>
    <n v="0"/>
    <n v="0"/>
    <n v="1"/>
    <n v="0"/>
    <n v="0"/>
    <n v="0"/>
    <n v="0"/>
    <n v="0"/>
    <n v="0"/>
    <n v="0"/>
    <m/>
    <m/>
    <s v="prix_hausse"/>
    <n v="0"/>
    <n v="1"/>
    <n v="0"/>
    <n v="0"/>
    <s v="lampe"/>
    <n v="0"/>
    <n v="0"/>
    <n v="0"/>
    <n v="0"/>
    <n v="0"/>
    <n v="0"/>
    <n v="0"/>
    <n v="0"/>
    <n v="0"/>
    <n v="0"/>
    <n v="0"/>
    <n v="0"/>
    <n v="1"/>
    <n v="0"/>
    <n v="0"/>
    <n v="0"/>
    <s v="hausse_demande_distribution"/>
    <n v="0"/>
    <n v="1"/>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transports"/>
    <n v="0"/>
    <n v="0"/>
    <n v="1"/>
    <n v="1"/>
    <n v="0"/>
    <n v="0"/>
    <n v="0"/>
    <n v="0"/>
    <n v="0"/>
    <n v="0"/>
    <m/>
    <s v="argent_mobile transfert"/>
    <n v="0"/>
    <n v="0"/>
    <n v="1"/>
    <n v="1"/>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ggression enlevement"/>
    <n v="0"/>
    <n v="0"/>
    <n v="0"/>
    <n v="0"/>
    <n v="1"/>
    <n v="1"/>
    <n v="0"/>
    <n v="0"/>
    <n v="0"/>
    <m/>
    <s v="meme"/>
    <m/>
    <m/>
    <m/>
    <s v="meme"/>
    <m/>
    <m/>
    <m/>
    <s v="RAS"/>
    <m/>
    <s v="Ras"/>
    <m/>
    <m/>
    <n v="445195333"/>
    <d v="2023-06-26T18:25:19"/>
    <m/>
    <m/>
    <s v="submitted_via_web"/>
    <s v="bkf_icsm"/>
    <s v="v8DRxzhZAoFL2MzF7VzqpN"/>
    <m/>
    <m/>
    <m/>
  </r>
  <r>
    <n v="128"/>
    <s v="993be046-a86a-4122-b4fd-89f86e9cefec"/>
    <d v="2023-06-23T00:00:00"/>
    <s v="barsalogho"/>
    <s v="barsalogho1"/>
    <d v="2023-06-23T09:14:52"/>
    <d v="2023-06-23T09:55:07"/>
    <s v="audit.csv"/>
    <m/>
    <m/>
    <s v="crbf"/>
    <d v="2023-06-23T00:00:00"/>
    <s v="centre_nord"/>
    <s v="sanmatenga"/>
    <x v="11"/>
    <s v="central"/>
    <m/>
    <m/>
    <s v="Croix Rouge Burkinabè (CRBF)"/>
    <s v="Marché de Barsalogho"/>
    <m/>
    <s v="oui"/>
    <m/>
    <x v="0"/>
    <m/>
    <m/>
    <s v="savon400gr"/>
    <n v="0"/>
    <n v="0"/>
    <n v="1"/>
    <n v="0"/>
    <n v="1"/>
    <m/>
    <m/>
    <m/>
    <m/>
    <m/>
    <m/>
    <m/>
    <m/>
    <m/>
    <m/>
    <m/>
    <m/>
    <m/>
    <m/>
    <m/>
    <m/>
    <m/>
    <m/>
    <m/>
    <m/>
    <m/>
    <m/>
    <m/>
    <m/>
    <m/>
    <m/>
    <m/>
    <s v="peudisponible"/>
    <s v="boule250g"/>
    <n v="0"/>
    <n v="1"/>
    <m/>
    <n v="500"/>
    <s v="meme_province"/>
    <m/>
    <m/>
    <n v="38"/>
    <n v="40"/>
    <n v="1"/>
    <n v="240"/>
    <n v="0"/>
    <m/>
    <s v="oui"/>
    <m/>
    <s v="savon400gr"/>
    <n v="0"/>
    <n v="0"/>
    <n v="1"/>
    <n v="0"/>
    <m/>
    <s v="securite route_etat"/>
    <n v="1"/>
    <n v="0"/>
    <n v="0"/>
    <n v="1"/>
    <n v="0"/>
    <n v="0"/>
    <n v="0"/>
    <n v="0"/>
    <n v="0"/>
    <n v="0"/>
    <n v="0"/>
    <m/>
    <m/>
    <s v="prix_hausse"/>
    <n v="0"/>
    <n v="1"/>
    <n v="0"/>
    <n v="0"/>
    <s v="savon400gr"/>
    <n v="0"/>
    <n v="0"/>
    <n v="1"/>
    <n v="0"/>
    <s v="hausse_demande_distribution"/>
    <n v="0"/>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750"/>
    <s v="meme_province"/>
    <m/>
    <m/>
    <n v="35"/>
    <n v="40"/>
    <n v="1"/>
    <n v="100"/>
    <n v="0"/>
    <m/>
    <m/>
    <m/>
    <m/>
    <m/>
    <m/>
    <m/>
    <m/>
    <m/>
    <m/>
    <m/>
    <m/>
    <m/>
    <m/>
    <m/>
    <m/>
    <m/>
    <m/>
    <m/>
    <m/>
    <m/>
    <m/>
    <m/>
    <m/>
    <m/>
    <m/>
    <s v="oui"/>
    <m/>
    <s v="lampe"/>
    <n v="0"/>
    <n v="0"/>
    <n v="0"/>
    <n v="0"/>
    <n v="0"/>
    <n v="0"/>
    <n v="0"/>
    <n v="0"/>
    <n v="0"/>
    <n v="0"/>
    <n v="0"/>
    <n v="0"/>
    <n v="1"/>
    <n v="0"/>
    <n v="0"/>
    <n v="0"/>
    <m/>
    <s v="securite vols cout_transport"/>
    <n v="1"/>
    <n v="1"/>
    <n v="0"/>
    <n v="0"/>
    <n v="0"/>
    <n v="0"/>
    <n v="1"/>
    <n v="0"/>
    <n v="0"/>
    <n v="0"/>
    <n v="0"/>
    <m/>
    <m/>
    <s v="prix_hausse"/>
    <n v="0"/>
    <n v="1"/>
    <n v="0"/>
    <n v="0"/>
    <s v="lampe"/>
    <n v="0"/>
    <n v="0"/>
    <n v="0"/>
    <n v="0"/>
    <n v="0"/>
    <n v="0"/>
    <n v="0"/>
    <n v="0"/>
    <n v="0"/>
    <n v="0"/>
    <n v="0"/>
    <n v="0"/>
    <n v="1"/>
    <n v="0"/>
    <n v="0"/>
    <n v="0"/>
    <s v="hausse_demande_distribution Hausse_prix_fournisseurs"/>
    <n v="0"/>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transports"/>
    <n v="0"/>
    <n v="0"/>
    <n v="1"/>
    <n v="1"/>
    <n v="0"/>
    <n v="0"/>
    <n v="0"/>
    <n v="0"/>
    <n v="0"/>
    <n v="0"/>
    <m/>
    <s v="argent_mobile transfert"/>
    <n v="0"/>
    <n v="0"/>
    <n v="1"/>
    <n v="1"/>
    <n v="0"/>
    <n v="0"/>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enlevement aggression"/>
    <n v="0"/>
    <n v="0"/>
    <n v="0"/>
    <n v="0"/>
    <n v="1"/>
    <n v="1"/>
    <n v="0"/>
    <n v="0"/>
    <n v="0"/>
    <m/>
    <s v="meme"/>
    <m/>
    <m/>
    <m/>
    <s v="meme"/>
    <m/>
    <m/>
    <m/>
    <s v="RAS"/>
    <m/>
    <s v="Ras"/>
    <m/>
    <m/>
    <n v="445195414"/>
    <d v="2023-06-26T18:25:32"/>
    <m/>
    <m/>
    <s v="submitted_via_web"/>
    <s v="bkf_icsm"/>
    <s v="v8DRxzhZAoFL2MzF7VzqpN"/>
    <m/>
    <m/>
    <m/>
  </r>
  <r>
    <n v="129"/>
    <s v="fccfdfde-baf3-4b7b-8c58-508ca8f2aaa7"/>
    <d v="2023-06-22T00:00:00"/>
    <s v="barsalogho"/>
    <s v="barsalogho2"/>
    <d v="2023-06-22T08:39:53"/>
    <d v="2023-06-22T09:51:41"/>
    <s v="audit.csv"/>
    <m/>
    <m/>
    <s v="crbf"/>
    <d v="2023-06-22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n v="1"/>
    <n v="0"/>
    <n v="1"/>
    <n v="0"/>
    <n v="0"/>
    <n v="2"/>
    <m/>
    <s v="peudisponible"/>
    <n v="6000"/>
    <s v="meme_pays"/>
    <m/>
    <m/>
    <n v="30"/>
    <n v="35"/>
    <n v="1"/>
    <n v="500"/>
    <n v="0"/>
    <m/>
    <m/>
    <m/>
    <m/>
    <m/>
    <m/>
    <m/>
    <m/>
    <m/>
    <m/>
    <m/>
    <m/>
    <s v="disponible"/>
    <n v="2000"/>
    <s v="meme_pays"/>
    <m/>
    <m/>
    <n v="60"/>
    <n v="35"/>
    <n v="0"/>
    <n v="300"/>
    <n v="0"/>
    <m/>
    <m/>
    <m/>
    <m/>
    <m/>
    <m/>
    <m/>
    <m/>
    <m/>
    <m/>
    <m/>
    <m/>
    <s v="oui"/>
    <m/>
    <s v="bache tenaille"/>
    <n v="1"/>
    <n v="0"/>
    <n v="1"/>
    <n v="0"/>
    <n v="0"/>
    <m/>
    <s v="securite"/>
    <n v="1"/>
    <n v="0"/>
    <n v="0"/>
    <n v="0"/>
    <n v="0"/>
    <n v="0"/>
    <n v="0"/>
    <n v="0"/>
    <n v="0"/>
    <n v="0"/>
    <n v="0"/>
    <m/>
    <m/>
    <s v="prix_hausse"/>
    <n v="0"/>
    <n v="1"/>
    <n v="0"/>
    <n v="0"/>
    <s v="bache tenaille"/>
    <n v="1"/>
    <n v="0"/>
    <n v="1"/>
    <n v="0"/>
    <n v="0"/>
    <s v="baisse_offre_securite"/>
    <n v="0"/>
    <n v="0"/>
    <n v="0"/>
    <n v="0"/>
    <n v="0"/>
    <n v="0"/>
    <n v="0"/>
    <n v="0"/>
    <n v="1"/>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aide_humanitaire"/>
    <n v="0"/>
    <n v="1"/>
    <n v="1"/>
    <n v="1"/>
    <n v="0"/>
    <n v="1"/>
    <n v="1"/>
    <n v="0"/>
    <n v="0"/>
    <n v="0"/>
    <m/>
    <s v="argent_mobile transfert cheque"/>
    <n v="0"/>
    <n v="0"/>
    <n v="1"/>
    <n v="1"/>
    <n v="0"/>
    <n v="1"/>
    <n v="0"/>
    <n v="0"/>
    <n v="0"/>
    <n v="0"/>
    <n v="0"/>
    <m/>
    <s v="oui_personnel"/>
    <s v="oui_carburant oui_transports"/>
    <n v="0"/>
    <n v="0"/>
    <n v="1"/>
    <n v="1"/>
    <n v="0"/>
    <n v="0"/>
    <m/>
    <s v="aucun"/>
    <n v="1"/>
    <n v="0"/>
    <n v="0"/>
    <n v="0"/>
    <n v="0"/>
    <n v="0"/>
    <n v="0"/>
    <n v="0"/>
    <n v="0"/>
    <m/>
    <s v="oui_plusieurs"/>
    <s v="restrictions_mouvements"/>
    <n v="0"/>
    <n v="0"/>
    <n v="1"/>
    <n v="0"/>
    <n v="0"/>
    <n v="0"/>
    <n v="0"/>
    <n v="0"/>
    <n v="0"/>
    <m/>
    <s v="aucun"/>
    <n v="1"/>
    <n v="0"/>
    <n v="0"/>
    <n v="0"/>
    <n v="0"/>
    <n v="0"/>
    <n v="0"/>
    <n v="0"/>
    <n v="0"/>
    <n v="0"/>
    <m/>
    <s v="routes_ganes routes_banditisme"/>
    <n v="0"/>
    <n v="0"/>
    <n v="0"/>
    <n v="0"/>
    <n v="1"/>
    <n v="1"/>
    <n v="0"/>
    <n v="0"/>
    <n v="0"/>
    <m/>
    <s v="assassinat"/>
    <n v="0"/>
    <n v="0"/>
    <n v="0"/>
    <n v="0"/>
    <n v="0"/>
    <n v="0"/>
    <n v="1"/>
    <n v="0"/>
    <n v="0"/>
    <m/>
    <s v="meme"/>
    <m/>
    <m/>
    <m/>
    <s v="augmente_un_peu"/>
    <s v="pas_envie_repondre"/>
    <m/>
    <m/>
    <s v="Nous voulons que nous aidez pour que la sécurité revienne pour que nos activités prospère"/>
    <m/>
    <s v="Ras"/>
    <m/>
    <m/>
    <n v="445195502"/>
    <d v="2023-06-26T18:25:44"/>
    <m/>
    <m/>
    <s v="submitted_via_web"/>
    <s v="bkf_icsm"/>
    <s v="v8DRxzhZAoFL2MzF7VzqpN"/>
    <m/>
    <m/>
    <m/>
  </r>
  <r>
    <n v="130"/>
    <s v="787ee137-3c11-4a81-9790-9932bc130350"/>
    <d v="2023-06-22T00:00:00"/>
    <s v="barsalogho"/>
    <s v="barsalogho2"/>
    <d v="2023-06-22T10:12:30"/>
    <d v="2023-06-22T10:42:45"/>
    <s v="audit.csv"/>
    <m/>
    <m/>
    <s v="crbf"/>
    <d v="2023-06-22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pelle bache corde"/>
    <n v="1"/>
    <n v="1"/>
    <n v="1"/>
    <n v="1"/>
    <n v="0"/>
    <n v="4"/>
    <m/>
    <s v="peudisponible"/>
    <n v="5000"/>
    <s v="meme_pays"/>
    <m/>
    <m/>
    <n v="30"/>
    <n v="30"/>
    <n v="1"/>
    <n v="100"/>
    <n v="0"/>
    <m/>
    <s v="disponible"/>
    <n v="15000"/>
    <s v="meme_pays"/>
    <m/>
    <m/>
    <n v="30"/>
    <n v="30"/>
    <n v="1"/>
    <n v="40"/>
    <n v="0"/>
    <m/>
    <s v="disponible"/>
    <n v="1000"/>
    <s v="meme_pays"/>
    <m/>
    <m/>
    <n v="30"/>
    <n v="30"/>
    <n v="1"/>
    <n v="200"/>
    <n v="0"/>
    <m/>
    <s v="disponible"/>
    <n v="2000"/>
    <s v="meme_pays"/>
    <m/>
    <m/>
    <n v="30"/>
    <n v="30"/>
    <n v="1"/>
    <n v="120"/>
    <n v="0"/>
    <m/>
    <s v="oui"/>
    <m/>
    <s v="bache corde tenaille pelle"/>
    <n v="1"/>
    <n v="1"/>
    <n v="1"/>
    <n v="1"/>
    <n v="0"/>
    <m/>
    <s v="securite route_etat rarete_transport"/>
    <n v="1"/>
    <n v="0"/>
    <n v="0"/>
    <n v="1"/>
    <n v="0"/>
    <n v="1"/>
    <n v="0"/>
    <n v="0"/>
    <n v="0"/>
    <n v="0"/>
    <n v="0"/>
    <m/>
    <m/>
    <s v="prix_hausse"/>
    <n v="0"/>
    <n v="1"/>
    <n v="0"/>
    <n v="0"/>
    <s v="bache corde tenaille pelle"/>
    <n v="1"/>
    <n v="1"/>
    <n v="1"/>
    <n v="1"/>
    <n v="0"/>
    <s v="baisse_offre_securite Hausse_prix_fournisseurs hausse_couts"/>
    <n v="1"/>
    <n v="0"/>
    <n v="0"/>
    <n v="0"/>
    <n v="0"/>
    <n v="1"/>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aide_humanitaire"/>
    <n v="0"/>
    <n v="1"/>
    <n v="1"/>
    <n v="1"/>
    <n v="0"/>
    <n v="1"/>
    <n v="1"/>
    <n v="0"/>
    <n v="0"/>
    <n v="0"/>
    <m/>
    <s v="argent_mobile transfert cheque troc"/>
    <n v="0"/>
    <n v="0"/>
    <n v="1"/>
    <n v="1"/>
    <n v="0"/>
    <n v="1"/>
    <n v="0"/>
    <n v="1"/>
    <n v="0"/>
    <n v="0"/>
    <n v="0"/>
    <m/>
    <s v="oui_personnel"/>
    <s v="oui_produits oui_transports oui_carburant"/>
    <n v="0"/>
    <n v="1"/>
    <n v="1"/>
    <n v="1"/>
    <n v="0"/>
    <n v="0"/>
    <m/>
    <s v="aucun"/>
    <n v="1"/>
    <n v="0"/>
    <n v="0"/>
    <n v="0"/>
    <n v="0"/>
    <n v="0"/>
    <n v="0"/>
    <n v="0"/>
    <n v="0"/>
    <m/>
    <s v="oui_plusieurs"/>
    <s v="aucun"/>
    <n v="1"/>
    <n v="0"/>
    <n v="0"/>
    <n v="0"/>
    <n v="0"/>
    <n v="0"/>
    <n v="0"/>
    <n v="0"/>
    <n v="0"/>
    <m/>
    <s v="aucun"/>
    <n v="1"/>
    <n v="0"/>
    <n v="0"/>
    <n v="0"/>
    <n v="0"/>
    <n v="0"/>
    <n v="0"/>
    <n v="0"/>
    <n v="0"/>
    <n v="0"/>
    <m/>
    <s v="routes_ganes"/>
    <n v="0"/>
    <n v="0"/>
    <n v="0"/>
    <n v="0"/>
    <n v="1"/>
    <n v="0"/>
    <n v="0"/>
    <n v="0"/>
    <n v="0"/>
    <m/>
    <s v="assassinat"/>
    <n v="0"/>
    <n v="0"/>
    <n v="0"/>
    <n v="0"/>
    <n v="0"/>
    <n v="0"/>
    <n v="1"/>
    <n v="0"/>
    <n v="0"/>
    <m/>
    <s v="augmente_un_peu"/>
    <s v="oui"/>
    <s v="Ils y a quelques commerçants qui ont fait leur retour dans la localité"/>
    <m/>
    <s v="meme"/>
    <m/>
    <m/>
    <m/>
    <s v="Toute la population est devenue vulnérable à cause de l'insécurité"/>
    <m/>
    <s v="Ras"/>
    <m/>
    <m/>
    <n v="445195508"/>
    <d v="2023-06-26T18:25:45"/>
    <m/>
    <m/>
    <s v="submitted_via_web"/>
    <s v="bkf_icsm"/>
    <s v="v8DRxzhZAoFL2MzF7VzqpN"/>
    <m/>
    <m/>
    <m/>
  </r>
  <r>
    <n v="131"/>
    <s v="fd39a3c1-3813-4ab7-bbe9-9dcaee0ff1b7"/>
    <d v="2023-06-23T00:00:00"/>
    <s v="barsalogho"/>
    <s v="barsalogho2"/>
    <d v="2023-06-23T12:15:11"/>
    <d v="2023-06-23T12:34:59"/>
    <s v="audit.csv"/>
    <m/>
    <m/>
    <s v="crbf"/>
    <d v="2023-06-23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30"/>
    <n v="30"/>
    <n v="1"/>
    <n v="120"/>
    <n v="0"/>
    <m/>
    <s v="peudisponible"/>
    <n v="17500"/>
    <s v="meme_pays"/>
    <m/>
    <m/>
    <n v="30"/>
    <n v="30"/>
    <n v="1"/>
    <n v="0"/>
    <n v="200"/>
    <m/>
    <s v="peudisponible"/>
    <n v="1500"/>
    <s v="meme_pays"/>
    <m/>
    <m/>
    <n v="30"/>
    <n v="30"/>
    <n v="1"/>
    <n v="240"/>
    <n v="0"/>
    <m/>
    <s v="peudisponible"/>
    <n v="3000"/>
    <s v="meme_pays"/>
    <m/>
    <m/>
    <n v="35"/>
    <n v="30"/>
    <n v="0"/>
    <n v="20"/>
    <n v="0"/>
    <m/>
    <s v="oui"/>
    <m/>
    <s v="bache corde tenaille pelle"/>
    <n v="1"/>
    <n v="1"/>
    <n v="1"/>
    <n v="1"/>
    <n v="0"/>
    <m/>
    <s v="securite route_etat prix_fournisseurs rarete_transport cout_transport"/>
    <n v="1"/>
    <n v="0"/>
    <n v="0"/>
    <n v="1"/>
    <n v="1"/>
    <n v="1"/>
    <n v="1"/>
    <n v="0"/>
    <n v="0"/>
    <n v="0"/>
    <n v="0"/>
    <m/>
    <m/>
    <s v="prix_hausse"/>
    <n v="0"/>
    <n v="1"/>
    <n v="0"/>
    <n v="0"/>
    <s v="bache corde tenaille pelle"/>
    <n v="1"/>
    <n v="1"/>
    <n v="1"/>
    <n v="1"/>
    <n v="0"/>
    <s v="hausse_couts Hausse_prix_fournisseurs baisse_offre_securite"/>
    <n v="1"/>
    <n v="0"/>
    <n v="0"/>
    <n v="0"/>
    <n v="0"/>
    <n v="1"/>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troc"/>
    <n v="0"/>
    <n v="0"/>
    <n v="1"/>
    <n v="1"/>
    <n v="0"/>
    <n v="0"/>
    <n v="0"/>
    <n v="1"/>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s v="Mon seul soucis c'est le ravitaillement de la localité"/>
    <m/>
    <m/>
    <m/>
    <m/>
    <n v="445195596"/>
    <d v="2023-06-26T18:26:03"/>
    <m/>
    <m/>
    <s v="submitted_via_web"/>
    <s v="bkf_icsm"/>
    <s v="v8DRxzhZAoFL2MzF7VzqpN"/>
    <m/>
    <m/>
    <m/>
  </r>
  <r>
    <n v="132"/>
    <s v="cf7cfd42-9fea-4224-b3f4-ff41a2d4224a"/>
    <d v="2023-06-22T00:00:00"/>
    <s v="barsalogho"/>
    <s v="barsalogho2"/>
    <d v="2023-06-22T10:52:04"/>
    <d v="2023-06-22T11:16:12"/>
    <s v="audit.csv"/>
    <m/>
    <m/>
    <s v="crbf"/>
    <d v="2023-06-22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n v="1"/>
    <n v="0"/>
    <n v="1"/>
    <n v="0"/>
    <n v="0"/>
    <n v="2"/>
    <m/>
    <s v="peudisponible"/>
    <n v="7000"/>
    <s v="meme_region"/>
    <m/>
    <m/>
    <n v="30"/>
    <n v="35"/>
    <n v="1"/>
    <n v="100"/>
    <n v="0"/>
    <m/>
    <m/>
    <m/>
    <m/>
    <m/>
    <m/>
    <m/>
    <m/>
    <m/>
    <m/>
    <m/>
    <m/>
    <s v="peudisponible"/>
    <n v="1500"/>
    <s v="meme_region"/>
    <m/>
    <m/>
    <n v="30"/>
    <n v="35"/>
    <n v="1"/>
    <n v="100"/>
    <n v="0"/>
    <m/>
    <m/>
    <m/>
    <m/>
    <m/>
    <m/>
    <m/>
    <m/>
    <m/>
    <m/>
    <m/>
    <m/>
    <s v="oui"/>
    <m/>
    <s v="bache tenaille"/>
    <n v="1"/>
    <n v="0"/>
    <n v="1"/>
    <n v="0"/>
    <n v="0"/>
    <m/>
    <s v="rarete_transport cout_transport securite route_etat"/>
    <n v="1"/>
    <n v="0"/>
    <n v="0"/>
    <n v="1"/>
    <n v="0"/>
    <n v="1"/>
    <n v="1"/>
    <n v="0"/>
    <n v="0"/>
    <n v="0"/>
    <n v="0"/>
    <m/>
    <m/>
    <s v="prix_hausse"/>
    <n v="0"/>
    <n v="1"/>
    <n v="0"/>
    <n v="0"/>
    <s v="bache tenaille"/>
    <n v="1"/>
    <n v="0"/>
    <n v="1"/>
    <n v="0"/>
    <n v="0"/>
    <s v="baisse_offre_securite hausse_couts"/>
    <n v="1"/>
    <n v="0"/>
    <n v="0"/>
    <n v="0"/>
    <n v="0"/>
    <n v="0"/>
    <n v="0"/>
    <n v="0"/>
    <n v="1"/>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achat_prix"/>
    <n v="0"/>
    <n v="1"/>
    <n v="1"/>
    <n v="0"/>
    <n v="0"/>
    <n v="1"/>
    <n v="0"/>
    <n v="0"/>
    <n v="0"/>
    <n v="0"/>
    <m/>
    <s v="argent_mobile transfert cheque"/>
    <n v="0"/>
    <n v="0"/>
    <n v="1"/>
    <n v="1"/>
    <n v="0"/>
    <n v="1"/>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augmente_un_peu"/>
    <s v="pas_de_reponse"/>
    <m/>
    <m/>
    <s v="augmente_un_peu"/>
    <s v="oui"/>
    <s v="Parce que la population est en train de revenir"/>
    <m/>
    <s v="Ras"/>
    <m/>
    <s v="Ras"/>
    <m/>
    <m/>
    <n v="445195727"/>
    <d v="2023-06-26T18:26:29"/>
    <m/>
    <m/>
    <s v="submitted_via_web"/>
    <s v="bkf_icsm"/>
    <s v="v8DRxzhZAoFL2MzF7VzqpN"/>
    <m/>
    <m/>
    <m/>
  </r>
  <r>
    <n v="133"/>
    <s v="c9f63510-2b3a-490d-a9b0-512c9619b456"/>
    <d v="2023-06-25T00:00:00"/>
    <s v="gayeri"/>
    <s v="gayeri1"/>
    <d v="2023-06-25T14:30:46"/>
    <d v="2023-06-25T14:38:11"/>
    <s v="audit.csv"/>
    <m/>
    <m/>
    <s v="pui"/>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natte moustiquai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30"/>
    <n v="1"/>
    <n v="500"/>
    <n v="0"/>
    <m/>
    <s v="peudisponible"/>
    <n v="2000"/>
    <s v="meme_pays"/>
    <m/>
    <m/>
    <n v="15"/>
    <n v="30"/>
    <n v="1"/>
    <n v="500"/>
    <n v="0"/>
    <m/>
    <s v="peudisponible"/>
    <n v="2000"/>
    <s v="meme_pays"/>
    <m/>
    <m/>
    <n v="20"/>
    <n v="30"/>
    <n v="1"/>
    <n v="1000"/>
    <n v="0"/>
    <m/>
    <m/>
    <m/>
    <m/>
    <m/>
    <m/>
    <m/>
    <m/>
    <m/>
    <m/>
    <m/>
    <m/>
    <m/>
    <m/>
    <m/>
    <m/>
    <m/>
    <m/>
    <m/>
    <m/>
    <m/>
    <m/>
    <m/>
    <m/>
    <m/>
    <m/>
    <m/>
    <m/>
    <m/>
    <m/>
    <m/>
    <m/>
    <m/>
    <m/>
    <m/>
    <m/>
    <m/>
    <s v="oui"/>
    <m/>
    <s v="natte couverture moustiquaire"/>
    <n v="0"/>
    <n v="0"/>
    <n v="0"/>
    <n v="0"/>
    <n v="0"/>
    <n v="0"/>
    <n v="0"/>
    <n v="0"/>
    <n v="0"/>
    <n v="1"/>
    <n v="1"/>
    <n v="1"/>
    <n v="0"/>
    <n v="0"/>
    <n v="0"/>
    <n v="0"/>
    <m/>
    <s v="securite route_etat rarete_transport cout_transport"/>
    <n v="1"/>
    <n v="0"/>
    <n v="0"/>
    <n v="1"/>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ganes_bandits"/>
    <n v="0"/>
    <n v="1"/>
    <n v="0"/>
    <n v="0"/>
    <n v="0"/>
    <n v="1"/>
    <n v="0"/>
    <n v="0"/>
    <n v="0"/>
    <n v="0"/>
    <m/>
    <s v="argent_mobile"/>
    <n v="0"/>
    <n v="0"/>
    <n v="1"/>
    <n v="0"/>
    <n v="0"/>
    <n v="0"/>
    <n v="0"/>
    <n v="0"/>
    <n v="0"/>
    <n v="0"/>
    <n v="0"/>
    <m/>
    <s v="oui_personnel"/>
    <s v="oui_produits oui_transports"/>
    <n v="0"/>
    <n v="1"/>
    <n v="1"/>
    <n v="0"/>
    <n v="0"/>
    <n v="0"/>
    <m/>
    <s v="autre"/>
    <n v="0"/>
    <n v="0"/>
    <n v="0"/>
    <n v="0"/>
    <n v="0"/>
    <n v="0"/>
    <n v="1"/>
    <n v="0"/>
    <n v="0"/>
    <s v="Les peulhs"/>
    <s v="oui_plusieurs"/>
    <s v="manque_transports restrictions_mouvemen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5341236"/>
    <d v="2023-06-27T07:53:11"/>
    <m/>
    <m/>
    <s v="submitted_via_web"/>
    <s v="bkf_icsm"/>
    <s v="v8DRxzhZAoFL2MzF7VzqpN"/>
    <m/>
    <m/>
    <m/>
  </r>
  <r>
    <n v="134"/>
    <s v="cfeda220-5f4f-4c2d-af4d-0b1eb5a4a544"/>
    <d v="2023-06-27T00:00:00"/>
    <s v="gayeri"/>
    <s v="gayeri1"/>
    <d v="2023-06-27T09:47:59"/>
    <d v="2023-06-27T10:04:07"/>
    <s v="audit.csv"/>
    <m/>
    <m/>
    <s v="pui"/>
    <d v="2023-06-27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m/>
    <m/>
    <s v="peudisponible"/>
    <s v="sac sachet"/>
    <n v="1"/>
    <n v="1"/>
    <n v="5000"/>
    <n v="100"/>
    <s v="meme_commune"/>
    <m/>
    <m/>
    <n v="10"/>
    <n v="15"/>
    <n v="1"/>
    <n v="5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n v="0"/>
    <n v="1"/>
    <n v="0"/>
    <n v="0"/>
    <n v="0"/>
    <n v="0"/>
    <n v="0"/>
    <n v="0"/>
    <n v="0"/>
    <n v="0"/>
    <n v="0"/>
    <n v="0"/>
    <n v="0"/>
    <n v="0"/>
    <n v="0"/>
    <n v="0"/>
    <m/>
    <s v="prix_fournisseurs"/>
    <n v="0"/>
    <n v="0"/>
    <n v="0"/>
    <n v="0"/>
    <n v="1"/>
    <n v="0"/>
    <n v="0"/>
    <n v="0"/>
    <n v="0"/>
    <n v="0"/>
    <n v="0"/>
    <m/>
    <m/>
    <s v="prix_hausse"/>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ganes_bandits"/>
    <n v="0"/>
    <n v="1"/>
    <n v="0"/>
    <n v="0"/>
    <n v="0"/>
    <n v="1"/>
    <n v="0"/>
    <n v="0"/>
    <n v="0"/>
    <n v="0"/>
    <m/>
    <s v="argent_mobile"/>
    <n v="0"/>
    <n v="0"/>
    <n v="1"/>
    <n v="0"/>
    <n v="0"/>
    <n v="0"/>
    <n v="0"/>
    <n v="0"/>
    <n v="0"/>
    <n v="0"/>
    <n v="0"/>
    <m/>
    <s v="oui_personnel"/>
    <s v="oui_produits"/>
    <n v="0"/>
    <n v="1"/>
    <n v="0"/>
    <n v="0"/>
    <n v="0"/>
    <n v="0"/>
    <m/>
    <s v="pas_de_reponse"/>
    <n v="0"/>
    <n v="0"/>
    <n v="0"/>
    <n v="0"/>
    <n v="0"/>
    <n v="0"/>
    <n v="0"/>
    <n v="1"/>
    <n v="0"/>
    <m/>
    <s v="oui_plusieurs"/>
    <s v="restrictions_mouvements"/>
    <n v="0"/>
    <n v="0"/>
    <n v="1"/>
    <n v="0"/>
    <n v="0"/>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pas_de_reponse"/>
    <m/>
    <m/>
    <m/>
    <m/>
    <m/>
    <m/>
    <m/>
    <n v="445715405"/>
    <d v="2023-06-27T21:20:06"/>
    <m/>
    <m/>
    <s v="submitted_via_web"/>
    <s v="bkf_icsm"/>
    <s v="v8DRxzhZAoFL2MzF7VzqpN"/>
    <m/>
    <m/>
    <m/>
  </r>
  <r>
    <n v="135"/>
    <s v="be3d6ca7-bed7-41b2-8c7c-9467562a30a0"/>
    <d v="2023-06-27T00:00:00"/>
    <s v="gayeri"/>
    <s v="gayeri1"/>
    <d v="2023-06-27T10:36:33"/>
    <d v="2023-06-27T10:43:29"/>
    <s v="audit.csv"/>
    <m/>
    <m/>
    <s v="pui"/>
    <d v="2023-06-27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m/>
    <m/>
    <s v="peudisponible"/>
    <s v="sac sachet"/>
    <n v="1"/>
    <n v="1"/>
    <n v="5000"/>
    <n v="100"/>
    <s v="meme_commune"/>
    <m/>
    <m/>
    <n v="10"/>
    <n v="15"/>
    <n v="1"/>
    <n v="10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n v="0"/>
    <n v="1"/>
    <n v="0"/>
    <n v="0"/>
    <n v="0"/>
    <n v="0"/>
    <n v="0"/>
    <n v="0"/>
    <n v="0"/>
    <n v="0"/>
    <n v="0"/>
    <n v="0"/>
    <n v="0"/>
    <n v="0"/>
    <n v="0"/>
    <n v="0"/>
    <m/>
    <s v="prix_fournisseurs"/>
    <n v="0"/>
    <n v="0"/>
    <n v="0"/>
    <n v="0"/>
    <n v="1"/>
    <n v="0"/>
    <n v="0"/>
    <n v="0"/>
    <n v="0"/>
    <n v="0"/>
    <n v="0"/>
    <m/>
    <m/>
    <s v="prix_hausse"/>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pas_de_reponse"/>
    <n v="0"/>
    <n v="0"/>
    <n v="0"/>
    <n v="0"/>
    <n v="0"/>
    <n v="0"/>
    <n v="0"/>
    <n v="1"/>
    <n v="0"/>
    <m/>
    <s v="oui_plusieurs"/>
    <s v="lieux_insecurite restrictions_mouvements"/>
    <n v="0"/>
    <n v="0"/>
    <n v="1"/>
    <n v="0"/>
    <n v="0"/>
    <n v="1"/>
    <n v="0"/>
    <n v="0"/>
    <n v="0"/>
    <m/>
    <s v="vol_cambriolage"/>
    <n v="0"/>
    <n v="0"/>
    <n v="0"/>
    <n v="1"/>
    <n v="0"/>
    <n v="0"/>
    <n v="0"/>
    <n v="0"/>
    <n v="0"/>
    <n v="0"/>
    <m/>
    <s v="routes_ganes"/>
    <n v="0"/>
    <n v="0"/>
    <n v="0"/>
    <n v="0"/>
    <n v="1"/>
    <n v="0"/>
    <n v="0"/>
    <n v="0"/>
    <n v="0"/>
    <m/>
    <s v="enlevement assassinat"/>
    <n v="0"/>
    <n v="0"/>
    <n v="0"/>
    <n v="0"/>
    <n v="0"/>
    <n v="1"/>
    <n v="1"/>
    <n v="0"/>
    <n v="0"/>
    <m/>
    <s v="baisse_beaucoup"/>
    <s v="pas_de_reponse"/>
    <m/>
    <m/>
    <s v="baisse_beaucoup"/>
    <s v="oui"/>
    <m/>
    <s v="Tous les villages environnants sont sous blocus"/>
    <m/>
    <m/>
    <m/>
    <m/>
    <m/>
    <n v="445715418"/>
    <d v="2023-06-27T21:20:13"/>
    <m/>
    <m/>
    <s v="submitted_via_web"/>
    <s v="bkf_icsm"/>
    <s v="v8DRxzhZAoFL2MzF7VzqpN"/>
    <m/>
    <m/>
    <m/>
  </r>
  <r>
    <n v="136"/>
    <s v="bb3e5db1-24ed-4b04-bfb5-28564e9a25c8"/>
    <d v="2023-06-27T00:00:00"/>
    <s v="gayeri"/>
    <s v="gayeri1"/>
    <d v="2023-06-27T15:02:50"/>
    <d v="2023-06-27T15:08:47"/>
    <s v="audit.csv"/>
    <m/>
    <m/>
    <s v="pui"/>
    <d v="2023-06-27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15"/>
    <n v="30"/>
    <n v="1"/>
    <n v="200"/>
    <n v="0"/>
    <m/>
    <s v="peudisponible"/>
    <n v="5000"/>
    <s v="meme_pays"/>
    <m/>
    <m/>
    <n v="30"/>
    <n v="30"/>
    <n v="1"/>
    <n v="3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n v="0"/>
    <n v="0"/>
    <n v="1"/>
    <n v="0"/>
    <n v="0"/>
    <n v="0"/>
    <m/>
    <s v="autre"/>
    <n v="0"/>
    <n v="0"/>
    <n v="0"/>
    <n v="0"/>
    <n v="0"/>
    <n v="0"/>
    <n v="1"/>
    <n v="0"/>
    <n v="0"/>
    <s v="Les peulhs"/>
    <s v="oui_plusieurs"/>
    <s v="personnes_insecurite"/>
    <n v="0"/>
    <n v="0"/>
    <n v="0"/>
    <n v="0"/>
    <n v="1"/>
    <n v="0"/>
    <n v="0"/>
    <n v="0"/>
    <n v="0"/>
    <m/>
    <s v="vol_cambriolage"/>
    <n v="0"/>
    <n v="0"/>
    <n v="0"/>
    <n v="1"/>
    <n v="0"/>
    <n v="0"/>
    <n v="0"/>
    <n v="0"/>
    <n v="0"/>
    <n v="0"/>
    <m/>
    <s v="routes_ganes"/>
    <n v="0"/>
    <n v="0"/>
    <n v="0"/>
    <n v="0"/>
    <n v="1"/>
    <n v="0"/>
    <n v="0"/>
    <n v="0"/>
    <n v="0"/>
    <m/>
    <s v="enlevement assassinat"/>
    <n v="0"/>
    <n v="0"/>
    <n v="0"/>
    <n v="0"/>
    <n v="0"/>
    <n v="1"/>
    <n v="1"/>
    <n v="0"/>
    <n v="0"/>
    <m/>
    <s v="baisse_beaucoup"/>
    <s v="oui"/>
    <m/>
    <s v="Plusieurs commerçants ont quittés la localité à cause du blocus de la voie gayeri Fada"/>
    <s v="baisse_beaucoup"/>
    <s v="oui"/>
    <m/>
    <s v="Tous les villages environnants sont sous blocus"/>
    <m/>
    <m/>
    <m/>
    <m/>
    <m/>
    <n v="445715426"/>
    <d v="2023-06-27T21:20:18"/>
    <m/>
    <m/>
    <s v="submitted_via_web"/>
    <s v="bkf_icsm"/>
    <s v="v8DRxzhZAoFL2MzF7VzqpN"/>
    <m/>
    <m/>
    <m/>
  </r>
  <r>
    <n v="137"/>
    <s v="e6dae5e3-9b0b-4b78-92d5-9225d47e4e58"/>
    <d v="2023-06-29T00:00:00"/>
    <s v="gayeri"/>
    <s v="gayeri1"/>
    <d v="2023-06-29T10:42:01"/>
    <d v="2023-06-29T10:49:38"/>
    <s v="audit.csv"/>
    <m/>
    <m/>
    <s v="pui"/>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30"/>
    <n v="60"/>
    <n v="1"/>
    <n v="500"/>
    <n v="0"/>
    <m/>
    <s v="peudisponible"/>
    <n v="5000"/>
    <s v="meme_pays"/>
    <m/>
    <m/>
    <n v="30"/>
    <n v="60"/>
    <n v="1"/>
    <n v="4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securite rarete_transport"/>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personnes_insecurite"/>
    <n v="0"/>
    <n v="0"/>
    <n v="0"/>
    <n v="0"/>
    <n v="1"/>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la voie Fada gayeri"/>
    <s v="baisse_beaucoup"/>
    <s v="oui"/>
    <m/>
    <s v="Tous les villages environnants sont sous blocus"/>
    <m/>
    <m/>
    <m/>
    <m/>
    <m/>
    <n v="446208909"/>
    <d v="2023-06-29T11:47:08"/>
    <m/>
    <m/>
    <s v="submitted_via_web"/>
    <s v="bkf_icsm"/>
    <s v="v8DRxzhZAoFL2MzF7VzqpN"/>
    <m/>
    <m/>
    <m/>
  </r>
  <r>
    <n v="138"/>
    <s v="68dd9c11-81e8-491e-9758-e386af4d9000"/>
    <d v="2023-06-29T00:00:00"/>
    <s v="gayeri"/>
    <s v="gayeri1"/>
    <d v="2023-06-29T10:50:02"/>
    <d v="2023-06-29T10:59:08"/>
    <s v="audit.csv"/>
    <m/>
    <m/>
    <s v="pui"/>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15"/>
    <n v="30"/>
    <n v="1"/>
    <n v="200"/>
    <n v="0"/>
    <m/>
    <s v="peudisponible"/>
    <n v="4000"/>
    <s v="meme_pays"/>
    <m/>
    <m/>
    <n v="15"/>
    <n v="30"/>
    <n v="1"/>
    <n v="4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manque_transports"/>
    <n v="0"/>
    <n v="1"/>
    <n v="0"/>
    <n v="0"/>
    <n v="0"/>
    <n v="0"/>
    <n v="0"/>
    <n v="0"/>
    <n v="0"/>
    <m/>
    <s v="vol_cambriolage"/>
    <n v="0"/>
    <n v="0"/>
    <n v="0"/>
    <n v="1"/>
    <n v="0"/>
    <n v="0"/>
    <n v="0"/>
    <n v="0"/>
    <n v="0"/>
    <n v="0"/>
    <m/>
    <s v="routes_ganes"/>
    <n v="0"/>
    <n v="0"/>
    <n v="0"/>
    <n v="0"/>
    <n v="1"/>
    <n v="0"/>
    <n v="0"/>
    <n v="0"/>
    <n v="0"/>
    <m/>
    <s v="enlevement aggression assassinat"/>
    <n v="0"/>
    <n v="0"/>
    <n v="0"/>
    <n v="0"/>
    <n v="1"/>
    <n v="1"/>
    <n v="1"/>
    <n v="0"/>
    <n v="0"/>
    <m/>
    <s v="baisse_beaucoup"/>
    <s v="pas_de_reponse"/>
    <m/>
    <m/>
    <s v="baisse_beaucoup"/>
    <s v="oui"/>
    <m/>
    <s v="Tous les villages environnants sont sous blocus"/>
    <m/>
    <m/>
    <m/>
    <m/>
    <m/>
    <n v="446208919"/>
    <d v="2023-06-29T11:47:11"/>
    <m/>
    <m/>
    <s v="submitted_via_web"/>
    <s v="bkf_icsm"/>
    <s v="v8DRxzhZAoFL2MzF7VzqpN"/>
    <m/>
    <m/>
    <m/>
  </r>
  <r>
    <n v="139"/>
    <s v="7c24f78c-2dd8-489c-9f6f-dd37f4be742b"/>
    <d v="2023-06-29T00:00:00"/>
    <s v="gayeri"/>
    <s v="gayeri1"/>
    <d v="2023-06-29T11:11:42"/>
    <d v="2023-06-29T11:18:12"/>
    <s v="audit.csv"/>
    <m/>
    <m/>
    <s v="pui"/>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750"/>
    <s v="meme_pays"/>
    <m/>
    <m/>
    <n v="30"/>
    <n v="60"/>
    <n v="1"/>
    <n v="100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argent_mobile"/>
    <n v="0"/>
    <n v="0"/>
    <n v="1"/>
    <n v="0"/>
    <n v="0"/>
    <n v="0"/>
    <n v="0"/>
    <n v="0"/>
    <n v="0"/>
    <n v="0"/>
    <n v="0"/>
    <m/>
    <s v="oui_personnel"/>
    <s v="oui_transports oui_produits"/>
    <n v="0"/>
    <n v="1"/>
    <n v="1"/>
    <n v="0"/>
    <n v="0"/>
    <n v="0"/>
    <m/>
    <s v="autre"/>
    <n v="0"/>
    <n v="0"/>
    <n v="0"/>
    <n v="0"/>
    <n v="0"/>
    <n v="0"/>
    <n v="1"/>
    <n v="0"/>
    <n v="0"/>
    <s v="Les peulhs"/>
    <s v="oui_plusieurs"/>
    <s v="restrictions_mouvements manque_transpor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46208933"/>
    <d v="2023-06-29T11:47:14"/>
    <m/>
    <m/>
    <s v="submitted_via_web"/>
    <s v="bkf_icsm"/>
    <s v="v8DRxzhZAoFL2MzF7VzqpN"/>
    <m/>
    <m/>
    <m/>
  </r>
  <r>
    <n v="140"/>
    <s v="b8971aaf-e994-4f8e-b4c7-f82cedfaf22b"/>
    <d v="2023-06-29T00:00:00"/>
    <s v="gayeri"/>
    <s v="gayeri1"/>
    <d v="2023-06-29T11:18:58"/>
    <d v="2023-06-29T11:23:39"/>
    <s v="audit.csv"/>
    <m/>
    <m/>
    <s v="pui"/>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750"/>
    <s v="meme_pays"/>
    <m/>
    <m/>
    <n v="15"/>
    <n v="30"/>
    <n v="1"/>
    <n v="30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rarete_transport cout_transport"/>
    <n v="0"/>
    <n v="0"/>
    <n v="0"/>
    <n v="0"/>
    <n v="0"/>
    <n v="1"/>
    <n v="1"/>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n v="0"/>
    <n v="0"/>
    <n v="1"/>
    <n v="0"/>
    <n v="0"/>
    <n v="0"/>
    <m/>
    <s v="autre"/>
    <n v="0"/>
    <n v="0"/>
    <n v="0"/>
    <n v="0"/>
    <n v="0"/>
    <n v="0"/>
    <n v="1"/>
    <n v="0"/>
    <n v="0"/>
    <s v="Les peulhs"/>
    <s v="oui_plusieurs"/>
    <s v="restrictions_mouvements lieux_insecurite"/>
    <n v="0"/>
    <n v="0"/>
    <n v="1"/>
    <n v="0"/>
    <n v="0"/>
    <n v="1"/>
    <n v="0"/>
    <n v="0"/>
    <n v="0"/>
    <m/>
    <s v="vol_cambriolage"/>
    <n v="0"/>
    <n v="0"/>
    <n v="0"/>
    <n v="1"/>
    <n v="0"/>
    <n v="0"/>
    <n v="0"/>
    <n v="0"/>
    <n v="0"/>
    <n v="0"/>
    <m/>
    <s v="routes_ganes"/>
    <n v="0"/>
    <n v="0"/>
    <n v="0"/>
    <n v="0"/>
    <n v="1"/>
    <n v="0"/>
    <n v="0"/>
    <n v="0"/>
    <n v="0"/>
    <m/>
    <s v="enlevement assassinat"/>
    <n v="0"/>
    <n v="0"/>
    <n v="0"/>
    <n v="0"/>
    <n v="0"/>
    <n v="1"/>
    <n v="1"/>
    <n v="0"/>
    <n v="0"/>
    <m/>
    <s v="baisse_beaucoup"/>
    <s v="oui"/>
    <m/>
    <s v="Plusieurs commerçants ont quittés la localité à cause du blocus"/>
    <s v="baisse_beaucoup"/>
    <s v="oui"/>
    <m/>
    <s v="Tous les villages environnants sont sous blocus"/>
    <m/>
    <m/>
    <m/>
    <m/>
    <m/>
    <n v="446208943"/>
    <d v="2023-06-29T11:47:16"/>
    <m/>
    <m/>
    <s v="submitted_via_web"/>
    <s v="bkf_icsm"/>
    <s v="v8DRxzhZAoFL2MzF7VzqpN"/>
    <m/>
    <m/>
    <m/>
  </r>
  <r>
    <n v="141"/>
    <s v="c858d94d-1d63-48a3-89eb-0a06eea0e1a4"/>
    <d v="2023-06-29T00:00:00"/>
    <s v="gayeri"/>
    <s v="gayeri1"/>
    <d v="2023-06-29T11:31:35"/>
    <d v="2023-06-29T11:36:19"/>
    <s v="audit.csv"/>
    <m/>
    <m/>
    <s v="pui"/>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1000"/>
    <s v="meme_pays"/>
    <m/>
    <m/>
    <n v="30"/>
    <n v="30"/>
    <n v="1"/>
    <n v="20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rarete_transport cout_transport"/>
    <n v="0"/>
    <n v="0"/>
    <n v="0"/>
    <n v="0"/>
    <n v="0"/>
    <n v="1"/>
    <n v="1"/>
    <n v="0"/>
    <n v="0"/>
    <n v="0"/>
    <n v="0"/>
    <m/>
    <m/>
    <s v="prix_hausse"/>
    <n v="0"/>
    <n v="1"/>
    <n v="0"/>
    <n v="0"/>
    <s v="assiette"/>
    <n v="0"/>
    <n v="0"/>
    <n v="0"/>
    <n v="0"/>
    <n v="0"/>
    <n v="1"/>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oui_personnel"/>
    <s v="oui_produits oui_transports"/>
    <n v="0"/>
    <n v="1"/>
    <n v="1"/>
    <n v="0"/>
    <n v="0"/>
    <n v="0"/>
    <m/>
    <s v="autre"/>
    <n v="0"/>
    <n v="0"/>
    <n v="0"/>
    <n v="0"/>
    <n v="0"/>
    <n v="0"/>
    <n v="1"/>
    <n v="0"/>
    <n v="0"/>
    <s v="Les peulhs"/>
    <s v="oui_plusieurs"/>
    <s v="restrictions_mouvements"/>
    <n v="0"/>
    <n v="0"/>
    <n v="1"/>
    <n v="0"/>
    <n v="0"/>
    <n v="0"/>
    <n v="0"/>
    <n v="0"/>
    <n v="0"/>
    <m/>
    <s v="vol_cambriolage"/>
    <n v="0"/>
    <n v="0"/>
    <n v="0"/>
    <n v="1"/>
    <n v="0"/>
    <n v="0"/>
    <n v="0"/>
    <n v="0"/>
    <n v="0"/>
    <n v="0"/>
    <m/>
    <s v="routes_ganes"/>
    <n v="0"/>
    <n v="0"/>
    <n v="0"/>
    <n v="0"/>
    <n v="1"/>
    <n v="0"/>
    <n v="0"/>
    <n v="0"/>
    <n v="0"/>
    <m/>
    <s v="enlevement assassinat"/>
    <n v="0"/>
    <n v="0"/>
    <n v="0"/>
    <n v="0"/>
    <n v="0"/>
    <n v="1"/>
    <n v="1"/>
    <n v="0"/>
    <n v="0"/>
    <m/>
    <s v="baisse_beaucoup"/>
    <s v="pas_de_reponse"/>
    <m/>
    <m/>
    <s v="baisse_beaucoup"/>
    <s v="oui"/>
    <m/>
    <s v="Tous les villages environnants sont sous blocus"/>
    <m/>
    <m/>
    <m/>
    <m/>
    <m/>
    <n v="446208957"/>
    <d v="2023-06-29T11:47:19"/>
    <m/>
    <m/>
    <s v="submitted_via_web"/>
    <s v="bkf_icsm"/>
    <s v="v8DRxzhZAoFL2MzF7VzqpN"/>
    <m/>
    <m/>
    <m/>
  </r>
  <r>
    <n v="142"/>
    <s v="cb31572f-b62c-4d37-a8fe-b94d767aaf87"/>
    <d v="2023-06-29T00:00:00"/>
    <s v="diapangou"/>
    <s v="diapangou1"/>
    <d v="2023-06-29T12:39:17"/>
    <d v="2023-06-29T13:38:02"/>
    <s v="audit.csv"/>
    <m/>
    <m/>
    <s v="pui"/>
    <d v="2023-06-29T00:00:00"/>
    <s v="est"/>
    <s v="gourma"/>
    <x v="10"/>
    <s v="central"/>
    <m/>
    <m/>
    <s v="Première Urgence Internationnale Burkina Faso (PUI)"/>
    <s v="Marché de Diapangou"/>
    <m/>
    <s v="oui"/>
    <m/>
    <x v="0"/>
    <m/>
    <m/>
    <s v="seau"/>
    <n v="1"/>
    <n v="0"/>
    <n v="0"/>
    <n v="0"/>
    <n v="1"/>
    <m/>
    <s v="peudisponible"/>
    <n v="1500"/>
    <s v="meme_pays"/>
    <m/>
    <m/>
    <n v="36"/>
    <n v="2"/>
    <n v="0"/>
    <n v="68"/>
    <n v="80"/>
    <m/>
    <m/>
    <m/>
    <m/>
    <m/>
    <m/>
    <m/>
    <m/>
    <m/>
    <m/>
    <m/>
    <m/>
    <m/>
    <m/>
    <m/>
    <m/>
    <m/>
    <m/>
    <m/>
    <m/>
    <m/>
    <m/>
    <m/>
    <m/>
    <m/>
    <m/>
    <m/>
    <m/>
    <m/>
    <m/>
    <m/>
    <s v="oui"/>
    <m/>
    <s v="seau"/>
    <n v="1"/>
    <n v="0"/>
    <n v="0"/>
    <n v="0"/>
    <m/>
    <s v="rarete_transport securite"/>
    <n v="1"/>
    <n v="0"/>
    <n v="0"/>
    <n v="0"/>
    <n v="0"/>
    <n v="1"/>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bassine gobelet_acier gobelet_plastique"/>
    <n v="0"/>
    <n v="0"/>
    <n v="0"/>
    <n v="0"/>
    <n v="0"/>
    <n v="0"/>
    <n v="1"/>
    <n v="1"/>
    <n v="1"/>
    <n v="1"/>
    <n v="0"/>
    <n v="0"/>
    <n v="0"/>
    <n v="0"/>
    <n v="0"/>
    <n v="0"/>
    <n v="4"/>
    <n v="6"/>
    <m/>
    <m/>
    <m/>
    <m/>
    <m/>
    <m/>
    <m/>
    <m/>
    <m/>
    <m/>
    <m/>
    <m/>
    <m/>
    <m/>
    <m/>
    <m/>
    <m/>
    <m/>
    <m/>
    <m/>
    <m/>
    <m/>
    <m/>
    <m/>
    <m/>
    <m/>
    <m/>
    <m/>
    <m/>
    <m/>
    <m/>
    <m/>
    <m/>
    <m/>
    <m/>
    <m/>
    <m/>
    <m/>
    <m/>
    <m/>
    <m/>
    <m/>
    <m/>
    <m/>
    <m/>
    <m/>
    <m/>
    <m/>
    <m/>
    <m/>
    <m/>
    <m/>
    <m/>
    <m/>
    <m/>
    <m/>
    <m/>
    <m/>
    <m/>
    <m/>
    <m/>
    <m/>
    <m/>
    <m/>
    <m/>
    <m/>
    <m/>
    <m/>
    <m/>
    <m/>
    <m/>
    <m/>
    <m/>
    <m/>
    <m/>
    <m/>
    <m/>
    <s v="disponible"/>
    <n v="200"/>
    <s v="meme_pays"/>
    <m/>
    <m/>
    <n v="30"/>
    <n v="2"/>
    <n v="0"/>
    <n v="100"/>
    <n v="100"/>
    <m/>
    <s v="disponible"/>
    <s v="1l 0_5l 0_25l"/>
    <n v="1"/>
    <n v="1"/>
    <n v="1"/>
    <n v="500"/>
    <n v="100"/>
    <n v="1250"/>
    <s v="meme_pays"/>
    <m/>
    <m/>
    <n v="30"/>
    <n v="2"/>
    <n v="0"/>
    <n v="120"/>
    <n v="200"/>
    <m/>
    <s v="disponible"/>
    <n v="600"/>
    <s v="meme_pays"/>
    <m/>
    <m/>
    <n v="30"/>
    <n v="2"/>
    <n v="0"/>
    <n v="30"/>
    <n v="30"/>
    <m/>
    <s v="disponible"/>
    <n v="3000"/>
    <s v="meme_pays"/>
    <m/>
    <m/>
    <n v="14"/>
    <n v="1"/>
    <n v="0"/>
    <n v="70"/>
    <n v="2"/>
    <m/>
    <m/>
    <m/>
    <m/>
    <m/>
    <m/>
    <m/>
    <m/>
    <m/>
    <m/>
    <m/>
    <m/>
    <m/>
    <m/>
    <m/>
    <m/>
    <m/>
    <m/>
    <m/>
    <m/>
    <m/>
    <m/>
    <m/>
    <m/>
    <m/>
    <m/>
    <m/>
    <m/>
    <m/>
    <m/>
    <m/>
    <m/>
    <m/>
    <m/>
    <m/>
    <m/>
    <m/>
    <m/>
    <m/>
    <m/>
    <m/>
    <m/>
    <m/>
    <m/>
    <m/>
    <m/>
    <m/>
    <m/>
    <m/>
    <m/>
    <m/>
    <m/>
    <m/>
    <m/>
    <m/>
    <m/>
    <m/>
    <m/>
    <m/>
    <s v="oui"/>
    <m/>
    <s v="natte"/>
    <n v="0"/>
    <n v="0"/>
    <n v="0"/>
    <n v="0"/>
    <n v="0"/>
    <n v="0"/>
    <n v="0"/>
    <n v="0"/>
    <n v="0"/>
    <n v="1"/>
    <n v="0"/>
    <n v="0"/>
    <n v="0"/>
    <n v="0"/>
    <n v="0"/>
    <n v="0"/>
    <m/>
    <s v="rarete_transport securite"/>
    <n v="1"/>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cheque"/>
    <n v="0"/>
    <n v="0"/>
    <n v="0"/>
    <n v="0"/>
    <n v="0"/>
    <n v="1"/>
    <n v="0"/>
    <n v="0"/>
    <n v="0"/>
    <n v="0"/>
    <n v="0"/>
    <m/>
    <s v="oui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oui"/>
    <s v="Parceque les déplacer on surpeuplé le village"/>
    <m/>
    <s v="meme"/>
    <m/>
    <m/>
    <m/>
    <m/>
    <m/>
    <m/>
    <m/>
    <m/>
    <n v="446250005"/>
    <d v="2023-06-29T13:38:40"/>
    <m/>
    <m/>
    <s v="submitted_via_web"/>
    <s v="bkf_icsm"/>
    <s v="v8DRxzhZAoFL2MzF7VzqpN"/>
    <m/>
    <m/>
    <m/>
  </r>
  <r>
    <n v="143"/>
    <s v="9c0d9775-b18a-40b0-a784-a00c22282265"/>
    <d v="2023-06-29T00:00:00"/>
    <s v="diapangou"/>
    <s v="diapangou1"/>
    <d v="2023-06-29T17:14:45"/>
    <d v="2023-06-29T17:49:10"/>
    <s v="audit.csv"/>
    <m/>
    <m/>
    <s v="pui"/>
    <d v="2023-06-29T00:00:00"/>
    <s v="est"/>
    <s v="gourma"/>
    <x v="10"/>
    <s v="central"/>
    <m/>
    <m/>
    <s v="Première Urgence Internationnale Burkina Faso (PUI)"/>
    <s v="Marché de Diapangou"/>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n v="1"/>
    <n v="0"/>
    <n v="0"/>
    <n v="0"/>
    <n v="0"/>
    <n v="1"/>
    <m/>
    <s v="disponible"/>
    <n v="500"/>
    <s v="meme_pays"/>
    <m/>
    <m/>
    <n v="160"/>
    <n v="2"/>
    <n v="0"/>
    <n v="300"/>
    <n v="2"/>
    <m/>
    <m/>
    <m/>
    <m/>
    <m/>
    <m/>
    <m/>
    <m/>
    <m/>
    <m/>
    <m/>
    <m/>
    <m/>
    <m/>
    <m/>
    <m/>
    <m/>
    <m/>
    <m/>
    <m/>
    <m/>
    <m/>
    <m/>
    <m/>
    <m/>
    <m/>
    <m/>
    <m/>
    <m/>
    <m/>
    <m/>
    <m/>
    <m/>
    <m/>
    <s v="oui"/>
    <m/>
    <s v="bache"/>
    <n v="1"/>
    <n v="0"/>
    <n v="0"/>
    <n v="0"/>
    <n v="0"/>
    <m/>
    <s v="securite rarete_transport"/>
    <n v="1"/>
    <n v="0"/>
    <n v="0"/>
    <n v="0"/>
    <n v="0"/>
    <n v="1"/>
    <n v="0"/>
    <n v="0"/>
    <n v="0"/>
    <n v="0"/>
    <n v="0"/>
    <m/>
    <m/>
    <s v="prix_constants"/>
    <n v="1"/>
    <n v="0"/>
    <n v="0"/>
    <n v="0"/>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n v="3000"/>
    <m/>
    <m/>
    <s v="meme_pays"/>
    <m/>
    <m/>
    <n v="120"/>
    <n v="2"/>
    <n v="0"/>
    <n v="500"/>
    <n v="500"/>
    <m/>
    <m/>
    <m/>
    <m/>
    <m/>
    <m/>
    <m/>
    <m/>
    <m/>
    <m/>
    <m/>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heque argent_mobile"/>
    <n v="0"/>
    <n v="0"/>
    <n v="1"/>
    <n v="0"/>
    <n v="0"/>
    <n v="1"/>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moyen"/>
    <s v="oui"/>
    <m/>
    <s v="Cause d'insécurité"/>
    <s v="baisse_un_peu"/>
    <s v="oui"/>
    <m/>
    <s v="Cause d'insécurité"/>
    <m/>
    <m/>
    <m/>
    <m/>
    <m/>
    <n v="446346997"/>
    <d v="2023-06-29T17:49:39"/>
    <m/>
    <m/>
    <s v="submitted_via_web"/>
    <s v="bkf_icsm"/>
    <s v="v8DRxzhZAoFL2MzF7VzqpN"/>
    <m/>
    <m/>
    <m/>
  </r>
  <r>
    <n v="144"/>
    <s v="fc0eda00-d837-4524-be7c-6ef7edb61668"/>
    <d v="2023-06-30T00:00:00"/>
    <s v="barsalogho"/>
    <s v="barsalogho2"/>
    <d v="2023-06-30T09:53:28"/>
    <d v="2023-06-30T10:04:31"/>
    <s v="audit.csv"/>
    <m/>
    <m/>
    <s v="crbf"/>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corde pelle"/>
    <n v="0"/>
    <n v="1"/>
    <n v="0"/>
    <n v="1"/>
    <n v="0"/>
    <n v="2"/>
    <m/>
    <m/>
    <m/>
    <m/>
    <m/>
    <m/>
    <m/>
    <m/>
    <m/>
    <m/>
    <m/>
    <m/>
    <s v="peudisponible"/>
    <n v="16000"/>
    <s v="meme_pays"/>
    <m/>
    <m/>
    <n v="45"/>
    <n v="40"/>
    <n v="0"/>
    <n v="0"/>
    <n v="50"/>
    <m/>
    <m/>
    <m/>
    <m/>
    <m/>
    <m/>
    <m/>
    <m/>
    <m/>
    <m/>
    <m/>
    <m/>
    <s v="peudisponible"/>
    <n v="3000"/>
    <s v="meme_pays"/>
    <m/>
    <m/>
    <n v="50"/>
    <n v="40"/>
    <n v="0"/>
    <n v="100"/>
    <n v="0"/>
    <m/>
    <s v="oui"/>
    <m/>
    <s v="corde pelle"/>
    <n v="0"/>
    <n v="1"/>
    <n v="0"/>
    <n v="1"/>
    <n v="0"/>
    <m/>
    <s v="securite route_etat prix_fournisseurs rarete_transport cout_transport"/>
    <n v="1"/>
    <n v="0"/>
    <n v="0"/>
    <n v="1"/>
    <n v="1"/>
    <n v="1"/>
    <n v="1"/>
    <n v="0"/>
    <n v="0"/>
    <n v="0"/>
    <n v="0"/>
    <m/>
    <m/>
    <s v="prix_hausse"/>
    <n v="0"/>
    <n v="1"/>
    <n v="0"/>
    <n v="0"/>
    <s v="corde pelle"/>
    <n v="0"/>
    <n v="1"/>
    <n v="0"/>
    <n v="1"/>
    <n v="0"/>
    <s v="hausse_couts"/>
    <n v="1"/>
    <n v="0"/>
    <n v="0"/>
    <n v="0"/>
    <n v="0"/>
    <n v="0"/>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aide_humanitaire"/>
    <n v="0"/>
    <n v="1"/>
    <n v="1"/>
    <n v="0"/>
    <n v="0"/>
    <n v="1"/>
    <n v="1"/>
    <n v="0"/>
    <n v="0"/>
    <n v="0"/>
    <m/>
    <s v="argent_mobile transfert"/>
    <n v="0"/>
    <n v="0"/>
    <n v="1"/>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routes_ganes routes_banditisme"/>
    <n v="0"/>
    <n v="0"/>
    <n v="0"/>
    <n v="0"/>
    <n v="1"/>
    <n v="1"/>
    <n v="0"/>
    <n v="0"/>
    <n v="0"/>
    <m/>
    <s v="assassinat"/>
    <n v="0"/>
    <n v="0"/>
    <n v="0"/>
    <n v="0"/>
    <n v="0"/>
    <n v="0"/>
    <n v="1"/>
    <n v="0"/>
    <n v="0"/>
    <m/>
    <s v="meme"/>
    <m/>
    <m/>
    <m/>
    <s v="meme"/>
    <m/>
    <m/>
    <m/>
    <m/>
    <m/>
    <m/>
    <m/>
    <m/>
    <n v="446552768"/>
    <d v="2023-06-30T10:04:45"/>
    <m/>
    <m/>
    <s v="submitted_via_web"/>
    <s v="bkf_icsm"/>
    <s v="v8DRxzhZAoFL2MzF7VzqpN"/>
    <m/>
    <m/>
    <m/>
  </r>
  <r>
    <n v="145"/>
    <s v="4f0186d4-f24b-4d38-8f2d-765d6ad4c68d"/>
    <d v="2023-06-30T00:00:00"/>
    <s v="barsalogho"/>
    <s v="barsalogho2"/>
    <d v="2023-06-30T12:13:34"/>
    <d v="2023-06-30T12:25:19"/>
    <s v="audit.csv"/>
    <m/>
    <m/>
    <s v="crbf"/>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corde pelle"/>
    <n v="0"/>
    <n v="1"/>
    <n v="0"/>
    <n v="1"/>
    <n v="0"/>
    <n v="2"/>
    <m/>
    <m/>
    <m/>
    <m/>
    <m/>
    <m/>
    <m/>
    <m/>
    <m/>
    <m/>
    <m/>
    <m/>
    <s v="peudisponible"/>
    <n v="16000"/>
    <s v="meme_province"/>
    <m/>
    <m/>
    <n v="50"/>
    <n v="35"/>
    <n v="0"/>
    <n v="100"/>
    <n v="0"/>
    <m/>
    <m/>
    <m/>
    <m/>
    <m/>
    <m/>
    <m/>
    <m/>
    <m/>
    <m/>
    <m/>
    <m/>
    <s v="peudisponible"/>
    <n v="2500"/>
    <s v="meme_province"/>
    <m/>
    <m/>
    <n v="50"/>
    <n v="35"/>
    <n v="0"/>
    <n v="50"/>
    <n v="0"/>
    <m/>
    <s v="oui"/>
    <m/>
    <s v="corde pelle"/>
    <n v="0"/>
    <n v="1"/>
    <n v="0"/>
    <n v="1"/>
    <n v="0"/>
    <m/>
    <s v="securite route_etat cout_transport"/>
    <n v="1"/>
    <n v="0"/>
    <n v="0"/>
    <n v="1"/>
    <n v="0"/>
    <n v="0"/>
    <n v="1"/>
    <n v="0"/>
    <n v="0"/>
    <n v="0"/>
    <n v="0"/>
    <m/>
    <m/>
    <s v="prix_hausse"/>
    <n v="0"/>
    <n v="1"/>
    <n v="0"/>
    <n v="0"/>
    <s v="corde pelle"/>
    <n v="0"/>
    <n v="1"/>
    <n v="0"/>
    <n v="1"/>
    <n v="0"/>
    <s v="hausse_couts Hausse_prix_fournisseurs baisse_offre_securite"/>
    <n v="1"/>
    <n v="0"/>
    <n v="0"/>
    <n v="0"/>
    <n v="0"/>
    <n v="1"/>
    <n v="0"/>
    <n v="0"/>
    <n v="1"/>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transfert"/>
    <n v="0"/>
    <n v="0"/>
    <n v="1"/>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augmente_moyen"/>
    <s v="non"/>
    <m/>
    <m/>
    <s v="meme"/>
    <m/>
    <m/>
    <m/>
    <m/>
    <m/>
    <m/>
    <m/>
    <m/>
    <n v="446605126"/>
    <d v="2023-06-30T12:25:40"/>
    <m/>
    <m/>
    <s v="submitted_via_web"/>
    <s v="bkf_icsm"/>
    <s v="v8DRxzhZAoFL2MzF7VzqpN"/>
    <m/>
    <m/>
    <m/>
  </r>
  <r>
    <n v="146"/>
    <s v="ae8de545-2df6-436b-831a-0c66183273e1"/>
    <d v="2023-06-30T00:00:00"/>
    <s v="barsalogho"/>
    <s v="barsalogho1"/>
    <d v="2023-06-30T09:24:56"/>
    <d v="2023-06-30T09:39:09"/>
    <s v="audit.csv"/>
    <m/>
    <m/>
    <s v="crbf"/>
    <d v="2023-06-30T00:00:00"/>
    <s v="centre_nord"/>
    <s v="sanmatenga"/>
    <x v="11"/>
    <s v="central"/>
    <m/>
    <m/>
    <s v="Croix Rouge Burkinabè (CRBF)"/>
    <s v="Marché de Barsalogho"/>
    <m/>
    <s v="oui"/>
    <m/>
    <x v="0"/>
    <m/>
    <m/>
    <s v="seau"/>
    <n v="1"/>
    <n v="0"/>
    <n v="0"/>
    <n v="0"/>
    <n v="1"/>
    <m/>
    <s v="disponible"/>
    <n v="1200"/>
    <s v="meme_province"/>
    <m/>
    <m/>
    <n v="30"/>
    <n v="42"/>
    <n v="1"/>
    <n v="50"/>
    <n v="0"/>
    <m/>
    <m/>
    <m/>
    <m/>
    <m/>
    <m/>
    <m/>
    <m/>
    <m/>
    <m/>
    <m/>
    <m/>
    <m/>
    <m/>
    <m/>
    <m/>
    <m/>
    <m/>
    <m/>
    <m/>
    <m/>
    <m/>
    <m/>
    <m/>
    <m/>
    <m/>
    <m/>
    <m/>
    <m/>
    <m/>
    <m/>
    <s v="oui"/>
    <m/>
    <s v="seau"/>
    <n v="1"/>
    <n v="0"/>
    <n v="0"/>
    <n v="0"/>
    <m/>
    <s v="securite cout_transport"/>
    <n v="1"/>
    <n v="0"/>
    <n v="0"/>
    <n v="0"/>
    <n v="0"/>
    <n v="0"/>
    <n v="1"/>
    <n v="0"/>
    <n v="0"/>
    <n v="0"/>
    <n v="0"/>
    <m/>
    <m/>
    <s v="prix_hausse"/>
    <n v="0"/>
    <n v="1"/>
    <n v="0"/>
    <n v="0"/>
    <s v="seau"/>
    <n v="1"/>
    <n v="0"/>
    <n v="0"/>
    <n v="0"/>
    <s v="hausse_demande_distribution Hausse_prix_fournisseurs"/>
    <n v="0"/>
    <n v="1"/>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400"/>
    <s v="meme_province"/>
    <m/>
    <m/>
    <n v="40"/>
    <n v="42"/>
    <n v="1"/>
    <n v="3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securite taxes"/>
    <n v="1"/>
    <n v="0"/>
    <n v="0"/>
    <n v="0"/>
    <n v="0"/>
    <n v="0"/>
    <n v="0"/>
    <n v="1"/>
    <n v="0"/>
    <n v="0"/>
    <n v="0"/>
    <m/>
    <m/>
    <s v="prix_hausse"/>
    <n v="0"/>
    <n v="1"/>
    <n v="0"/>
    <n v="0"/>
    <s v="assiette"/>
    <n v="0"/>
    <n v="0"/>
    <n v="0"/>
    <n v="0"/>
    <n v="0"/>
    <n v="1"/>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n v="0"/>
    <n v="0"/>
    <n v="0"/>
    <n v="1"/>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enlevement"/>
    <n v="0"/>
    <n v="0"/>
    <n v="0"/>
    <n v="0"/>
    <n v="1"/>
    <n v="1"/>
    <n v="0"/>
    <n v="0"/>
    <n v="0"/>
    <m/>
    <s v="meme"/>
    <m/>
    <m/>
    <m/>
    <s v="meme"/>
    <m/>
    <m/>
    <m/>
    <s v="RAS"/>
    <m/>
    <s v="Ras"/>
    <m/>
    <m/>
    <n v="446678451"/>
    <d v="2023-06-30T15:27:43"/>
    <m/>
    <m/>
    <s v="submitted_via_web"/>
    <s v="bkf_icsm"/>
    <s v="v8DRxzhZAoFL2MzF7VzqpN"/>
    <m/>
    <m/>
    <m/>
  </r>
  <r>
    <n v="147"/>
    <s v="b0456869-7cf3-459c-b391-5c847c3db686"/>
    <d v="2023-06-30T00:00:00"/>
    <s v="barsalogho"/>
    <s v="barsalogho1"/>
    <d v="2023-06-30T10:03:23"/>
    <d v="2023-06-30T10:13:20"/>
    <s v="audit.csv"/>
    <m/>
    <m/>
    <s v="crbf"/>
    <d v="2023-06-30T00:00:00"/>
    <s v="centre_nord"/>
    <s v="sanmatenga"/>
    <x v="11"/>
    <s v="central"/>
    <m/>
    <m/>
    <s v="Croix Rouge Burkinabè (CRBF)"/>
    <s v="Marché de Barsalogho"/>
    <m/>
    <s v="oui"/>
    <m/>
    <x v="0"/>
    <m/>
    <m/>
    <s v="seau savon400gr"/>
    <n v="1"/>
    <n v="0"/>
    <n v="1"/>
    <n v="0"/>
    <n v="2"/>
    <m/>
    <s v="disponible"/>
    <n v="1100"/>
    <s v="meme_province"/>
    <m/>
    <m/>
    <n v="35"/>
    <n v="45"/>
    <n v="1"/>
    <n v="100"/>
    <n v="0"/>
    <m/>
    <m/>
    <m/>
    <m/>
    <m/>
    <m/>
    <m/>
    <m/>
    <m/>
    <m/>
    <m/>
    <m/>
    <m/>
    <m/>
    <m/>
    <m/>
    <s v="peudisponible"/>
    <s v="boule250g"/>
    <n v="0"/>
    <n v="1"/>
    <m/>
    <n v="550"/>
    <s v="meme_commune"/>
    <m/>
    <m/>
    <n v="40"/>
    <n v="45"/>
    <n v="1"/>
    <n v="70"/>
    <n v="0"/>
    <m/>
    <s v="oui"/>
    <m/>
    <s v="seau savon400gr"/>
    <n v="1"/>
    <n v="0"/>
    <n v="1"/>
    <n v="0"/>
    <m/>
    <s v="securite route_etat"/>
    <n v="1"/>
    <n v="0"/>
    <n v="0"/>
    <n v="1"/>
    <n v="0"/>
    <n v="0"/>
    <n v="0"/>
    <n v="0"/>
    <n v="0"/>
    <n v="0"/>
    <n v="0"/>
    <m/>
    <m/>
    <s v="prix_hausse"/>
    <n v="0"/>
    <n v="1"/>
    <n v="0"/>
    <n v="0"/>
    <s v="seau savon400gr"/>
    <n v="1"/>
    <n v="0"/>
    <n v="1"/>
    <n v="0"/>
    <s v="hausse_demande_distribution"/>
    <n v="0"/>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argent_mobile"/>
    <n v="0"/>
    <n v="0"/>
    <n v="1"/>
    <n v="1"/>
    <n v="0"/>
    <n v="0"/>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enlevement"/>
    <n v="0"/>
    <n v="0"/>
    <n v="0"/>
    <n v="0"/>
    <n v="1"/>
    <n v="1"/>
    <n v="0"/>
    <n v="0"/>
    <n v="0"/>
    <m/>
    <s v="meme"/>
    <m/>
    <m/>
    <m/>
    <s v="meme"/>
    <m/>
    <m/>
    <m/>
    <s v="RAS"/>
    <m/>
    <s v="Ras"/>
    <m/>
    <m/>
    <n v="446678493"/>
    <d v="2023-06-30T15:27:47"/>
    <m/>
    <m/>
    <s v="submitted_via_web"/>
    <s v="bkf_icsm"/>
    <s v="v8DRxzhZAoFL2MzF7VzqpN"/>
    <m/>
    <m/>
    <m/>
  </r>
  <r>
    <n v="148"/>
    <s v="727ef0f6-57c5-4b37-a2dd-1c6093e89c41"/>
    <d v="2023-06-30T00:00:00"/>
    <s v="barsalogho"/>
    <s v="barsalogho1"/>
    <d v="2023-06-30T15:31:52"/>
    <d v="2023-06-30T15:38:25"/>
    <s v="audit.csv"/>
    <m/>
    <m/>
    <s v="crbf"/>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500"/>
    <s v="meme_province"/>
    <m/>
    <m/>
    <n v="60"/>
    <n v="40"/>
    <n v="0"/>
    <n v="55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securite route_etat cout_transport"/>
    <n v="1"/>
    <n v="0"/>
    <n v="0"/>
    <n v="1"/>
    <n v="0"/>
    <n v="0"/>
    <n v="1"/>
    <n v="0"/>
    <n v="0"/>
    <n v="0"/>
    <n v="0"/>
    <m/>
    <m/>
    <s v="prix_hausse"/>
    <n v="0"/>
    <n v="1"/>
    <n v="0"/>
    <n v="0"/>
    <s v="assiette"/>
    <n v="0"/>
    <n v="0"/>
    <n v="0"/>
    <n v="0"/>
    <n v="0"/>
    <n v="1"/>
    <n v="0"/>
    <n v="0"/>
    <n v="0"/>
    <n v="0"/>
    <n v="0"/>
    <n v="0"/>
    <n v="0"/>
    <n v="0"/>
    <n v="0"/>
    <n v="0"/>
    <s v="hausse_demande_distribution"/>
    <n v="0"/>
    <n v="1"/>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n v="0"/>
    <n v="0"/>
    <n v="0"/>
    <n v="0"/>
    <n v="1"/>
    <n v="0"/>
    <n v="0"/>
    <n v="0"/>
    <n v="0"/>
    <m/>
    <s v="meme"/>
    <m/>
    <m/>
    <m/>
    <s v="meme"/>
    <m/>
    <m/>
    <m/>
    <s v="RAS"/>
    <m/>
    <s v="Ras"/>
    <m/>
    <m/>
    <n v="446682584"/>
    <d v="2023-06-30T15:38:44"/>
    <m/>
    <m/>
    <s v="submitted_via_web"/>
    <s v="bkf_icsm"/>
    <s v="v8DRxzhZAoFL2MzF7VzqpN"/>
    <m/>
    <m/>
    <m/>
  </r>
  <r>
    <n v="149"/>
    <s v="ecdbb354-428b-4e52-b635-4bc1264bdfbb"/>
    <d v="2023-06-27T00:00:00"/>
    <s v="tibga"/>
    <s v="tibga1"/>
    <d v="2023-06-27T13:33:25"/>
    <d v="2023-06-30T15:48:18"/>
    <s v="audit.csv"/>
    <m/>
    <m/>
    <s v="pui"/>
    <d v="2023-06-27T00:00:00"/>
    <s v="est"/>
    <s v="gourma"/>
    <x v="12"/>
    <s v="central"/>
    <m/>
    <m/>
    <s v="Première Urgence Internationnale Burkina Faso (PUI)"/>
    <s v="Marché de Tibga"/>
    <m/>
    <s v="oui"/>
    <m/>
    <x v="1"/>
    <m/>
    <m/>
    <s v="savon400gr"/>
    <n v="0"/>
    <n v="0"/>
    <n v="1"/>
    <n v="0"/>
    <n v="1"/>
    <m/>
    <m/>
    <m/>
    <m/>
    <m/>
    <m/>
    <m/>
    <m/>
    <m/>
    <m/>
    <m/>
    <m/>
    <m/>
    <m/>
    <m/>
    <m/>
    <m/>
    <m/>
    <m/>
    <m/>
    <m/>
    <m/>
    <m/>
    <m/>
    <m/>
    <m/>
    <m/>
    <s v="disponible"/>
    <s v="boule250g"/>
    <n v="0"/>
    <n v="1"/>
    <m/>
    <n v="300"/>
    <s v="meme_pays"/>
    <m/>
    <m/>
    <n v="90"/>
    <n v="7"/>
    <n v="0"/>
    <n v="500"/>
    <n v="350"/>
    <m/>
    <s v="non"/>
    <m/>
    <m/>
    <m/>
    <m/>
    <m/>
    <m/>
    <m/>
    <m/>
    <m/>
    <m/>
    <m/>
    <m/>
    <m/>
    <m/>
    <m/>
    <m/>
    <m/>
    <m/>
    <m/>
    <m/>
    <m/>
    <s v="prix_constants"/>
    <n v="1"/>
    <n v="0"/>
    <n v="0"/>
    <n v="0"/>
    <m/>
    <m/>
    <m/>
    <m/>
    <m/>
    <m/>
    <m/>
    <m/>
    <m/>
    <m/>
    <m/>
    <m/>
    <m/>
    <m/>
    <m/>
    <m/>
    <m/>
    <m/>
    <m/>
    <m/>
    <m/>
    <m/>
    <m/>
    <m/>
    <m/>
    <m/>
    <m/>
    <m/>
    <m/>
    <m/>
    <m/>
    <m/>
    <m/>
    <m/>
    <m/>
    <m/>
    <m/>
    <m/>
    <m/>
    <s v="bache corde"/>
    <n v="1"/>
    <n v="1"/>
    <n v="0"/>
    <n v="0"/>
    <n v="0"/>
    <n v="2"/>
    <m/>
    <s v="peudisponible"/>
    <n v="4500"/>
    <s v="meme_pays"/>
    <m/>
    <m/>
    <n v="90"/>
    <n v="2"/>
    <n v="0"/>
    <n v="200"/>
    <n v="200"/>
    <m/>
    <s v="peudisponible"/>
    <n v="20000"/>
    <s v="meme_pays"/>
    <m/>
    <m/>
    <n v="150"/>
    <n v="2"/>
    <n v="0"/>
    <n v="150"/>
    <n v="150"/>
    <m/>
    <m/>
    <m/>
    <m/>
    <m/>
    <m/>
    <m/>
    <m/>
    <m/>
    <m/>
    <m/>
    <m/>
    <m/>
    <m/>
    <m/>
    <m/>
    <m/>
    <m/>
    <m/>
    <m/>
    <m/>
    <m/>
    <m/>
    <s v="non"/>
    <m/>
    <m/>
    <m/>
    <m/>
    <m/>
    <m/>
    <m/>
    <m/>
    <m/>
    <m/>
    <m/>
    <m/>
    <m/>
    <m/>
    <m/>
    <m/>
    <m/>
    <m/>
    <m/>
    <m/>
    <m/>
    <m/>
    <s v="prix_constants"/>
    <n v="1"/>
    <n v="0"/>
    <n v="0"/>
    <n v="0"/>
    <m/>
    <m/>
    <m/>
    <m/>
    <m/>
    <m/>
    <m/>
    <m/>
    <m/>
    <m/>
    <m/>
    <m/>
    <m/>
    <m/>
    <m/>
    <m/>
    <m/>
    <m/>
    <m/>
    <m/>
    <m/>
    <m/>
    <m/>
    <m/>
    <m/>
    <m/>
    <m/>
    <m/>
    <m/>
    <m/>
    <m/>
    <m/>
    <m/>
    <m/>
    <m/>
    <m/>
    <m/>
    <m/>
    <m/>
    <m/>
    <m/>
    <s v="combustible_charbon combustible_gaz natte couverture sac_boro"/>
    <n v="0"/>
    <n v="1"/>
    <n v="1"/>
    <n v="0"/>
    <n v="0"/>
    <n v="0"/>
    <n v="0"/>
    <n v="0"/>
    <n v="0"/>
    <n v="1"/>
    <n v="1"/>
    <n v="0"/>
    <n v="0"/>
    <n v="0"/>
    <n v="1"/>
    <n v="0"/>
    <n v="5"/>
    <n v="8"/>
    <m/>
    <m/>
    <m/>
    <m/>
    <m/>
    <m/>
    <m/>
    <m/>
    <m/>
    <m/>
    <m/>
    <m/>
    <s v="disponible"/>
    <s v="sac"/>
    <n v="1"/>
    <n v="0"/>
    <n v="5000"/>
    <m/>
    <s v="meme_commune"/>
    <m/>
    <m/>
    <n v="250"/>
    <n v="10"/>
    <n v="0"/>
    <n v="300"/>
    <n v="100"/>
    <m/>
    <s v="peudisponible"/>
    <s v="6kg 12kg"/>
    <n v="0"/>
    <n v="1"/>
    <n v="1"/>
    <m/>
    <n v="25000"/>
    <n v="30000"/>
    <s v="meme_pays"/>
    <m/>
    <m/>
    <n v="25"/>
    <n v="7"/>
    <n v="0"/>
    <n v="50"/>
    <n v="15"/>
    <m/>
    <m/>
    <m/>
    <m/>
    <m/>
    <m/>
    <m/>
    <m/>
    <m/>
    <m/>
    <m/>
    <m/>
    <m/>
    <m/>
    <m/>
    <m/>
    <m/>
    <m/>
    <m/>
    <m/>
    <m/>
    <m/>
    <m/>
    <m/>
    <m/>
    <m/>
    <m/>
    <m/>
    <m/>
    <m/>
    <m/>
    <m/>
    <m/>
    <m/>
    <m/>
    <m/>
    <m/>
    <m/>
    <m/>
    <m/>
    <m/>
    <m/>
    <m/>
    <m/>
    <m/>
    <m/>
    <m/>
    <m/>
    <m/>
    <m/>
    <m/>
    <m/>
    <m/>
    <m/>
    <m/>
    <m/>
    <m/>
    <m/>
    <m/>
    <m/>
    <m/>
    <m/>
    <m/>
    <m/>
    <m/>
    <m/>
    <m/>
    <m/>
    <m/>
    <m/>
    <m/>
    <m/>
    <m/>
    <s v="peudisponible"/>
    <n v="4000"/>
    <s v="meme_pays"/>
    <m/>
    <m/>
    <n v="100"/>
    <n v="2"/>
    <n v="0"/>
    <n v="200"/>
    <n v="200"/>
    <m/>
    <s v="peudisponible"/>
    <n v="3000"/>
    <s v="meme_pays"/>
    <m/>
    <m/>
    <n v="60"/>
    <n v="2"/>
    <n v="0"/>
    <n v="100"/>
    <n v="100"/>
    <m/>
    <m/>
    <m/>
    <m/>
    <m/>
    <m/>
    <m/>
    <m/>
    <m/>
    <m/>
    <m/>
    <m/>
    <m/>
    <m/>
    <m/>
    <m/>
    <m/>
    <m/>
    <m/>
    <m/>
    <m/>
    <m/>
    <m/>
    <m/>
    <m/>
    <m/>
    <m/>
    <m/>
    <m/>
    <m/>
    <m/>
    <m/>
    <m/>
    <m/>
    <m/>
    <m/>
    <m/>
    <s v="disponible"/>
    <n v="250"/>
    <s v="meme_pays"/>
    <m/>
    <m/>
    <n v="90"/>
    <n v="2"/>
    <n v="0"/>
    <n v="400"/>
    <n v="4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Les vacances scolaires"/>
    <s v="Le marché fonctionne normalement car il y'a la quiétude"/>
    <m/>
    <s v="Votre entretien est trop long"/>
    <m/>
    <m/>
    <n v="446690018"/>
    <d v="2023-06-30T15:56:31"/>
    <m/>
    <m/>
    <s v="submitted_via_web"/>
    <s v="bkf_icsm"/>
    <s v="v8DRxzhZAoFL2MzF7VzqpN"/>
    <m/>
    <m/>
    <m/>
  </r>
  <r>
    <n v="150"/>
    <s v="b506f173-881a-4a59-ac8e-af8074b8baa7"/>
    <d v="2023-06-27T00:00:00"/>
    <s v="tibga"/>
    <s v="tibga1"/>
    <d v="2023-06-27T13:47:43"/>
    <d v="2023-06-30T16:13:05"/>
    <s v="audit.csv"/>
    <m/>
    <m/>
    <s v="pui"/>
    <d v="2023-06-27T00:00:00"/>
    <s v="est"/>
    <s v="gourma"/>
    <x v="12"/>
    <s v="central"/>
    <m/>
    <m/>
    <s v="Première Urgence Internationnale Burkina Faso (PUI)"/>
    <s v="Marché de Tibga"/>
    <m/>
    <s v="oui"/>
    <m/>
    <x v="1"/>
    <m/>
    <m/>
    <s v="seau savon400gr"/>
    <n v="1"/>
    <n v="0"/>
    <n v="1"/>
    <n v="0"/>
    <n v="2"/>
    <m/>
    <s v="disponible"/>
    <n v="1200"/>
    <s v="meme_pays"/>
    <m/>
    <m/>
    <n v="30"/>
    <n v="2"/>
    <n v="0"/>
    <n v="150"/>
    <n v="150"/>
    <m/>
    <m/>
    <m/>
    <m/>
    <m/>
    <m/>
    <m/>
    <m/>
    <m/>
    <m/>
    <m/>
    <m/>
    <m/>
    <m/>
    <m/>
    <m/>
    <s v="disponible"/>
    <s v="boule250g"/>
    <n v="0"/>
    <n v="1"/>
    <m/>
    <n v="300"/>
    <s v="meme_pays"/>
    <m/>
    <m/>
    <n v="60"/>
    <n v="3"/>
    <n v="0"/>
    <n v="125"/>
    <n v="125"/>
    <m/>
    <s v="non"/>
    <m/>
    <m/>
    <m/>
    <m/>
    <m/>
    <m/>
    <m/>
    <m/>
    <m/>
    <m/>
    <m/>
    <m/>
    <m/>
    <m/>
    <m/>
    <m/>
    <m/>
    <m/>
    <m/>
    <m/>
    <m/>
    <s v="prix_constants"/>
    <n v="1"/>
    <n v="0"/>
    <n v="0"/>
    <n v="0"/>
    <m/>
    <m/>
    <m/>
    <m/>
    <m/>
    <m/>
    <m/>
    <m/>
    <m/>
    <m/>
    <m/>
    <m/>
    <m/>
    <m/>
    <m/>
    <m/>
    <m/>
    <m/>
    <m/>
    <m/>
    <m/>
    <m/>
    <m/>
    <m/>
    <m/>
    <m/>
    <m/>
    <m/>
    <m/>
    <m/>
    <m/>
    <m/>
    <m/>
    <m/>
    <m/>
    <m/>
    <m/>
    <m/>
    <m/>
    <s v="bache corde"/>
    <n v="1"/>
    <n v="1"/>
    <n v="0"/>
    <n v="0"/>
    <n v="0"/>
    <n v="2"/>
    <m/>
    <s v="peudisponible"/>
    <n v="4500"/>
    <s v="meme_pays"/>
    <m/>
    <m/>
    <n v="50"/>
    <n v="4"/>
    <n v="0"/>
    <n v="150"/>
    <n v="150"/>
    <m/>
    <s v="peudisponible"/>
    <n v="20000"/>
    <s v="meme_pays"/>
    <m/>
    <m/>
    <n v="30"/>
    <n v="2"/>
    <n v="0"/>
    <n v="125"/>
    <n v="125"/>
    <m/>
    <m/>
    <m/>
    <m/>
    <m/>
    <m/>
    <m/>
    <m/>
    <m/>
    <m/>
    <m/>
    <m/>
    <m/>
    <m/>
    <m/>
    <m/>
    <m/>
    <m/>
    <m/>
    <m/>
    <m/>
    <m/>
    <m/>
    <s v="non"/>
    <m/>
    <m/>
    <m/>
    <m/>
    <m/>
    <m/>
    <m/>
    <m/>
    <m/>
    <m/>
    <m/>
    <m/>
    <m/>
    <m/>
    <m/>
    <m/>
    <m/>
    <m/>
    <m/>
    <m/>
    <m/>
    <m/>
    <s v="prix_constants"/>
    <n v="1"/>
    <n v="0"/>
    <n v="0"/>
    <n v="0"/>
    <m/>
    <m/>
    <m/>
    <m/>
    <m/>
    <m/>
    <m/>
    <m/>
    <m/>
    <m/>
    <m/>
    <m/>
    <m/>
    <m/>
    <m/>
    <m/>
    <m/>
    <m/>
    <m/>
    <m/>
    <m/>
    <m/>
    <m/>
    <m/>
    <m/>
    <m/>
    <m/>
    <m/>
    <m/>
    <m/>
    <m/>
    <m/>
    <m/>
    <m/>
    <m/>
    <m/>
    <m/>
    <m/>
    <m/>
    <m/>
    <m/>
    <s v="natte couverture lampe sac_boro"/>
    <n v="0"/>
    <n v="0"/>
    <n v="0"/>
    <n v="0"/>
    <n v="0"/>
    <n v="0"/>
    <n v="0"/>
    <n v="0"/>
    <n v="0"/>
    <n v="1"/>
    <n v="1"/>
    <n v="0"/>
    <n v="1"/>
    <n v="0"/>
    <n v="1"/>
    <n v="0"/>
    <n v="4"/>
    <n v="8"/>
    <m/>
    <m/>
    <m/>
    <m/>
    <m/>
    <m/>
    <m/>
    <m/>
    <m/>
    <m/>
    <m/>
    <m/>
    <m/>
    <m/>
    <m/>
    <m/>
    <m/>
    <m/>
    <m/>
    <m/>
    <m/>
    <m/>
    <m/>
    <m/>
    <m/>
    <m/>
    <m/>
    <m/>
    <m/>
    <m/>
    <m/>
    <m/>
    <m/>
    <m/>
    <m/>
    <m/>
    <m/>
    <m/>
    <m/>
    <m/>
    <m/>
    <m/>
    <m/>
    <m/>
    <m/>
    <m/>
    <m/>
    <m/>
    <m/>
    <m/>
    <m/>
    <m/>
    <m/>
    <m/>
    <m/>
    <m/>
    <m/>
    <m/>
    <m/>
    <m/>
    <m/>
    <m/>
    <m/>
    <m/>
    <m/>
    <m/>
    <m/>
    <m/>
    <m/>
    <m/>
    <m/>
    <m/>
    <m/>
    <m/>
    <m/>
    <m/>
    <m/>
    <m/>
    <m/>
    <m/>
    <m/>
    <m/>
    <m/>
    <m/>
    <m/>
    <m/>
    <m/>
    <m/>
    <m/>
    <m/>
    <m/>
    <m/>
    <m/>
    <m/>
    <m/>
    <m/>
    <m/>
    <m/>
    <m/>
    <m/>
    <m/>
    <m/>
    <m/>
    <m/>
    <m/>
    <m/>
    <m/>
    <m/>
    <m/>
    <m/>
    <m/>
    <m/>
    <m/>
    <m/>
    <m/>
    <m/>
    <s v="peudisponible"/>
    <n v="3500"/>
    <s v="meme_pays"/>
    <m/>
    <m/>
    <n v="90"/>
    <n v="3"/>
    <n v="0"/>
    <n v="100"/>
    <n v="100"/>
    <m/>
    <s v="peudisponible"/>
    <n v="3000"/>
    <s v="meme_pays"/>
    <m/>
    <m/>
    <n v="45"/>
    <n v="3"/>
    <n v="0"/>
    <n v="120"/>
    <n v="120"/>
    <m/>
    <m/>
    <m/>
    <m/>
    <m/>
    <m/>
    <m/>
    <m/>
    <m/>
    <m/>
    <m/>
    <m/>
    <s v="peudisponible"/>
    <n v="1750"/>
    <s v="meme_pays"/>
    <m/>
    <m/>
    <n v="45"/>
    <n v="2"/>
    <n v="0"/>
    <n v="50"/>
    <n v="50"/>
    <m/>
    <m/>
    <m/>
    <m/>
    <m/>
    <m/>
    <m/>
    <m/>
    <m/>
    <m/>
    <m/>
    <m/>
    <m/>
    <m/>
    <m/>
    <s v="disponible"/>
    <n v="250"/>
    <s v="meme_pays"/>
    <m/>
    <m/>
    <n v="60"/>
    <n v="1"/>
    <n v="0"/>
    <n v="150"/>
    <n v="100"/>
    <m/>
    <s v="non"/>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produits"/>
    <n v="0"/>
    <n v="1"/>
    <n v="0"/>
    <n v="0"/>
    <n v="0"/>
    <n v="0"/>
    <m/>
    <s v="aucun"/>
    <n v="1"/>
    <n v="0"/>
    <n v="0"/>
    <n v="0"/>
    <n v="0"/>
    <n v="0"/>
    <n v="0"/>
    <n v="0"/>
    <n v="0"/>
    <m/>
    <s v="oui_plusieurs"/>
    <s v="autre"/>
    <n v="0"/>
    <n v="0"/>
    <n v="0"/>
    <n v="0"/>
    <n v="0"/>
    <n v="0"/>
    <n v="1"/>
    <n v="0"/>
    <n v="0"/>
    <s v="Le pouvoir d'achat des clients a baissé"/>
    <s v="aucun"/>
    <n v="1"/>
    <n v="0"/>
    <n v="0"/>
    <n v="0"/>
    <n v="0"/>
    <n v="0"/>
    <n v="0"/>
    <n v="0"/>
    <n v="0"/>
    <n v="0"/>
    <m/>
    <s v="aucun"/>
    <n v="1"/>
    <n v="0"/>
    <n v="0"/>
    <n v="0"/>
    <n v="0"/>
    <n v="0"/>
    <n v="0"/>
    <n v="0"/>
    <n v="0"/>
    <m/>
    <s v="aucun"/>
    <n v="1"/>
    <n v="0"/>
    <n v="0"/>
    <n v="0"/>
    <n v="0"/>
    <n v="0"/>
    <n v="0"/>
    <n v="0"/>
    <n v="0"/>
    <m/>
    <s v="augmente_un_peu"/>
    <s v="oui"/>
    <s v="Y'a des commerçants qui ont fuit les zones d'insécurité pour venir s'installer dans la commune"/>
    <m/>
    <s v="augmente_moyen"/>
    <s v="oui"/>
    <s v="La population a haussé à cause du nombre grandissant des PDI. Les PDI sont de potentiels clients"/>
    <m/>
    <s v="Le marché fonctionne bien actuellement"/>
    <m/>
    <m/>
    <m/>
    <m/>
    <n v="446696917"/>
    <d v="2023-06-30T16:13:31"/>
    <m/>
    <m/>
    <s v="submitted_via_web"/>
    <s v="bkf_icsm"/>
    <s v="v8DRxzhZAoFL2MzF7VzqpN"/>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
  <r>
    <n v="1"/>
    <s v="6520792c-6747-4113-9946-03c8456bd42e"/>
    <d v="2023-06-19T00:00:00"/>
    <s v="fada_n_gourma"/>
    <s v="fada7"/>
    <d v="2023-06-19T14:39:43"/>
    <d v="2023-06-19T15:00:56"/>
    <s v="audit.csv"/>
    <m/>
    <m/>
    <x v="0"/>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localite"/>
    <m/>
    <m/>
    <n v="90"/>
    <n v="2"/>
    <n v="0"/>
    <n v="15"/>
    <n v="5"/>
    <m/>
    <s v="disponible"/>
    <s v="sac sachet"/>
    <n v="1"/>
    <n v="1"/>
    <n v="6000"/>
    <n v="100"/>
    <s v="meme_region"/>
    <m/>
    <m/>
    <n v="125"/>
    <n v="3"/>
    <n v="0"/>
    <n v="700"/>
    <n v="4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m/>
    <m/>
    <m/>
    <n v="441657177"/>
    <d v="2023-06-19T15:48:52"/>
    <m/>
    <m/>
    <s v="submitted_via_web"/>
    <s v="bkf_icsm"/>
    <s v="v8DRxzhZAoFL2MzF7VzqpN"/>
    <m/>
    <m/>
    <m/>
  </r>
  <r>
    <n v="2"/>
    <s v="8ced05d0-f243-441c-a648-536b4795ea6e"/>
    <d v="2023-06-19T00:00:00"/>
    <s v="fada_n_gourma"/>
    <s v="fada7"/>
    <d v="2023-06-19T15:13:37"/>
    <d v="2023-06-19T15:32:46"/>
    <s v="audit.csv"/>
    <m/>
    <m/>
    <x v="0"/>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localite"/>
    <m/>
    <m/>
    <n v="45"/>
    <n v="7"/>
    <n v="0"/>
    <n v="43"/>
    <n v="3"/>
    <m/>
    <s v="disponible"/>
    <s v="sac sachet"/>
    <n v="1"/>
    <n v="1"/>
    <n v="6000"/>
    <n v="100"/>
    <s v="meme_localite"/>
    <m/>
    <m/>
    <n v="30"/>
    <n v="4"/>
    <n v="0"/>
    <n v="5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m/>
    <m/>
    <m/>
    <n v="441657196"/>
    <d v="2023-06-19T15:48:53"/>
    <m/>
    <m/>
    <s v="submitted_via_web"/>
    <s v="bkf_icsm"/>
    <s v="v8DRxzhZAoFL2MzF7VzqpN"/>
    <m/>
    <m/>
    <m/>
  </r>
  <r>
    <n v="3"/>
    <s v="c60b540d-bcb1-4d03-82a1-37f646890a7c"/>
    <d v="2023-06-19T00:00:00"/>
    <s v="fada_n_gourma"/>
    <s v="fada3"/>
    <d v="2023-06-19T10:41:54"/>
    <d v="2023-06-19T13:36:40"/>
    <s v="audit.csv"/>
    <m/>
    <m/>
    <x v="0"/>
    <d v="2023-06-19T00:00:00"/>
    <s v="est"/>
    <s v="gourma"/>
    <x v="0"/>
    <s v="central"/>
    <m/>
    <m/>
    <s v="ACTED Burkina Faso"/>
    <s v="Marché de Fada N'Gourma"/>
    <m/>
    <s v="oui"/>
    <m/>
    <x v="1"/>
    <m/>
    <m/>
    <s v="bidon seau savon400gr"/>
    <n v="1"/>
    <n v="1"/>
    <n v="1"/>
    <n v="0"/>
    <n v="3"/>
    <m/>
    <s v="disponible"/>
    <n v="1000"/>
    <s v="meme_pays"/>
    <m/>
    <m/>
    <n v="14"/>
    <n v="1"/>
    <n v="0"/>
    <n v="100"/>
    <n v="100"/>
    <m/>
    <s v="peudisponible"/>
    <s v="20l 25l"/>
    <n v="1"/>
    <n v="1"/>
    <n v="1500"/>
    <n v="2000"/>
    <s v="meme_pays"/>
    <m/>
    <m/>
    <n v="30"/>
    <n v="1"/>
    <n v="0"/>
    <n v="50"/>
    <n v="100"/>
    <m/>
    <s v="disponible"/>
    <s v="boule400g boule250g"/>
    <n v="1"/>
    <n v="1"/>
    <n v="600"/>
    <n v="300"/>
    <s v="meme_commune"/>
    <m/>
    <m/>
    <n v="30"/>
    <n v="1"/>
    <n v="0"/>
    <n v="480"/>
    <n v="48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6"/>
    <m/>
    <m/>
    <m/>
    <m/>
    <m/>
    <m/>
    <m/>
    <m/>
    <m/>
    <m/>
    <m/>
    <m/>
    <m/>
    <m/>
    <m/>
    <m/>
    <m/>
    <m/>
    <m/>
    <m/>
    <m/>
    <m/>
    <m/>
    <m/>
    <m/>
    <m/>
    <m/>
    <m/>
    <m/>
    <m/>
    <m/>
    <m/>
    <m/>
    <m/>
    <m/>
    <m/>
    <m/>
    <m/>
    <m/>
    <m/>
    <m/>
    <m/>
    <m/>
    <m/>
    <s v="disponible"/>
    <n v="6000"/>
    <s v="meme_pays"/>
    <m/>
    <m/>
    <n v="15"/>
    <n v="1"/>
    <n v="0"/>
    <n v="100"/>
    <n v="100"/>
    <m/>
    <s v="disponible"/>
    <n v="4000"/>
    <s v="meme_pays"/>
    <m/>
    <m/>
    <n v="3"/>
    <n v="1"/>
    <n v="0"/>
    <n v="100"/>
    <n v="100"/>
    <m/>
    <s v="disponible"/>
    <n v="200"/>
    <s v="meme_pays"/>
    <m/>
    <m/>
    <n v="30"/>
    <n v="1"/>
    <n v="0"/>
    <n v="1000"/>
    <n v="1000"/>
    <m/>
    <s v="disponible"/>
    <n v="125"/>
    <s v="meme_pays"/>
    <m/>
    <m/>
    <n v="30"/>
    <n v="1"/>
    <n v="0"/>
    <n v="500"/>
    <n v="500"/>
    <m/>
    <s v="disponible"/>
    <s v="1l"/>
    <n v="0"/>
    <n v="0"/>
    <n v="1"/>
    <m/>
    <m/>
    <n v="1000"/>
    <s v="meme_pays"/>
    <m/>
    <m/>
    <n v="200"/>
    <n v="1"/>
    <n v="0"/>
    <n v="500"/>
    <n v="1000"/>
    <m/>
    <s v="disponible"/>
    <n v="2000"/>
    <s v="meme_pays"/>
    <m/>
    <m/>
    <n v="10"/>
    <n v="1"/>
    <n v="0"/>
    <n v="50"/>
    <n v="500"/>
    <m/>
    <s v="disponible"/>
    <n v="2500"/>
    <s v="meme_pays"/>
    <m/>
    <m/>
    <n v="60"/>
    <n v="1"/>
    <n v="0"/>
    <n v="500"/>
    <n v="500"/>
    <m/>
    <s v="disponible"/>
    <n v="2000"/>
    <s v="meme_pays"/>
    <m/>
    <m/>
    <n v="30"/>
    <n v="1"/>
    <n v="0"/>
    <n v="100"/>
    <n v="200"/>
    <m/>
    <s v="disponible"/>
    <n v="2000"/>
    <s v="meme_pays"/>
    <m/>
    <m/>
    <n v="20"/>
    <n v="1"/>
    <n v="0"/>
    <n v="20"/>
    <n v="50"/>
    <m/>
    <s v="disponible"/>
    <n v="1250"/>
    <s v="meme_pays"/>
    <m/>
    <m/>
    <n v="4"/>
    <n v="1"/>
    <n v="0"/>
    <n v="100"/>
    <n v="100"/>
    <m/>
    <s v="disponible"/>
    <s v="oui"/>
    <n v="2500"/>
    <m/>
    <m/>
    <s v="meme_pays"/>
    <m/>
    <m/>
    <n v="60"/>
    <n v="2"/>
    <n v="0"/>
    <n v="1000"/>
    <n v="1000"/>
    <m/>
    <s v="disponible"/>
    <n v="250"/>
    <s v="meme_pays"/>
    <m/>
    <m/>
    <n v="15"/>
    <n v="2"/>
    <n v="0"/>
    <n v="100"/>
    <n v="5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n v="1"/>
    <n v="0"/>
    <n v="1"/>
    <n v="1"/>
    <n v="0"/>
    <n v="0"/>
    <n v="0"/>
    <n v="0"/>
    <n v="0"/>
    <n v="0"/>
    <n v="0"/>
    <m/>
    <s v="oui_personnel"/>
    <s v="non"/>
    <n v="1"/>
    <n v="0"/>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1658206"/>
    <d v="2023-06-19T15:50:02"/>
    <m/>
    <m/>
    <s v="submitted_via_web"/>
    <s v="bkf_icsm"/>
    <s v="v8DRxzhZAoFL2MzF7VzqpN"/>
    <m/>
    <m/>
    <m/>
  </r>
  <r>
    <n v="4"/>
    <s v="a1d25896-9aec-406d-a51e-df367b565f7a"/>
    <d v="2023-06-19T00:00:00"/>
    <s v="fada_n_gourma"/>
    <s v="fada3"/>
    <d v="2023-06-19T11:10:14"/>
    <d v="2023-06-19T13:36:26"/>
    <s v="audit.csv"/>
    <m/>
    <m/>
    <x v="0"/>
    <d v="2023-06-19T00:00:00"/>
    <s v="est"/>
    <s v="gourma"/>
    <x v="0"/>
    <s v="central"/>
    <m/>
    <m/>
    <s v="ACTED Burkina Faso"/>
    <s v="Marché de Fada N'Gourma"/>
    <m/>
    <s v="oui"/>
    <m/>
    <x v="0"/>
    <m/>
    <m/>
    <s v="seau bidon savon400gr"/>
    <n v="1"/>
    <n v="1"/>
    <n v="1"/>
    <n v="0"/>
    <n v="3"/>
    <m/>
    <s v="disponible"/>
    <n v="1100"/>
    <s v="meme_pays"/>
    <m/>
    <m/>
    <n v="7"/>
    <n v="2"/>
    <n v="0"/>
    <n v="50"/>
    <n v="100"/>
    <m/>
    <s v="peudisponible"/>
    <s v="25l 20l"/>
    <n v="1"/>
    <n v="1"/>
    <n v="1500"/>
    <n v="2500"/>
    <s v="meme_pays"/>
    <m/>
    <m/>
    <n v="7"/>
    <n v="2"/>
    <n v="0"/>
    <n v="100"/>
    <n v="100"/>
    <m/>
    <s v="disponible"/>
    <s v="boule400g boule250g"/>
    <n v="1"/>
    <n v="1"/>
    <n v="600"/>
    <n v="300"/>
    <s v="meme_pays"/>
    <m/>
    <m/>
    <n v="14"/>
    <n v="2"/>
    <n v="0"/>
    <n v="1000"/>
    <n v="1000"/>
    <m/>
    <s v="non"/>
    <m/>
    <m/>
    <m/>
    <m/>
    <m/>
    <m/>
    <m/>
    <m/>
    <m/>
    <m/>
    <m/>
    <m/>
    <m/>
    <m/>
    <m/>
    <m/>
    <m/>
    <m/>
    <m/>
    <m/>
    <m/>
    <s v="prix_hausse"/>
    <n v="0"/>
    <n v="1"/>
    <n v="0"/>
    <n v="0"/>
    <s v="savon400gr"/>
    <n v="0"/>
    <n v="0"/>
    <n v="1"/>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6"/>
    <m/>
    <m/>
    <m/>
    <m/>
    <m/>
    <m/>
    <m/>
    <m/>
    <m/>
    <m/>
    <m/>
    <m/>
    <m/>
    <m/>
    <m/>
    <m/>
    <m/>
    <m/>
    <m/>
    <m/>
    <m/>
    <m/>
    <m/>
    <m/>
    <m/>
    <m/>
    <m/>
    <m/>
    <m/>
    <m/>
    <m/>
    <m/>
    <m/>
    <m/>
    <m/>
    <m/>
    <m/>
    <m/>
    <m/>
    <m/>
    <m/>
    <m/>
    <m/>
    <m/>
    <s v="disponible"/>
    <n v="7000"/>
    <s v="meme_pays"/>
    <m/>
    <m/>
    <n v="20"/>
    <n v="2"/>
    <n v="0"/>
    <n v="100"/>
    <n v="500"/>
    <m/>
    <s v="disponible"/>
    <n v="4500"/>
    <s v="meme_pays"/>
    <m/>
    <m/>
    <n v="10"/>
    <n v="2"/>
    <n v="0"/>
    <n v="10"/>
    <n v="100"/>
    <m/>
    <s v="disponible"/>
    <n v="300"/>
    <s v="meme_pays"/>
    <m/>
    <m/>
    <n v="10"/>
    <n v="2"/>
    <n v="0"/>
    <n v="30"/>
    <n v="1000"/>
    <m/>
    <s v="disponible"/>
    <n v="150"/>
    <s v="meme_pays"/>
    <m/>
    <m/>
    <n v="7"/>
    <n v="2"/>
    <n v="0"/>
    <n v="100"/>
    <n v="100"/>
    <m/>
    <s v="disponible"/>
    <s v="1l"/>
    <n v="0"/>
    <n v="0"/>
    <n v="1"/>
    <m/>
    <m/>
    <n v="1250"/>
    <s v="meme_pays"/>
    <m/>
    <m/>
    <n v="14"/>
    <n v="2"/>
    <n v="0"/>
    <n v="50"/>
    <n v="100"/>
    <m/>
    <s v="disponible"/>
    <n v="1000"/>
    <s v="meme_pays"/>
    <m/>
    <m/>
    <n v="7"/>
    <n v="2"/>
    <n v="0"/>
    <n v="100"/>
    <n v="100"/>
    <m/>
    <s v="peudisponible"/>
    <n v="2500"/>
    <s v="meme_pays"/>
    <m/>
    <m/>
    <n v="5"/>
    <n v="2"/>
    <n v="0"/>
    <n v="100"/>
    <n v="100"/>
    <m/>
    <s v="peudisponible"/>
    <n v="2000"/>
    <s v="meme_pays"/>
    <m/>
    <m/>
    <n v="14"/>
    <n v="2"/>
    <n v="0"/>
    <n v="100"/>
    <n v="100"/>
    <m/>
    <s v="peudisponible"/>
    <n v="2000"/>
    <s v="meme_pays"/>
    <m/>
    <m/>
    <n v="10"/>
    <n v="3"/>
    <n v="0"/>
    <n v="50"/>
    <n v="50"/>
    <m/>
    <s v="peudisponible"/>
    <n v="1000"/>
    <s v="meme_pays"/>
    <m/>
    <m/>
    <n v="2"/>
    <n v="2"/>
    <n v="1"/>
    <n v="50"/>
    <n v="50"/>
    <m/>
    <s v="peudisponible"/>
    <s v="oui"/>
    <n v="2500"/>
    <m/>
    <m/>
    <s v="meme_pays"/>
    <m/>
    <m/>
    <n v="30"/>
    <n v="2"/>
    <n v="0"/>
    <n v="1000"/>
    <n v="1000"/>
    <m/>
    <s v="peudisponible"/>
    <n v="250"/>
    <s v="meme_pays"/>
    <m/>
    <m/>
    <n v="5"/>
    <n v="1"/>
    <n v="0"/>
    <n v="10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LA SAISON PLUVIEUSE BEAUCOUP SONT DANS LES CHAMPS"/>
    <s v="baisse_un_peu"/>
    <s v="oui"/>
    <m/>
    <s v="LA SAISON PLUVIEUSE BEAUCOUP SONT DANS LES CHAMPS"/>
    <s v="RAS"/>
    <m/>
    <m/>
    <m/>
    <m/>
    <n v="441658242"/>
    <d v="2023-06-19T15:50:05"/>
    <m/>
    <m/>
    <s v="submitted_via_web"/>
    <s v="bkf_icsm"/>
    <s v="v8DRxzhZAoFL2MzF7VzqpN"/>
    <m/>
    <m/>
    <m/>
  </r>
  <r>
    <n v="5"/>
    <s v="fbe203bf-d32f-4bac-9a1b-cff4850fb5c2"/>
    <d v="2023-06-19T00:00:00"/>
    <s v="fada_n_gourma"/>
    <s v="fada3"/>
    <d v="2023-06-19T11:44:18"/>
    <d v="2023-06-19T11:55:11"/>
    <s v="audit.csv"/>
    <m/>
    <m/>
    <x v="0"/>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6000"/>
    <s v="meme_pays"/>
    <m/>
    <m/>
    <n v="14"/>
    <n v="2"/>
    <n v="0"/>
    <n v="50"/>
    <n v="50"/>
    <m/>
    <s v="peudisponible"/>
    <n v="21000"/>
    <s v="meme_pays"/>
    <m/>
    <m/>
    <n v="30"/>
    <n v="2"/>
    <n v="0"/>
    <n v="5"/>
    <n v="5"/>
    <m/>
    <s v="disponible"/>
    <n v="1000"/>
    <s v="meme_pays"/>
    <m/>
    <m/>
    <n v="30"/>
    <n v="2"/>
    <n v="0"/>
    <n v="100"/>
    <n v="100"/>
    <m/>
    <s v="disponible"/>
    <n v="1500"/>
    <s v="meme_pays"/>
    <m/>
    <m/>
    <n v="30"/>
    <n v="2"/>
    <n v="0"/>
    <n v="50"/>
    <n v="50"/>
    <m/>
    <s v="non"/>
    <m/>
    <m/>
    <m/>
    <m/>
    <m/>
    <m/>
    <m/>
    <m/>
    <m/>
    <m/>
    <m/>
    <m/>
    <m/>
    <m/>
    <m/>
    <m/>
    <m/>
    <m/>
    <m/>
    <m/>
    <m/>
    <m/>
    <s v="prix_baisse"/>
    <n v="0"/>
    <n v="0"/>
    <n v="1"/>
    <n v="0"/>
    <m/>
    <m/>
    <m/>
    <m/>
    <m/>
    <m/>
    <m/>
    <m/>
    <m/>
    <m/>
    <m/>
    <m/>
    <m/>
    <m/>
    <m/>
    <m/>
    <m/>
    <m/>
    <m/>
    <m/>
    <s v="pelle corde"/>
    <n v="0"/>
    <n v="1"/>
    <n v="0"/>
    <n v="1"/>
    <n v="0"/>
    <s v="baisse_couts"/>
    <n v="1"/>
    <n v="0"/>
    <n v="0"/>
    <n v="0"/>
    <n v="0"/>
    <n v="0"/>
    <n v="0"/>
    <n v="0"/>
    <n v="0"/>
    <n v="0"/>
    <n v="0"/>
    <n v="0"/>
    <m/>
    <m/>
    <s v="combustible_gaz"/>
    <n v="0"/>
    <n v="0"/>
    <n v="1"/>
    <n v="0"/>
    <n v="0"/>
    <n v="0"/>
    <n v="0"/>
    <n v="0"/>
    <n v="0"/>
    <n v="0"/>
    <n v="0"/>
    <n v="0"/>
    <n v="0"/>
    <n v="0"/>
    <n v="0"/>
    <n v="0"/>
    <n v="1"/>
    <n v="6"/>
    <m/>
    <m/>
    <m/>
    <m/>
    <m/>
    <m/>
    <m/>
    <m/>
    <m/>
    <m/>
    <m/>
    <m/>
    <m/>
    <m/>
    <m/>
    <m/>
    <m/>
    <m/>
    <m/>
    <m/>
    <m/>
    <m/>
    <m/>
    <m/>
    <m/>
    <m/>
    <m/>
    <s v="disponible"/>
    <s v="6kg 12kg"/>
    <n v="0"/>
    <n v="1"/>
    <n v="1"/>
    <m/>
    <n v="25000"/>
    <n v="32500"/>
    <s v="meme_pays"/>
    <m/>
    <m/>
    <n v="30"/>
    <n v="3"/>
    <n v="0"/>
    <n v="2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1"/>
    <n v="0"/>
    <n v="0"/>
    <n v="1"/>
    <n v="0"/>
    <m/>
    <m/>
    <m/>
    <m/>
    <m/>
    <m/>
    <m/>
    <m/>
    <m/>
    <m/>
    <m/>
    <m/>
    <m/>
    <m/>
    <m/>
    <m/>
    <m/>
    <m/>
    <m/>
    <m/>
    <m/>
    <m/>
    <m/>
    <m/>
    <m/>
    <m/>
    <m/>
    <m/>
    <m/>
    <m/>
    <m/>
    <s v="combustible_gaz"/>
    <n v="0"/>
    <n v="0"/>
    <n v="1"/>
    <n v="0"/>
    <n v="0"/>
    <n v="0"/>
    <n v="0"/>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n v="1"/>
    <n v="0"/>
    <n v="1"/>
    <n v="1"/>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1658266"/>
    <d v="2023-06-19T15:50:06"/>
    <m/>
    <m/>
    <s v="submitted_via_web"/>
    <s v="bkf_icsm"/>
    <s v="v8DRxzhZAoFL2MzF7VzqpN"/>
    <m/>
    <m/>
    <m/>
  </r>
  <r>
    <n v="6"/>
    <s v="f1c10aa5-1276-4745-aecf-1673a8df39c9"/>
    <d v="2023-06-19T00:00:00"/>
    <s v="fada_n_gourma"/>
    <s v="fada3"/>
    <d v="2023-06-19T12:32:47"/>
    <d v="2023-06-19T12:50:45"/>
    <s v="audit.csv"/>
    <m/>
    <m/>
    <x v="0"/>
    <d v="2023-06-19T00:00:00"/>
    <s v="est"/>
    <s v="gourma"/>
    <x v="0"/>
    <s v="central"/>
    <m/>
    <m/>
    <s v="ACTED Burkina Faso"/>
    <s v="Marché de Fada N'Gourm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500"/>
    <s v="meme_pays"/>
    <m/>
    <m/>
    <n v="30"/>
    <n v="1"/>
    <n v="0"/>
    <n v="40"/>
    <n v="100"/>
    <m/>
    <s v="disponible"/>
    <n v="20000"/>
    <s v="meme_pays"/>
    <m/>
    <m/>
    <n v="60"/>
    <n v="1"/>
    <n v="0"/>
    <n v="30"/>
    <n v="100"/>
    <m/>
    <s v="disponible"/>
    <n v="1000"/>
    <s v="meme_pays"/>
    <m/>
    <m/>
    <n v="30"/>
    <n v="1"/>
    <n v="0"/>
    <n v="200"/>
    <n v="200"/>
    <m/>
    <s v="disponible"/>
    <n v="2500"/>
    <s v="meme_pays"/>
    <m/>
    <m/>
    <n v="30"/>
    <n v="1"/>
    <n v="0"/>
    <n v="50"/>
    <n v="50"/>
    <m/>
    <s v="non"/>
    <m/>
    <m/>
    <m/>
    <m/>
    <m/>
    <m/>
    <m/>
    <m/>
    <m/>
    <m/>
    <m/>
    <m/>
    <m/>
    <m/>
    <m/>
    <m/>
    <m/>
    <m/>
    <m/>
    <m/>
    <m/>
    <m/>
    <s v="prix_constants"/>
    <n v="1"/>
    <n v="0"/>
    <n v="0"/>
    <n v="0"/>
    <m/>
    <m/>
    <m/>
    <m/>
    <m/>
    <m/>
    <m/>
    <m/>
    <m/>
    <m/>
    <m/>
    <m/>
    <m/>
    <m/>
    <m/>
    <m/>
    <m/>
    <m/>
    <m/>
    <m/>
    <m/>
    <m/>
    <m/>
    <m/>
    <m/>
    <m/>
    <m/>
    <m/>
    <m/>
    <m/>
    <m/>
    <m/>
    <m/>
    <m/>
    <m/>
    <m/>
    <m/>
    <m/>
    <m/>
    <m/>
    <m/>
    <s v="combustible_gaz"/>
    <n v="0"/>
    <n v="0"/>
    <n v="1"/>
    <n v="0"/>
    <n v="0"/>
    <n v="0"/>
    <n v="0"/>
    <n v="0"/>
    <n v="0"/>
    <n v="0"/>
    <n v="0"/>
    <n v="0"/>
    <n v="0"/>
    <n v="0"/>
    <n v="0"/>
    <n v="0"/>
    <n v="1"/>
    <n v="6"/>
    <m/>
    <m/>
    <m/>
    <m/>
    <m/>
    <m/>
    <m/>
    <m/>
    <m/>
    <m/>
    <m/>
    <m/>
    <m/>
    <m/>
    <m/>
    <m/>
    <m/>
    <m/>
    <m/>
    <m/>
    <m/>
    <m/>
    <m/>
    <m/>
    <m/>
    <m/>
    <m/>
    <s v="disponible"/>
    <s v="6kg 12kg"/>
    <n v="0"/>
    <n v="1"/>
    <n v="1"/>
    <m/>
    <n v="25000"/>
    <n v="32000"/>
    <s v="meme_pays"/>
    <m/>
    <m/>
    <n v="30"/>
    <n v="2"/>
    <n v="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rgent_mobile liquide_devise_etrangere credit_informel"/>
    <n v="1"/>
    <n v="1"/>
    <n v="1"/>
    <n v="1"/>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1658302"/>
    <d v="2023-06-19T15:50:09"/>
    <m/>
    <m/>
    <s v="submitted_via_web"/>
    <s v="bkf_icsm"/>
    <s v="v8DRxzhZAoFL2MzF7VzqpN"/>
    <m/>
    <m/>
    <m/>
  </r>
  <r>
    <n v="7"/>
    <s v="b74c8c00-100d-4dbb-a1b8-91d335f51454"/>
    <d v="2023-06-19T00:00:00"/>
    <s v="fada_n_gourma"/>
    <s v="fada3"/>
    <d v="2023-06-19T14:39:34"/>
    <d v="2023-06-19T15:00:45"/>
    <s v="audit.csv"/>
    <m/>
    <m/>
    <x v="0"/>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500"/>
    <s v="meme_localite"/>
    <m/>
    <m/>
    <n v="3"/>
    <n v="2"/>
    <n v="0"/>
    <n v="10"/>
    <n v="2"/>
    <m/>
    <s v="disponible"/>
    <s v="sac sachet"/>
    <n v="1"/>
    <n v="1"/>
    <n v="6000"/>
    <n v="100"/>
    <s v="meme_region"/>
    <m/>
    <m/>
    <n v="150"/>
    <n v="2"/>
    <n v="0"/>
    <n v="50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beaucoup"/>
    <s v="oui"/>
    <s v="A cause de l'hivernage les gens préfèrent le charbon"/>
    <m/>
    <m/>
    <m/>
    <m/>
    <m/>
    <m/>
    <n v="441658353"/>
    <d v="2023-06-19T15:50:14"/>
    <m/>
    <m/>
    <s v="submitted_via_web"/>
    <s v="bkf_icsm"/>
    <s v="v8DRxzhZAoFL2MzF7VzqpN"/>
    <m/>
    <m/>
    <m/>
  </r>
  <r>
    <n v="8"/>
    <s v="9742c04f-75f3-4091-8d00-34c1cadfb5ad"/>
    <d v="2023-06-19T00:00:00"/>
    <s v="fada_n_gourma"/>
    <s v="fada3"/>
    <d v="2023-06-19T15:13:50"/>
    <d v="2023-06-19T15:30:05"/>
    <s v="audit.csv"/>
    <m/>
    <m/>
    <x v="0"/>
    <d v="2023-06-19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localite"/>
    <m/>
    <m/>
    <n v="90"/>
    <n v="1"/>
    <n v="0"/>
    <n v="50"/>
    <n v="3"/>
    <m/>
    <s v="disponible"/>
    <s v="sac sachet"/>
    <n v="1"/>
    <n v="1"/>
    <n v="6000"/>
    <n v="100"/>
    <s v="meme_localite"/>
    <m/>
    <m/>
    <n v="30"/>
    <n v="2"/>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bois combustible_charbon"/>
    <n v="1"/>
    <n v="1"/>
    <n v="0"/>
    <n v="0"/>
    <n v="0"/>
    <n v="0"/>
    <n v="0"/>
    <n v="0"/>
    <n v="0"/>
    <n v="0"/>
    <n v="0"/>
    <n v="0"/>
    <n v="0"/>
    <n v="0"/>
    <n v="0"/>
    <n v="0"/>
    <s v="hausse_demande_clients"/>
    <n v="0"/>
    <n v="0"/>
    <n v="0"/>
    <n v="1"/>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transfert argent_mobile"/>
    <n v="1"/>
    <n v="0"/>
    <n v="1"/>
    <n v="1"/>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un_peu"/>
    <s v="oui"/>
    <s v="LA SAISON PLUVIEUSE BEAUCOUP PREFERE LE CHARBON"/>
    <m/>
    <m/>
    <m/>
    <m/>
    <m/>
    <m/>
    <n v="441658369"/>
    <d v="2023-06-19T15:50:15"/>
    <m/>
    <m/>
    <s v="submitted_via_web"/>
    <s v="bkf_icsm"/>
    <s v="v8DRxzhZAoFL2MzF7VzqpN"/>
    <m/>
    <m/>
    <m/>
  </r>
  <r>
    <n v="9"/>
    <s v="151cbfd0-7163-4254-bebd-4d5e7c95b3e2"/>
    <d v="2023-06-20T00:00:00"/>
    <s v="fada_n_gourma"/>
    <s v="fada3"/>
    <d v="2023-06-20T09:54:51"/>
    <d v="2023-06-20T10:25:28"/>
    <s v="audit.csv"/>
    <m/>
    <m/>
    <x v="0"/>
    <d v="2023-06-20T00:00:00"/>
    <s v="est"/>
    <s v="gourma"/>
    <x v="0"/>
    <s v="central"/>
    <m/>
    <m/>
    <s v="ACTED Burkina Faso"/>
    <s v="Marché de Fada N'Gourm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4000"/>
    <s v="meme_pays"/>
    <m/>
    <m/>
    <n v="15"/>
    <n v="3"/>
    <n v="0"/>
    <n v="500"/>
    <n v="1000"/>
    <m/>
    <m/>
    <m/>
    <m/>
    <m/>
    <m/>
    <m/>
    <m/>
    <m/>
    <m/>
    <m/>
    <m/>
    <s v="disponible"/>
    <n v="1000"/>
    <s v="meme_pays"/>
    <m/>
    <m/>
    <n v="90"/>
    <n v="2"/>
    <n v="0"/>
    <n v="500"/>
    <n v="500"/>
    <m/>
    <s v="disponible"/>
    <n v="2000"/>
    <s v="meme_pays"/>
    <m/>
    <m/>
    <n v="60"/>
    <n v="2"/>
    <n v="0"/>
    <n v="500"/>
    <n v="500"/>
    <m/>
    <s v="non"/>
    <m/>
    <m/>
    <m/>
    <m/>
    <m/>
    <m/>
    <m/>
    <m/>
    <m/>
    <m/>
    <m/>
    <m/>
    <m/>
    <m/>
    <m/>
    <m/>
    <m/>
    <m/>
    <m/>
    <m/>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5885"/>
    <d v="2023-06-20T14:11:58"/>
    <m/>
    <m/>
    <s v="submitted_via_web"/>
    <s v="bkf_icsm"/>
    <s v="v8DRxzhZAoFL2MzF7VzqpN"/>
    <m/>
    <m/>
    <m/>
  </r>
  <r>
    <n v="10"/>
    <s v="d842c0f3-dd2a-4d2f-8bc6-3c71aa5698b9"/>
    <d v="2023-06-20T00:00:00"/>
    <s v="fada_n_gourma"/>
    <s v="fada3"/>
    <d v="2023-06-20T10:26:06"/>
    <d v="2023-06-20T10:59:04"/>
    <s v="audit.csv"/>
    <m/>
    <m/>
    <x v="0"/>
    <d v="2023-06-20T00:00:00"/>
    <s v="est"/>
    <s v="gourma"/>
    <x v="0"/>
    <s v="central"/>
    <m/>
    <m/>
    <s v="ACTED Burkina Faso"/>
    <s v="Marché de Fada N'Gourma"/>
    <m/>
    <s v="oui"/>
    <m/>
    <x v="2"/>
    <m/>
    <m/>
    <s v="bidon seau"/>
    <n v="1"/>
    <n v="1"/>
    <n v="0"/>
    <n v="0"/>
    <n v="2"/>
    <m/>
    <s v="disponible"/>
    <n v="1000"/>
    <s v="meme_pays"/>
    <m/>
    <m/>
    <n v="20"/>
    <n v="1"/>
    <n v="0"/>
    <n v="100"/>
    <n v="100"/>
    <m/>
    <s v="disponible"/>
    <s v="20l"/>
    <n v="1"/>
    <n v="0"/>
    <n v="3500"/>
    <m/>
    <s v="meme_pays"/>
    <m/>
    <m/>
    <n v="30"/>
    <n v="2"/>
    <n v="0"/>
    <n v="50"/>
    <n v="100"/>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n v="0"/>
    <n v="0"/>
    <n v="0"/>
    <n v="1"/>
    <n v="1"/>
    <n v="1"/>
    <n v="1"/>
    <n v="1"/>
    <n v="1"/>
    <n v="1"/>
    <n v="1"/>
    <n v="1"/>
    <n v="0"/>
    <n v="0"/>
    <n v="0"/>
    <n v="0"/>
    <n v="9"/>
    <n v="12"/>
    <m/>
    <m/>
    <m/>
    <m/>
    <m/>
    <m/>
    <m/>
    <m/>
    <m/>
    <m/>
    <m/>
    <m/>
    <m/>
    <m/>
    <m/>
    <m/>
    <m/>
    <m/>
    <m/>
    <m/>
    <m/>
    <m/>
    <m/>
    <m/>
    <m/>
    <m/>
    <m/>
    <m/>
    <m/>
    <m/>
    <m/>
    <m/>
    <m/>
    <m/>
    <m/>
    <m/>
    <m/>
    <m/>
    <m/>
    <m/>
    <m/>
    <m/>
    <m/>
    <m/>
    <s v="disponible"/>
    <n v="7000"/>
    <s v="meme_pays"/>
    <m/>
    <m/>
    <n v="30"/>
    <n v="3"/>
    <n v="0"/>
    <n v="100"/>
    <n v="100"/>
    <m/>
    <s v="disponible"/>
    <n v="5000"/>
    <s v="meme_pays"/>
    <m/>
    <m/>
    <n v="50"/>
    <n v="2"/>
    <n v="0"/>
    <n v="100"/>
    <n v="100"/>
    <m/>
    <s v="disponible"/>
    <n v="250"/>
    <s v="meme_pays"/>
    <m/>
    <m/>
    <n v="20"/>
    <n v="2"/>
    <n v="0"/>
    <n v="1000"/>
    <n v="1000"/>
    <m/>
    <s v="disponible"/>
    <n v="150"/>
    <s v="meme_pays"/>
    <m/>
    <m/>
    <n v="30"/>
    <n v="2"/>
    <n v="0"/>
    <n v="500"/>
    <n v="500"/>
    <m/>
    <s v="peudisponible"/>
    <s v="1l"/>
    <n v="0"/>
    <n v="0"/>
    <n v="1"/>
    <m/>
    <m/>
    <n v="1000"/>
    <s v="meme_pays"/>
    <m/>
    <m/>
    <n v="20"/>
    <n v="2"/>
    <n v="0"/>
    <n v="500"/>
    <n v="500"/>
    <m/>
    <s v="peudisponible"/>
    <n v="1250"/>
    <s v="meme_pays"/>
    <m/>
    <m/>
    <n v="60"/>
    <n v="23"/>
    <n v="0"/>
    <n v="50"/>
    <n v="100"/>
    <m/>
    <s v="disponible"/>
    <n v="3000"/>
    <s v="meme_pays"/>
    <m/>
    <m/>
    <n v="90"/>
    <n v="2"/>
    <n v="0"/>
    <n v="100"/>
    <n v="100"/>
    <m/>
    <s v="peudisponible"/>
    <n v="2000"/>
    <s v="meme_pays"/>
    <m/>
    <m/>
    <n v="30"/>
    <n v="1"/>
    <n v="0"/>
    <n v="100"/>
    <n v="300"/>
    <m/>
    <s v="disponible"/>
    <n v="2000"/>
    <s v="meme_pays"/>
    <m/>
    <m/>
    <n v="60"/>
    <n v="2"/>
    <n v="0"/>
    <n v="200"/>
    <n v="500"/>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5896"/>
    <d v="2023-06-20T14:11:59"/>
    <m/>
    <m/>
    <s v="submitted_via_web"/>
    <s v="bkf_icsm"/>
    <s v="v8DRxzhZAoFL2MzF7VzqpN"/>
    <m/>
    <m/>
    <m/>
  </r>
  <r>
    <n v="11"/>
    <s v="6f22a2f5-4be9-4378-88bb-72bf9224aa8b"/>
    <d v="2023-06-20T00:00:00"/>
    <s v="fada_n_gourma"/>
    <s v="fada3"/>
    <d v="2023-06-20T11:39:04"/>
    <d v="2023-06-20T11:56:38"/>
    <s v="audit.csv"/>
    <m/>
    <m/>
    <x v="0"/>
    <d v="2023-06-20T00:00:00"/>
    <s v="est"/>
    <s v="gourma"/>
    <x v="0"/>
    <s v="central"/>
    <m/>
    <m/>
    <s v="ACTED Burkina Faso"/>
    <s v="Marché de Fada N'Gourma"/>
    <m/>
    <s v="oui"/>
    <m/>
    <x v="0"/>
    <m/>
    <m/>
    <s v="savon400gr"/>
    <n v="0"/>
    <n v="0"/>
    <n v="1"/>
    <n v="0"/>
    <n v="1"/>
    <m/>
    <m/>
    <m/>
    <m/>
    <m/>
    <m/>
    <m/>
    <m/>
    <m/>
    <m/>
    <m/>
    <m/>
    <m/>
    <m/>
    <m/>
    <m/>
    <m/>
    <m/>
    <m/>
    <m/>
    <m/>
    <m/>
    <m/>
    <m/>
    <m/>
    <m/>
    <m/>
    <s v="disponible"/>
    <s v="boule400g boule250g"/>
    <n v="1"/>
    <n v="1"/>
    <n v="500"/>
    <n v="250"/>
    <s v="meme_pays"/>
    <m/>
    <m/>
    <n v="200"/>
    <n v="1"/>
    <n v="0"/>
    <n v="500"/>
    <n v="500"/>
    <m/>
    <s v="non"/>
    <m/>
    <m/>
    <m/>
    <m/>
    <m/>
    <m/>
    <m/>
    <m/>
    <m/>
    <m/>
    <m/>
    <m/>
    <m/>
    <m/>
    <m/>
    <m/>
    <m/>
    <m/>
    <m/>
    <m/>
    <m/>
    <s v="prix_constants"/>
    <n v="1"/>
    <n v="0"/>
    <n v="0"/>
    <n v="0"/>
    <m/>
    <m/>
    <m/>
    <m/>
    <m/>
    <m/>
    <m/>
    <m/>
    <m/>
    <m/>
    <m/>
    <m/>
    <m/>
    <m/>
    <m/>
    <m/>
    <m/>
    <m/>
    <m/>
    <m/>
    <m/>
    <m/>
    <m/>
    <m/>
    <m/>
    <m/>
    <m/>
    <m/>
    <m/>
    <m/>
    <m/>
    <m/>
    <m/>
    <m/>
    <m/>
    <m/>
    <m/>
    <m/>
    <m/>
    <s v="corde"/>
    <n v="0"/>
    <n v="1"/>
    <n v="0"/>
    <n v="0"/>
    <n v="0"/>
    <n v="1"/>
    <m/>
    <m/>
    <m/>
    <m/>
    <m/>
    <m/>
    <m/>
    <m/>
    <m/>
    <m/>
    <m/>
    <m/>
    <s v="peudisponible"/>
    <n v="22000"/>
    <s v="meme_pays"/>
    <m/>
    <m/>
    <n v="14"/>
    <n v="1"/>
    <n v="0"/>
    <n v="20"/>
    <n v="50"/>
    <m/>
    <m/>
    <m/>
    <m/>
    <m/>
    <m/>
    <m/>
    <m/>
    <m/>
    <m/>
    <m/>
    <m/>
    <m/>
    <m/>
    <m/>
    <m/>
    <m/>
    <m/>
    <m/>
    <m/>
    <m/>
    <m/>
    <m/>
    <s v="non"/>
    <m/>
    <m/>
    <m/>
    <m/>
    <m/>
    <m/>
    <m/>
    <m/>
    <m/>
    <m/>
    <m/>
    <m/>
    <m/>
    <m/>
    <m/>
    <m/>
    <m/>
    <m/>
    <m/>
    <m/>
    <m/>
    <m/>
    <s v="prix_constants"/>
    <n v="1"/>
    <n v="0"/>
    <n v="0"/>
    <n v="0"/>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4000"/>
    <n v="32000"/>
    <s v="meme_region"/>
    <m/>
    <m/>
    <n v="30"/>
    <n v="2"/>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5908"/>
    <d v="2023-06-20T14:12:00"/>
    <m/>
    <m/>
    <s v="submitted_via_web"/>
    <s v="bkf_icsm"/>
    <s v="v8DRxzhZAoFL2MzF7VzqpN"/>
    <m/>
    <m/>
    <m/>
  </r>
  <r>
    <n v="12"/>
    <s v="a154b764-529e-4ce2-a536-3cf499793b4d"/>
    <d v="2023-06-20T00:00:00"/>
    <s v="fada_n_gourma"/>
    <s v="fada7"/>
    <d v="2023-06-20T09:54:57"/>
    <d v="2023-06-20T10:05:49"/>
    <s v="audit.csv"/>
    <m/>
    <m/>
    <x v="0"/>
    <d v="2023-06-20T00:00:00"/>
    <s v="est"/>
    <s v="gourma"/>
    <x v="0"/>
    <s v="central"/>
    <m/>
    <m/>
    <s v="ACTED Burkina Faso"/>
    <s v="Marché de Fada N'Gourma"/>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bache pelle"/>
    <n v="1"/>
    <n v="0"/>
    <n v="1"/>
    <n v="1"/>
    <n v="0"/>
    <n v="3"/>
    <m/>
    <s v="disponible"/>
    <n v="4000"/>
    <s v="meme_localite"/>
    <m/>
    <m/>
    <n v="60"/>
    <n v="2"/>
    <n v="0"/>
    <n v="30"/>
    <n v="2"/>
    <m/>
    <m/>
    <m/>
    <m/>
    <m/>
    <m/>
    <m/>
    <m/>
    <m/>
    <m/>
    <m/>
    <m/>
    <s v="disponible"/>
    <n v="1000"/>
    <s v="meme_localite"/>
    <m/>
    <m/>
    <n v="90"/>
    <n v="30"/>
    <n v="0"/>
    <n v="98"/>
    <n v="2"/>
    <m/>
    <s v="disponible"/>
    <n v="2000"/>
    <s v="meme_localite"/>
    <m/>
    <m/>
    <n v="30"/>
    <n v="14"/>
    <n v="0"/>
    <n v="100"/>
    <n v="2"/>
    <m/>
    <s v="non"/>
    <m/>
    <m/>
    <m/>
    <m/>
    <m/>
    <m/>
    <m/>
    <m/>
    <m/>
    <m/>
    <m/>
    <m/>
    <m/>
    <m/>
    <m/>
    <m/>
    <m/>
    <m/>
    <m/>
    <m/>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m/>
    <m/>
    <m/>
    <n v="442156122"/>
    <d v="2023-06-20T14:12:20"/>
    <m/>
    <m/>
    <s v="submitted_via_web"/>
    <s v="bkf_icsm"/>
    <s v="v8DRxzhZAoFL2MzF7VzqpN"/>
    <m/>
    <m/>
    <m/>
  </r>
  <r>
    <n v="13"/>
    <s v="4ac0f8e0-2c5a-41bf-82da-2e623b6a1bed"/>
    <d v="2023-06-20T00:00:00"/>
    <s v="fada_n_gourma"/>
    <s v="fada7"/>
    <d v="2023-06-20T10:25:53"/>
    <d v="2023-06-20T10:59:10"/>
    <s v="audit.csv"/>
    <m/>
    <m/>
    <x v="0"/>
    <d v="2023-06-20T00:00:00"/>
    <s v="est"/>
    <s v="gourma"/>
    <x v="0"/>
    <s v="central"/>
    <m/>
    <m/>
    <s v="ACTED Burkina Faso"/>
    <s v="Marché de Fada N'Gourma"/>
    <m/>
    <s v="oui"/>
    <m/>
    <x v="1"/>
    <m/>
    <m/>
    <s v="seau bidon"/>
    <n v="1"/>
    <n v="1"/>
    <n v="0"/>
    <n v="0"/>
    <n v="2"/>
    <m/>
    <s v="disponible"/>
    <n v="1000"/>
    <s v="meme_localite"/>
    <m/>
    <m/>
    <n v="14"/>
    <n v="30"/>
    <n v="1"/>
    <n v="100"/>
    <n v="2"/>
    <m/>
    <s v="disponible"/>
    <s v="20l"/>
    <n v="1"/>
    <n v="0"/>
    <n v="3500"/>
    <m/>
    <s v="meme_localite"/>
    <m/>
    <m/>
    <n v="14"/>
    <n v="60"/>
    <n v="1"/>
    <n v="200"/>
    <n v="2"/>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n v="0"/>
    <n v="0"/>
    <n v="0"/>
    <n v="1"/>
    <n v="1"/>
    <n v="1"/>
    <n v="1"/>
    <n v="1"/>
    <n v="1"/>
    <n v="1"/>
    <n v="1"/>
    <n v="1"/>
    <n v="0"/>
    <n v="0"/>
    <n v="0"/>
    <n v="0"/>
    <n v="9"/>
    <n v="12"/>
    <m/>
    <m/>
    <m/>
    <m/>
    <m/>
    <m/>
    <m/>
    <m/>
    <m/>
    <m/>
    <m/>
    <m/>
    <m/>
    <m/>
    <m/>
    <m/>
    <m/>
    <m/>
    <m/>
    <m/>
    <m/>
    <m/>
    <m/>
    <m/>
    <m/>
    <m/>
    <m/>
    <m/>
    <m/>
    <m/>
    <m/>
    <m/>
    <m/>
    <m/>
    <m/>
    <m/>
    <m/>
    <m/>
    <m/>
    <m/>
    <m/>
    <m/>
    <m/>
    <m/>
    <s v="disponible"/>
    <n v="7000"/>
    <s v="meme_localite"/>
    <m/>
    <m/>
    <n v="30"/>
    <n v="14"/>
    <n v="0"/>
    <n v="90"/>
    <n v="2"/>
    <m/>
    <s v="disponible"/>
    <n v="5000"/>
    <s v="meme_localite"/>
    <m/>
    <m/>
    <n v="30"/>
    <n v="14"/>
    <n v="0"/>
    <n v="90"/>
    <n v="2"/>
    <m/>
    <s v="disponible"/>
    <n v="200"/>
    <s v="meme_localite"/>
    <m/>
    <m/>
    <n v="90"/>
    <n v="60"/>
    <n v="0"/>
    <n v="200"/>
    <n v="200"/>
    <m/>
    <s v="disponible"/>
    <n v="125"/>
    <s v="meme_localite"/>
    <m/>
    <m/>
    <n v="45"/>
    <n v="60"/>
    <n v="1"/>
    <n v="1000"/>
    <n v="2"/>
    <m/>
    <s v="disponible"/>
    <s v="1l"/>
    <n v="0"/>
    <n v="0"/>
    <n v="1"/>
    <m/>
    <m/>
    <n v="1000"/>
    <s v="meme_localite"/>
    <m/>
    <m/>
    <n v="60"/>
    <n v="45"/>
    <n v="0"/>
    <n v="10000"/>
    <n v="2"/>
    <m/>
    <s v="disponible"/>
    <n v="1000"/>
    <s v="meme_localite"/>
    <m/>
    <m/>
    <n v="14"/>
    <n v="30"/>
    <n v="1"/>
    <n v="900"/>
    <n v="2"/>
    <m/>
    <s v="disponible"/>
    <n v="3000"/>
    <s v="meme_localite"/>
    <m/>
    <m/>
    <n v="16"/>
    <n v="30"/>
    <n v="1"/>
    <n v="1000"/>
    <n v="2"/>
    <m/>
    <s v="disponible"/>
    <n v="2000"/>
    <s v="meme_localite"/>
    <m/>
    <m/>
    <n v="30"/>
    <n v="62"/>
    <n v="1"/>
    <n v="10000"/>
    <n v="2"/>
    <m/>
    <s v="disponible"/>
    <n v="2500"/>
    <s v="meme_localite"/>
    <m/>
    <m/>
    <n v="20"/>
    <n v="14"/>
    <n v="0"/>
    <n v="10000"/>
    <n v="2"/>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collectif"/>
    <s v="non"/>
    <n v="1"/>
    <n v="0"/>
    <n v="0"/>
    <n v="0"/>
    <n v="0"/>
    <n v="0"/>
    <s v="non_pas_de_credi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m/>
    <m/>
    <s v="Que la paix reviennent au faso"/>
    <m/>
    <m/>
    <n v="442156133"/>
    <d v="2023-06-20T14:12:21"/>
    <m/>
    <m/>
    <s v="submitted_via_web"/>
    <s v="bkf_icsm"/>
    <s v="v8DRxzhZAoFL2MzF7VzqpN"/>
    <m/>
    <m/>
    <m/>
  </r>
  <r>
    <n v="14"/>
    <s v="2066abd1-fc7c-42bb-a54d-1733b7de742c"/>
    <d v="2023-06-20T00:00:00"/>
    <s v="fada_n_gourma"/>
    <s v="fada3"/>
    <d v="2023-06-20T11:14:35"/>
    <d v="2023-06-20T11:37:29"/>
    <s v="audit.csv"/>
    <m/>
    <m/>
    <x v="0"/>
    <d v="2023-06-20T00:00:00"/>
    <s v="est"/>
    <s v="gourma"/>
    <x v="0"/>
    <s v="central"/>
    <m/>
    <m/>
    <s v="ACTED Burkina Faso"/>
    <s v="Marché de Fada N'Gourma"/>
    <m/>
    <s v="oui"/>
    <m/>
    <x v="1"/>
    <m/>
    <m/>
    <s v="savon400gr"/>
    <n v="0"/>
    <n v="0"/>
    <n v="1"/>
    <n v="0"/>
    <n v="1"/>
    <m/>
    <m/>
    <m/>
    <m/>
    <m/>
    <m/>
    <m/>
    <m/>
    <m/>
    <m/>
    <m/>
    <m/>
    <m/>
    <m/>
    <m/>
    <m/>
    <m/>
    <m/>
    <m/>
    <m/>
    <m/>
    <m/>
    <m/>
    <m/>
    <m/>
    <m/>
    <m/>
    <s v="disponible"/>
    <s v="boule400g boule250g"/>
    <n v="1"/>
    <n v="1"/>
    <n v="600"/>
    <n v="300"/>
    <s v="meme_pays"/>
    <m/>
    <m/>
    <n v="20"/>
    <n v="2"/>
    <n v="0"/>
    <n v="500"/>
    <n v="1000"/>
    <m/>
    <s v="non"/>
    <m/>
    <m/>
    <m/>
    <m/>
    <m/>
    <m/>
    <m/>
    <m/>
    <m/>
    <m/>
    <m/>
    <m/>
    <m/>
    <m/>
    <m/>
    <m/>
    <m/>
    <m/>
    <m/>
    <m/>
    <m/>
    <s v="prix_constants"/>
    <n v="1"/>
    <n v="0"/>
    <n v="0"/>
    <n v="0"/>
    <m/>
    <m/>
    <m/>
    <m/>
    <m/>
    <m/>
    <m/>
    <m/>
    <m/>
    <m/>
    <m/>
    <m/>
    <m/>
    <m/>
    <m/>
    <m/>
    <m/>
    <m/>
    <m/>
    <m/>
    <m/>
    <m/>
    <m/>
    <m/>
    <m/>
    <m/>
    <m/>
    <m/>
    <m/>
    <m/>
    <m/>
    <m/>
    <m/>
    <m/>
    <m/>
    <m/>
    <m/>
    <m/>
    <m/>
    <s v="corde"/>
    <n v="0"/>
    <n v="1"/>
    <n v="0"/>
    <n v="0"/>
    <n v="0"/>
    <n v="1"/>
    <m/>
    <m/>
    <m/>
    <m/>
    <m/>
    <m/>
    <m/>
    <m/>
    <m/>
    <m/>
    <m/>
    <m/>
    <s v="disponible"/>
    <n v="21000"/>
    <s v="meme_pays"/>
    <m/>
    <m/>
    <n v="10"/>
    <n v="1"/>
    <n v="0"/>
    <n v="100"/>
    <n v="300"/>
    <m/>
    <m/>
    <m/>
    <m/>
    <m/>
    <m/>
    <m/>
    <m/>
    <m/>
    <m/>
    <m/>
    <m/>
    <m/>
    <m/>
    <m/>
    <m/>
    <m/>
    <m/>
    <m/>
    <m/>
    <m/>
    <m/>
    <m/>
    <s v="non"/>
    <m/>
    <m/>
    <m/>
    <m/>
    <m/>
    <m/>
    <m/>
    <m/>
    <m/>
    <m/>
    <m/>
    <m/>
    <m/>
    <m/>
    <m/>
    <m/>
    <m/>
    <m/>
    <m/>
    <m/>
    <m/>
    <m/>
    <s v="prix_constants"/>
    <n v="1"/>
    <n v="0"/>
    <n v="0"/>
    <n v="0"/>
    <m/>
    <m/>
    <m/>
    <m/>
    <m/>
    <m/>
    <m/>
    <m/>
    <m/>
    <m/>
    <m/>
    <m/>
    <m/>
    <m/>
    <m/>
    <m/>
    <m/>
    <m/>
    <m/>
    <m/>
    <m/>
    <m/>
    <m/>
    <m/>
    <m/>
    <m/>
    <m/>
    <m/>
    <m/>
    <m/>
    <m/>
    <m/>
    <m/>
    <m/>
    <m/>
    <m/>
    <m/>
    <m/>
    <m/>
    <m/>
    <m/>
    <s v="sac_boro lampe pagne"/>
    <n v="0"/>
    <n v="0"/>
    <n v="0"/>
    <n v="0"/>
    <n v="0"/>
    <n v="0"/>
    <n v="0"/>
    <n v="0"/>
    <n v="0"/>
    <n v="0"/>
    <n v="0"/>
    <n v="0"/>
    <n v="1"/>
    <n v="1"/>
    <n v="1"/>
    <n v="0"/>
    <n v="3"/>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50"/>
    <s v="meme_pays"/>
    <m/>
    <m/>
    <n v="30"/>
    <n v="2"/>
    <n v="0"/>
    <n v="200"/>
    <n v="500"/>
    <m/>
    <s v="disponible"/>
    <s v="oui"/>
    <n v="2500"/>
    <m/>
    <m/>
    <s v="meme_pays"/>
    <m/>
    <m/>
    <n v="30"/>
    <n v="1"/>
    <n v="0"/>
    <n v="500"/>
    <n v="500"/>
    <m/>
    <s v="disponible"/>
    <n v="200"/>
    <s v="meme_pays"/>
    <m/>
    <m/>
    <n v="40"/>
    <n v="1"/>
    <n v="0"/>
    <n v="300"/>
    <n v="5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2156144"/>
    <d v="2023-06-20T14:12:22"/>
    <m/>
    <m/>
    <s v="submitted_via_web"/>
    <s v="bkf_icsm"/>
    <s v="v8DRxzhZAoFL2MzF7VzqpN"/>
    <m/>
    <m/>
    <m/>
  </r>
  <r>
    <n v="15"/>
    <s v="ec5ce489-8ffb-4b43-864a-5887cc67ee3a"/>
    <d v="2023-06-20T00:00:00"/>
    <s v="ouahigouya"/>
    <s v="ouahigouya5"/>
    <d v="2023-06-20T10:05:25"/>
    <d v="2023-06-20T10:27:41"/>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m/>
    <m/>
    <m/>
    <m/>
    <m/>
    <m/>
    <m/>
    <m/>
    <m/>
    <m/>
    <m/>
    <m/>
    <m/>
    <m/>
    <s v="disponible"/>
    <s v="0_25l 0_5l 1l"/>
    <n v="1"/>
    <n v="1"/>
    <n v="1"/>
    <n v="750"/>
    <n v="1250"/>
    <n v="1500"/>
    <s v="meme_pays"/>
    <m/>
    <m/>
    <n v="50"/>
    <n v="1"/>
    <n v="0"/>
    <n v="1000"/>
    <n v="1000"/>
    <m/>
    <m/>
    <m/>
    <m/>
    <m/>
    <m/>
    <m/>
    <m/>
    <m/>
    <m/>
    <m/>
    <m/>
    <m/>
    <m/>
    <m/>
    <m/>
    <m/>
    <m/>
    <m/>
    <m/>
    <m/>
    <m/>
    <m/>
    <m/>
    <m/>
    <m/>
    <m/>
    <m/>
    <m/>
    <m/>
    <m/>
    <m/>
    <m/>
    <m/>
    <m/>
    <m/>
    <m/>
    <m/>
    <m/>
    <m/>
    <m/>
    <m/>
    <m/>
    <m/>
    <m/>
    <m/>
    <m/>
    <m/>
    <m/>
    <m/>
    <m/>
    <m/>
    <m/>
    <m/>
    <m/>
    <m/>
    <m/>
    <m/>
    <m/>
    <m/>
    <m/>
    <m/>
    <m/>
    <m/>
    <m/>
    <m/>
    <m/>
    <m/>
    <m/>
    <m/>
    <m/>
    <m/>
    <m/>
    <m/>
    <m/>
    <m/>
    <m/>
    <m/>
    <m/>
    <m/>
    <m/>
    <s v="non"/>
    <m/>
    <m/>
    <m/>
    <m/>
    <m/>
    <m/>
    <m/>
    <m/>
    <m/>
    <m/>
    <m/>
    <m/>
    <m/>
    <m/>
    <m/>
    <m/>
    <m/>
    <m/>
    <m/>
    <m/>
    <m/>
    <m/>
    <m/>
    <m/>
    <m/>
    <m/>
    <m/>
    <m/>
    <m/>
    <m/>
    <m/>
    <m/>
    <m/>
    <x v="2"/>
    <n v="0"/>
    <n v="1"/>
    <n v="0"/>
    <n v="0"/>
    <s v="gobelet_acier"/>
    <n v="0"/>
    <n v="0"/>
    <n v="0"/>
    <n v="0"/>
    <n v="0"/>
    <n v="0"/>
    <n v="0"/>
    <n v="1"/>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n v="0"/>
    <n v="1"/>
    <n v="1"/>
    <n v="0"/>
    <n v="0"/>
    <n v="0"/>
    <n v="0"/>
    <n v="0"/>
    <n v="0"/>
    <n v="0"/>
    <m/>
    <s v="liquide_devise_etrangere"/>
    <n v="0"/>
    <n v="1"/>
    <n v="0"/>
    <n v="0"/>
    <n v="0"/>
    <n v="0"/>
    <n v="0"/>
    <n v="0"/>
    <n v="0"/>
    <n v="0"/>
    <n v="0"/>
    <m/>
    <s v="oui_collectif"/>
    <s v="oui_produits"/>
    <n v="0"/>
    <n v="1"/>
    <n v="0"/>
    <n v="0"/>
    <n v="0"/>
    <n v="0"/>
    <m/>
    <s v="oui_femmes"/>
    <n v="0"/>
    <n v="1"/>
    <n v="0"/>
    <n v="0"/>
    <n v="0"/>
    <n v="0"/>
    <n v="0"/>
    <n v="0"/>
    <n v="0"/>
    <m/>
    <s v="non"/>
    <s v="aucun"/>
    <n v="1"/>
    <n v="0"/>
    <n v="0"/>
    <n v="0"/>
    <n v="0"/>
    <n v="0"/>
    <n v="0"/>
    <n v="0"/>
    <n v="0"/>
    <m/>
    <s v="aucun"/>
    <n v="1"/>
    <n v="0"/>
    <n v="0"/>
    <n v="0"/>
    <n v="0"/>
    <n v="0"/>
    <n v="0"/>
    <n v="0"/>
    <n v="0"/>
    <n v="0"/>
    <m/>
    <s v="aucun"/>
    <n v="1"/>
    <n v="0"/>
    <n v="0"/>
    <n v="0"/>
    <n v="0"/>
    <n v="0"/>
    <n v="0"/>
    <n v="0"/>
    <n v="0"/>
    <m/>
    <s v="aucun"/>
    <n v="1"/>
    <n v="0"/>
    <n v="0"/>
    <n v="0"/>
    <n v="0"/>
    <n v="0"/>
    <n v="0"/>
    <n v="0"/>
    <n v="0"/>
    <m/>
    <s v="meme"/>
    <m/>
    <m/>
    <m/>
    <s v="meme"/>
    <m/>
    <m/>
    <m/>
    <s v="Moins de clients, chereté des articles"/>
    <m/>
    <s v="Ras"/>
    <m/>
    <m/>
    <n v="442263689"/>
    <d v="2023-06-20T17:05:16"/>
    <m/>
    <m/>
    <s v="submitted_via_web"/>
    <s v="bkf_icsm"/>
    <s v="v8DRxzhZAoFL2MzF7VzqpN"/>
    <m/>
    <m/>
    <m/>
  </r>
  <r>
    <n v="16"/>
    <s v="23624eca-b593-4336-8af2-9c3e89e17627"/>
    <d v="2023-06-20T00:00:00"/>
    <s v="ouahigouya"/>
    <s v="ouahigouya5"/>
    <d v="2023-06-20T10:27:49"/>
    <d v="2023-06-20T10:40:22"/>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disponible"/>
    <n v="6500"/>
    <s v="meme_pays"/>
    <m/>
    <m/>
    <n v="100"/>
    <n v="100"/>
    <n v="1"/>
    <n v="100"/>
    <n v="100"/>
    <m/>
    <s v="disponible"/>
    <n v="4750"/>
    <s v="meme_pays"/>
    <m/>
    <m/>
    <n v="5"/>
    <n v="2"/>
    <n v="0"/>
    <n v="100"/>
    <n v="1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marmite7 marmite5"/>
    <n v="0"/>
    <n v="0"/>
    <n v="0"/>
    <n v="1"/>
    <n v="1"/>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non"/>
    <m/>
    <m/>
    <s v="meme"/>
    <m/>
    <m/>
    <m/>
    <s v="Moins de clients"/>
    <m/>
    <s v="Ras"/>
    <m/>
    <m/>
    <n v="442263751"/>
    <d v="2023-06-20T17:05:22"/>
    <m/>
    <m/>
    <s v="submitted_via_web"/>
    <s v="bkf_icsm"/>
    <s v="v8DRxzhZAoFL2MzF7VzqpN"/>
    <m/>
    <m/>
    <m/>
  </r>
  <r>
    <n v="17"/>
    <s v="ab05a8fb-9448-4a54-a63b-e24769710fbe"/>
    <d v="2023-06-20T00:00:00"/>
    <s v="ouahigouya"/>
    <s v="ouahigouya2"/>
    <d v="2023-06-20T10:27:19"/>
    <d v="2023-06-20T10:53:53"/>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acier gobelet_plastique bassine"/>
    <n v="0"/>
    <n v="0"/>
    <n v="0"/>
    <n v="0"/>
    <n v="0"/>
    <n v="0"/>
    <n v="1"/>
    <n v="1"/>
    <n v="1"/>
    <n v="0"/>
    <n v="0"/>
    <n v="0"/>
    <n v="0"/>
    <n v="0"/>
    <n v="0"/>
    <n v="0"/>
    <n v="3"/>
    <n v="5"/>
    <m/>
    <m/>
    <m/>
    <m/>
    <m/>
    <m/>
    <m/>
    <m/>
    <m/>
    <m/>
    <m/>
    <m/>
    <m/>
    <m/>
    <m/>
    <m/>
    <m/>
    <m/>
    <m/>
    <m/>
    <m/>
    <m/>
    <m/>
    <m/>
    <m/>
    <m/>
    <m/>
    <m/>
    <m/>
    <m/>
    <m/>
    <m/>
    <m/>
    <m/>
    <m/>
    <m/>
    <m/>
    <m/>
    <m/>
    <m/>
    <m/>
    <m/>
    <m/>
    <m/>
    <m/>
    <m/>
    <m/>
    <m/>
    <m/>
    <m/>
    <m/>
    <m/>
    <m/>
    <m/>
    <m/>
    <m/>
    <m/>
    <m/>
    <m/>
    <m/>
    <m/>
    <m/>
    <m/>
    <m/>
    <m/>
    <m/>
    <m/>
    <m/>
    <m/>
    <m/>
    <m/>
    <m/>
    <m/>
    <m/>
    <m/>
    <m/>
    <m/>
    <s v="disponible"/>
    <n v="150"/>
    <s v="meme_region"/>
    <m/>
    <m/>
    <n v="21"/>
    <n v="4"/>
    <n v="0"/>
    <n v="100"/>
    <n v="80"/>
    <m/>
    <s v="disponible"/>
    <s v="0_25l 0_5l 1l"/>
    <n v="1"/>
    <n v="1"/>
    <n v="1"/>
    <n v="500"/>
    <n v="1000"/>
    <n v="1500"/>
    <s v="meme_region"/>
    <m/>
    <m/>
    <n v="20"/>
    <n v="3"/>
    <n v="0"/>
    <n v="300"/>
    <n v="250"/>
    <m/>
    <s v="disponible"/>
    <n v="2500"/>
    <s v="meme_region"/>
    <m/>
    <m/>
    <n v="10"/>
    <n v="2"/>
    <n v="0"/>
    <n v="45"/>
    <n v="35"/>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liquide_devise_etrangere autre"/>
    <n v="0"/>
    <n v="1"/>
    <n v="1"/>
    <n v="0"/>
    <n v="0"/>
    <n v="0"/>
    <n v="0"/>
    <n v="0"/>
    <n v="1"/>
    <n v="0"/>
    <n v="0"/>
    <s v="En espèces"/>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RAS"/>
    <m/>
    <s v="Ras"/>
    <m/>
    <m/>
    <n v="442263752"/>
    <d v="2023-06-20T17:05:22"/>
    <m/>
    <m/>
    <s v="submitted_via_web"/>
    <s v="bkf_icsm"/>
    <s v="v8DRxzhZAoFL2MzF7VzqpN"/>
    <m/>
    <m/>
    <m/>
  </r>
  <r>
    <n v="18"/>
    <s v="8199b23e-e862-4219-ad0c-f5febf580cc2"/>
    <d v="2023-06-20T00:00:00"/>
    <s v="ouahigouya"/>
    <s v="ouahigouya2"/>
    <d v="2023-06-20T10:55:47"/>
    <d v="2023-06-20T11:05:11"/>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00"/>
    <s v="meme_localite"/>
    <m/>
    <m/>
    <n v="30"/>
    <n v="3"/>
    <n v="0"/>
    <n v="200"/>
    <n v="15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765"/>
    <d v="2023-06-20T17:05:24"/>
    <m/>
    <m/>
    <s v="submitted_via_web"/>
    <s v="bkf_icsm"/>
    <s v="v8DRxzhZAoFL2MzF7VzqpN"/>
    <m/>
    <m/>
    <m/>
  </r>
  <r>
    <n v="19"/>
    <s v="2c7382b7-f24f-48d1-a950-3d5e2bb2c5f9"/>
    <d v="2023-06-20T00:00:00"/>
    <s v="ouahigouya"/>
    <s v="ouahigouya5"/>
    <d v="2023-06-20T10:40:51"/>
    <d v="2023-06-20T10:59:44"/>
    <s v="audit.csv"/>
    <m/>
    <m/>
    <x v="0"/>
    <d v="2023-06-20T00:00:00"/>
    <s v="nord"/>
    <s v="yatenga"/>
    <x v="1"/>
    <s v="central"/>
    <m/>
    <m/>
    <s v="ACTED Burkina Faso"/>
    <s v="Marché de Ouahigouya"/>
    <m/>
    <s v="oui"/>
    <m/>
    <x v="1"/>
    <m/>
    <m/>
    <s v="seau"/>
    <n v="1"/>
    <n v="0"/>
    <n v="0"/>
    <n v="0"/>
    <n v="1"/>
    <m/>
    <s v="disponible"/>
    <n v="1000"/>
    <s v="meme_pays"/>
    <m/>
    <m/>
    <n v="3"/>
    <n v="5"/>
    <n v="1"/>
    <n v="50"/>
    <n v="75"/>
    <m/>
    <m/>
    <m/>
    <m/>
    <m/>
    <m/>
    <m/>
    <m/>
    <m/>
    <m/>
    <m/>
    <m/>
    <m/>
    <m/>
    <m/>
    <m/>
    <m/>
    <m/>
    <m/>
    <m/>
    <m/>
    <m/>
    <m/>
    <m/>
    <m/>
    <m/>
    <m/>
    <m/>
    <m/>
    <m/>
    <m/>
    <s v="non"/>
    <m/>
    <m/>
    <m/>
    <m/>
    <m/>
    <m/>
    <m/>
    <m/>
    <m/>
    <m/>
    <m/>
    <m/>
    <m/>
    <m/>
    <m/>
    <m/>
    <m/>
    <m/>
    <m/>
    <m/>
    <m/>
    <s v="prix_hausse"/>
    <n v="0"/>
    <n v="1"/>
    <n v="0"/>
    <n v="0"/>
    <s v="seau"/>
    <n v="1"/>
    <n v="0"/>
    <n v="0"/>
    <n v="0"/>
    <s v="hausse_couts"/>
    <n v="1"/>
    <n v="0"/>
    <n v="0"/>
    <n v="0"/>
    <n v="0"/>
    <n v="0"/>
    <n v="0"/>
    <n v="0"/>
    <n v="0"/>
    <n v="0"/>
    <n v="0"/>
    <n v="0"/>
    <m/>
    <m/>
    <m/>
    <m/>
    <m/>
    <m/>
    <m/>
    <m/>
    <m/>
    <m/>
    <m/>
    <m/>
    <m/>
    <m/>
    <m/>
    <m/>
    <m/>
    <m/>
    <m/>
    <m/>
    <m/>
    <s v="bache corde"/>
    <n v="1"/>
    <n v="1"/>
    <n v="0"/>
    <n v="0"/>
    <n v="0"/>
    <n v="2"/>
    <m/>
    <s v="disponible"/>
    <n v="6000"/>
    <s v="meme_pays"/>
    <m/>
    <m/>
    <n v="10"/>
    <n v="5"/>
    <n v="0"/>
    <n v="75"/>
    <n v="75"/>
    <m/>
    <s v="disponible"/>
    <n v="3000"/>
    <s v="meme_region"/>
    <m/>
    <m/>
    <n v="5"/>
    <n v="5"/>
    <n v="1"/>
    <n v="1000"/>
    <n v="100"/>
    <m/>
    <m/>
    <m/>
    <m/>
    <m/>
    <m/>
    <m/>
    <m/>
    <m/>
    <m/>
    <m/>
    <m/>
    <m/>
    <m/>
    <m/>
    <m/>
    <m/>
    <m/>
    <m/>
    <m/>
    <m/>
    <m/>
    <m/>
    <s v="non"/>
    <m/>
    <m/>
    <m/>
    <m/>
    <m/>
    <m/>
    <m/>
    <m/>
    <m/>
    <m/>
    <m/>
    <m/>
    <m/>
    <m/>
    <m/>
    <m/>
    <m/>
    <m/>
    <m/>
    <m/>
    <m/>
    <m/>
    <s v="prix_constants"/>
    <n v="1"/>
    <n v="0"/>
    <n v="0"/>
    <n v="0"/>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collectif"/>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augmente_moyen"/>
    <s v="non"/>
    <m/>
    <m/>
    <s v="Chereté des articles"/>
    <m/>
    <s v="Ras"/>
    <m/>
    <m/>
    <n v="442263769"/>
    <d v="2023-06-20T17:05:24"/>
    <m/>
    <m/>
    <s v="submitted_via_web"/>
    <s v="bkf_icsm"/>
    <s v="v8DRxzhZAoFL2MzF7VzqpN"/>
    <m/>
    <m/>
    <m/>
  </r>
  <r>
    <n v="20"/>
    <s v="f50bf6a6-0ba5-4009-95a8-ce3089b49932"/>
    <d v="2023-06-20T00:00:00"/>
    <s v="ouahigouya"/>
    <s v="ouahigouya2"/>
    <d v="2023-06-20T11:09:41"/>
    <d v="2023-06-20T11:27:46"/>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region"/>
    <m/>
    <m/>
    <n v="30"/>
    <n v="3"/>
    <n v="0"/>
    <n v="1500"/>
    <n v="1000"/>
    <m/>
    <s v="disponible"/>
    <n v="3500"/>
    <s v="meme_region"/>
    <m/>
    <m/>
    <n v="15"/>
    <n v="3"/>
    <n v="0"/>
    <n v="750"/>
    <n v="600"/>
    <m/>
    <m/>
    <m/>
    <m/>
    <m/>
    <m/>
    <m/>
    <m/>
    <m/>
    <m/>
    <m/>
    <m/>
    <m/>
    <m/>
    <m/>
    <m/>
    <m/>
    <m/>
    <m/>
    <m/>
    <m/>
    <m/>
    <m/>
    <s v="non"/>
    <m/>
    <m/>
    <m/>
    <m/>
    <m/>
    <m/>
    <m/>
    <m/>
    <m/>
    <m/>
    <m/>
    <m/>
    <m/>
    <m/>
    <m/>
    <m/>
    <m/>
    <m/>
    <m/>
    <m/>
    <m/>
    <m/>
    <s v="prix_constants"/>
    <n v="1"/>
    <n v="0"/>
    <n v="0"/>
    <n v="0"/>
    <m/>
    <m/>
    <m/>
    <m/>
    <m/>
    <m/>
    <m/>
    <m/>
    <m/>
    <m/>
    <m/>
    <m/>
    <m/>
    <m/>
    <m/>
    <m/>
    <m/>
    <m/>
    <m/>
    <m/>
    <m/>
    <m/>
    <m/>
    <m/>
    <m/>
    <m/>
    <m/>
    <m/>
    <m/>
    <m/>
    <m/>
    <m/>
    <m/>
    <m/>
    <m/>
    <m/>
    <m/>
    <m/>
    <m/>
    <m/>
    <m/>
    <s v="natte"/>
    <n v="0"/>
    <n v="0"/>
    <n v="0"/>
    <n v="0"/>
    <n v="0"/>
    <n v="0"/>
    <n v="0"/>
    <n v="0"/>
    <n v="0"/>
    <n v="1"/>
    <n v="0"/>
    <n v="0"/>
    <n v="0"/>
    <n v="0"/>
    <n v="0"/>
    <n v="0"/>
    <n v="1"/>
    <n v="4"/>
    <m/>
    <m/>
    <m/>
    <m/>
    <m/>
    <m/>
    <m/>
    <m/>
    <m/>
    <m/>
    <m/>
    <m/>
    <m/>
    <m/>
    <m/>
    <m/>
    <m/>
    <m/>
    <m/>
    <m/>
    <m/>
    <m/>
    <m/>
    <m/>
    <m/>
    <m/>
    <m/>
    <m/>
    <m/>
    <m/>
    <m/>
    <m/>
    <m/>
    <m/>
    <m/>
    <m/>
    <m/>
    <m/>
    <m/>
    <m/>
    <m/>
    <m/>
    <m/>
    <m/>
    <m/>
    <m/>
    <m/>
    <m/>
    <m/>
    <m/>
    <m/>
    <m/>
    <m/>
    <m/>
    <m/>
    <m/>
    <m/>
    <m/>
    <m/>
    <m/>
    <m/>
    <m/>
    <m/>
    <m/>
    <m/>
    <m/>
    <m/>
    <m/>
    <m/>
    <m/>
    <m/>
    <m/>
    <m/>
    <m/>
    <m/>
    <m/>
    <m/>
    <m/>
    <m/>
    <m/>
    <m/>
    <m/>
    <m/>
    <m/>
    <m/>
    <m/>
    <m/>
    <m/>
    <m/>
    <m/>
    <m/>
    <m/>
    <m/>
    <m/>
    <m/>
    <m/>
    <m/>
    <m/>
    <m/>
    <m/>
    <m/>
    <m/>
    <m/>
    <m/>
    <m/>
    <m/>
    <m/>
    <m/>
    <m/>
    <m/>
    <m/>
    <m/>
    <m/>
    <m/>
    <m/>
    <m/>
    <s v="disponible"/>
    <n v="3000"/>
    <s v="meme_region"/>
    <m/>
    <m/>
    <n v="14"/>
    <n v="3"/>
    <n v="0"/>
    <n v="750"/>
    <n v="600"/>
    <m/>
    <m/>
    <m/>
    <m/>
    <m/>
    <m/>
    <m/>
    <m/>
    <m/>
    <m/>
    <m/>
    <m/>
    <m/>
    <m/>
    <m/>
    <m/>
    <m/>
    <m/>
    <m/>
    <m/>
    <m/>
    <m/>
    <m/>
    <m/>
    <m/>
    <m/>
    <m/>
    <m/>
    <m/>
    <m/>
    <m/>
    <m/>
    <m/>
    <m/>
    <m/>
    <m/>
    <m/>
    <m/>
    <m/>
    <m/>
    <m/>
    <m/>
    <m/>
    <m/>
    <m/>
    <m/>
    <m/>
    <m/>
    <m/>
    <m/>
    <m/>
    <m/>
    <m/>
    <m/>
    <m/>
    <m/>
    <m/>
    <m/>
    <m/>
    <s v="non"/>
    <m/>
    <m/>
    <m/>
    <m/>
    <m/>
    <m/>
    <m/>
    <m/>
    <m/>
    <m/>
    <m/>
    <m/>
    <m/>
    <m/>
    <m/>
    <m/>
    <m/>
    <m/>
    <m/>
    <m/>
    <m/>
    <m/>
    <m/>
    <m/>
    <m/>
    <m/>
    <m/>
    <m/>
    <m/>
    <m/>
    <m/>
    <m/>
    <m/>
    <x v="2"/>
    <n v="0"/>
    <n v="1"/>
    <n v="0"/>
    <n v="0"/>
    <s v="natte"/>
    <n v="0"/>
    <n v="0"/>
    <n v="0"/>
    <n v="0"/>
    <n v="0"/>
    <n v="0"/>
    <n v="0"/>
    <n v="0"/>
    <n v="0"/>
    <n v="1"/>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autre"/>
    <n v="0"/>
    <n v="0"/>
    <n v="1"/>
    <n v="0"/>
    <n v="0"/>
    <n v="0"/>
    <n v="0"/>
    <n v="0"/>
    <n v="1"/>
    <n v="0"/>
    <n v="0"/>
    <s v="Liquide"/>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792"/>
    <d v="2023-06-20T17:05:27"/>
    <m/>
    <m/>
    <s v="submitted_via_web"/>
    <s v="bkf_icsm"/>
    <s v="v8DRxzhZAoFL2MzF7VzqpN"/>
    <m/>
    <m/>
    <m/>
  </r>
  <r>
    <n v="21"/>
    <s v="55470b9e-ea37-47d9-86ae-8a22a4a9f15d"/>
    <d v="2023-06-20T00:00:00"/>
    <s v="ouahigouya"/>
    <s v="ouahigouya5"/>
    <d v="2023-06-20T11:00:07"/>
    <d v="2023-06-20T11:18:40"/>
    <s v="audit.csv"/>
    <m/>
    <m/>
    <x v="0"/>
    <d v="2023-06-20T00:00:00"/>
    <s v="nord"/>
    <s v="yatenga"/>
    <x v="1"/>
    <s v="central"/>
    <m/>
    <m/>
    <s v="ACTED Burkina Faso"/>
    <s v="Marché de Ouahigouya"/>
    <m/>
    <s v="oui"/>
    <m/>
    <x v="3"/>
    <m/>
    <m/>
    <s v="savon400gr"/>
    <n v="0"/>
    <n v="0"/>
    <n v="1"/>
    <n v="0"/>
    <n v="1"/>
    <m/>
    <m/>
    <m/>
    <m/>
    <m/>
    <m/>
    <m/>
    <m/>
    <m/>
    <m/>
    <m/>
    <m/>
    <m/>
    <m/>
    <m/>
    <m/>
    <m/>
    <m/>
    <m/>
    <m/>
    <m/>
    <m/>
    <m/>
    <m/>
    <m/>
    <m/>
    <m/>
    <s v="disponible"/>
    <s v="boule400g boule250g"/>
    <n v="1"/>
    <n v="1"/>
    <n v="500"/>
    <n v="300"/>
    <s v="meme_pays"/>
    <m/>
    <m/>
    <n v="10"/>
    <n v="5"/>
    <n v="0"/>
    <n v="2000"/>
    <n v="200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bassine natte"/>
    <n v="0"/>
    <n v="0"/>
    <n v="0"/>
    <n v="0"/>
    <n v="0"/>
    <n v="1"/>
    <n v="1"/>
    <n v="0"/>
    <n v="1"/>
    <n v="1"/>
    <n v="0"/>
    <n v="0"/>
    <n v="0"/>
    <n v="0"/>
    <n v="0"/>
    <n v="0"/>
    <n v="4"/>
    <n v="6"/>
    <m/>
    <m/>
    <m/>
    <m/>
    <m/>
    <m/>
    <m/>
    <m/>
    <m/>
    <m/>
    <m/>
    <m/>
    <m/>
    <m/>
    <m/>
    <m/>
    <m/>
    <m/>
    <m/>
    <m/>
    <m/>
    <m/>
    <m/>
    <m/>
    <m/>
    <m/>
    <m/>
    <m/>
    <m/>
    <m/>
    <m/>
    <m/>
    <m/>
    <m/>
    <m/>
    <m/>
    <m/>
    <m/>
    <m/>
    <m/>
    <m/>
    <m/>
    <m/>
    <m/>
    <m/>
    <m/>
    <m/>
    <m/>
    <m/>
    <m/>
    <m/>
    <m/>
    <m/>
    <m/>
    <m/>
    <m/>
    <m/>
    <m/>
    <m/>
    <m/>
    <m/>
    <m/>
    <m/>
    <m/>
    <m/>
    <m/>
    <s v="disponible"/>
    <n v="1000"/>
    <s v="meme_pays"/>
    <m/>
    <m/>
    <n v="20"/>
    <n v="3"/>
    <n v="0"/>
    <n v="1500"/>
    <n v="1000"/>
    <m/>
    <s v="disponible"/>
    <n v="200"/>
    <s v="meme_pays"/>
    <m/>
    <m/>
    <n v="3"/>
    <n v="5"/>
    <n v="1"/>
    <n v="500"/>
    <n v="500"/>
    <m/>
    <m/>
    <m/>
    <m/>
    <m/>
    <m/>
    <m/>
    <m/>
    <m/>
    <m/>
    <m/>
    <m/>
    <m/>
    <m/>
    <m/>
    <m/>
    <m/>
    <m/>
    <s v="disponible"/>
    <n v="6500"/>
    <s v="meme_pays"/>
    <m/>
    <m/>
    <n v="10"/>
    <n v="5"/>
    <n v="0"/>
    <n v="10"/>
    <n v="10"/>
    <m/>
    <s v="disponible"/>
    <n v="3000"/>
    <s v="meme_pays"/>
    <m/>
    <m/>
    <n v="30"/>
    <n v="5"/>
    <n v="0"/>
    <n v="1000"/>
    <n v="500"/>
    <m/>
    <m/>
    <m/>
    <m/>
    <m/>
    <m/>
    <m/>
    <m/>
    <m/>
    <m/>
    <m/>
    <m/>
    <m/>
    <m/>
    <m/>
    <m/>
    <m/>
    <m/>
    <m/>
    <m/>
    <m/>
    <m/>
    <m/>
    <m/>
    <m/>
    <m/>
    <m/>
    <m/>
    <m/>
    <m/>
    <m/>
    <m/>
    <m/>
    <m/>
    <m/>
    <m/>
    <m/>
    <m/>
    <m/>
    <m/>
    <m/>
    <m/>
    <m/>
    <m/>
    <m/>
    <m/>
    <m/>
    <m/>
    <m/>
    <m/>
    <m/>
    <m/>
    <m/>
    <m/>
    <m/>
    <m/>
    <m/>
    <m/>
    <m/>
    <s v="non"/>
    <m/>
    <m/>
    <m/>
    <m/>
    <m/>
    <m/>
    <m/>
    <m/>
    <m/>
    <m/>
    <m/>
    <m/>
    <m/>
    <m/>
    <m/>
    <m/>
    <m/>
    <m/>
    <m/>
    <m/>
    <m/>
    <m/>
    <m/>
    <m/>
    <m/>
    <m/>
    <m/>
    <m/>
    <m/>
    <m/>
    <m/>
    <m/>
    <m/>
    <x v="2"/>
    <n v="0"/>
    <n v="1"/>
    <n v="0"/>
    <n v="0"/>
    <s v="assiette gobelet_plastique bassine natte"/>
    <n v="0"/>
    <n v="0"/>
    <n v="0"/>
    <n v="0"/>
    <n v="0"/>
    <n v="1"/>
    <n v="1"/>
    <n v="0"/>
    <n v="1"/>
    <n v="1"/>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collectif"/>
    <s v="oui_produits"/>
    <n v="0"/>
    <n v="1"/>
    <n v="0"/>
    <n v="0"/>
    <n v="0"/>
    <n v="0"/>
    <m/>
    <s v="oui_femmes oui_refugies"/>
    <n v="0"/>
    <n v="1"/>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pas_de_reponse"/>
    <m/>
    <m/>
    <s v="augmente_un_peu"/>
    <s v="pas_de_reponse"/>
    <m/>
    <m/>
    <s v="RAS"/>
    <m/>
    <s v="Ras"/>
    <m/>
    <m/>
    <n v="442263825"/>
    <d v="2023-06-20T17:05:31"/>
    <m/>
    <m/>
    <s v="submitted_via_web"/>
    <s v="bkf_icsm"/>
    <s v="v8DRxzhZAoFL2MzF7VzqpN"/>
    <m/>
    <m/>
    <m/>
  </r>
  <r>
    <n v="22"/>
    <s v="1ece7936-3e39-4e94-bd05-ccc5fc5a5be4"/>
    <d v="2023-06-20T00:00:00"/>
    <s v="ouahigouya"/>
    <s v="ouahigouya2"/>
    <d v="2023-06-20T11:32:01"/>
    <d v="2023-06-20T11:39:50"/>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disponible"/>
    <n v="6500"/>
    <s v="meme_region"/>
    <m/>
    <m/>
    <n v="15"/>
    <n v="3"/>
    <n v="0"/>
    <n v="300"/>
    <n v="250"/>
    <m/>
    <s v="disponible"/>
    <n v="4750"/>
    <s v="meme_region"/>
    <m/>
    <m/>
    <n v="21"/>
    <n v="2"/>
    <n v="0"/>
    <n v="500"/>
    <n v="4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autre"/>
    <n v="0"/>
    <n v="0"/>
    <n v="1"/>
    <n v="0"/>
    <n v="0"/>
    <n v="0"/>
    <n v="0"/>
    <n v="0"/>
    <n v="1"/>
    <n v="0"/>
    <n v="0"/>
    <s v="En espèces"/>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RAS"/>
    <m/>
    <s v="Ras"/>
    <m/>
    <m/>
    <n v="442263848"/>
    <d v="2023-06-20T17:05:33"/>
    <m/>
    <m/>
    <s v="submitted_via_web"/>
    <s v="bkf_icsm"/>
    <s v="v8DRxzhZAoFL2MzF7VzqpN"/>
    <m/>
    <m/>
    <m/>
  </r>
  <r>
    <n v="23"/>
    <s v="ee8d92fa-e176-45ea-ba2d-b296840eb1ad"/>
    <d v="2023-06-20T00:00:00"/>
    <s v="ouahigouya"/>
    <s v="ouahigouya6"/>
    <d v="2023-06-20T09:50:09"/>
    <d v="2023-06-20T12:27:49"/>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acier"/>
    <n v="0"/>
    <n v="0"/>
    <n v="0"/>
    <n v="0"/>
    <n v="0"/>
    <n v="1"/>
    <n v="0"/>
    <n v="1"/>
    <n v="0"/>
    <n v="0"/>
    <n v="0"/>
    <n v="0"/>
    <n v="0"/>
    <n v="0"/>
    <n v="0"/>
    <n v="0"/>
    <n v="2"/>
    <n v="4"/>
    <m/>
    <m/>
    <m/>
    <m/>
    <m/>
    <m/>
    <m/>
    <m/>
    <m/>
    <m/>
    <m/>
    <m/>
    <m/>
    <m/>
    <m/>
    <m/>
    <m/>
    <m/>
    <m/>
    <m/>
    <m/>
    <m/>
    <m/>
    <m/>
    <m/>
    <m/>
    <m/>
    <m/>
    <m/>
    <m/>
    <m/>
    <m/>
    <m/>
    <m/>
    <m/>
    <m/>
    <m/>
    <m/>
    <m/>
    <m/>
    <m/>
    <m/>
    <m/>
    <m/>
    <m/>
    <m/>
    <m/>
    <m/>
    <m/>
    <m/>
    <m/>
    <m/>
    <m/>
    <m/>
    <m/>
    <m/>
    <m/>
    <m/>
    <m/>
    <m/>
    <m/>
    <m/>
    <m/>
    <m/>
    <m/>
    <m/>
    <s v="disponible"/>
    <n v="1500"/>
    <s v="meme_pays"/>
    <m/>
    <m/>
    <n v="27"/>
    <n v="2"/>
    <n v="0"/>
    <n v="50"/>
    <n v="100"/>
    <m/>
    <m/>
    <m/>
    <m/>
    <m/>
    <m/>
    <m/>
    <m/>
    <m/>
    <m/>
    <m/>
    <m/>
    <s v="peudisponible"/>
    <s v="0_25l 0_5l 1l"/>
    <n v="1"/>
    <n v="1"/>
    <n v="1"/>
    <n v="700"/>
    <n v="1000"/>
    <n v="1500"/>
    <s v="meme_pays"/>
    <m/>
    <m/>
    <n v="7"/>
    <n v="3"/>
    <n v="0"/>
    <n v="150"/>
    <n v="200"/>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autre"/>
    <n v="0"/>
    <n v="0"/>
    <n v="1"/>
    <n v="1"/>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851"/>
    <d v="2023-06-20T17:05:33"/>
    <m/>
    <m/>
    <s v="submitted_via_web"/>
    <s v="bkf_icsm"/>
    <s v="v8DRxzhZAoFL2MzF7VzqpN"/>
    <m/>
    <m/>
    <m/>
  </r>
  <r>
    <n v="24"/>
    <s v="bab4cb58-52f4-45b6-b8c8-b7873d8fe78e"/>
    <d v="2023-06-20T00:00:00"/>
    <s v="ouahigouya"/>
    <s v="ouahigouya5"/>
    <d v="2023-06-20T11:18:50"/>
    <d v="2023-06-20T11:27:48"/>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pelle"/>
    <n v="0"/>
    <n v="0"/>
    <n v="0"/>
    <n v="1"/>
    <n v="0"/>
    <n v="1"/>
    <m/>
    <m/>
    <m/>
    <m/>
    <m/>
    <m/>
    <m/>
    <m/>
    <m/>
    <m/>
    <m/>
    <m/>
    <m/>
    <m/>
    <m/>
    <m/>
    <m/>
    <m/>
    <m/>
    <m/>
    <m/>
    <m/>
    <m/>
    <m/>
    <m/>
    <m/>
    <m/>
    <m/>
    <m/>
    <m/>
    <m/>
    <m/>
    <m/>
    <m/>
    <s v="disponible"/>
    <n v="2500"/>
    <s v="meme_region"/>
    <m/>
    <m/>
    <n v="50"/>
    <n v="10"/>
    <n v="0"/>
    <n v="100"/>
    <n v="100"/>
    <m/>
    <s v="non"/>
    <m/>
    <m/>
    <m/>
    <m/>
    <m/>
    <m/>
    <m/>
    <m/>
    <m/>
    <m/>
    <m/>
    <m/>
    <m/>
    <m/>
    <m/>
    <m/>
    <m/>
    <m/>
    <m/>
    <m/>
    <m/>
    <m/>
    <s v="prix_hausse"/>
    <n v="0"/>
    <n v="1"/>
    <n v="0"/>
    <n v="0"/>
    <s v="pelle"/>
    <n v="0"/>
    <n v="0"/>
    <n v="0"/>
    <n v="1"/>
    <n v="0"/>
    <s v="hausse_couts"/>
    <n v="1"/>
    <n v="0"/>
    <n v="0"/>
    <n v="0"/>
    <n v="0"/>
    <n v="0"/>
    <n v="0"/>
    <n v="0"/>
    <n v="0"/>
    <n v="0"/>
    <n v="0"/>
    <n v="0"/>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augmente_un_peu"/>
    <s v="non"/>
    <m/>
    <m/>
    <s v="RAS"/>
    <m/>
    <s v="Ras"/>
    <m/>
    <m/>
    <n v="442263862"/>
    <d v="2023-06-20T17:05:34"/>
    <m/>
    <m/>
    <s v="submitted_via_web"/>
    <s v="bkf_icsm"/>
    <s v="v8DRxzhZAoFL2MzF7VzqpN"/>
    <m/>
    <m/>
    <m/>
  </r>
  <r>
    <n v="25"/>
    <s v="884efcbc-3a36-481a-956d-0449adce7081"/>
    <d v="2023-06-20T00:00:00"/>
    <s v="ouahigouya"/>
    <s v="ouahigouya2"/>
    <d v="2023-06-20T11:51:09"/>
    <d v="2023-06-20T12:07:12"/>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m/>
    <m/>
    <m/>
    <m/>
    <s v="disponible"/>
    <n v="1500"/>
    <s v="meme_pays"/>
    <m/>
    <m/>
    <n v="10"/>
    <n v="3"/>
    <n v="0"/>
    <n v="350"/>
    <n v="300"/>
    <m/>
    <s v="disponible"/>
    <n v="2500"/>
    <s v="meme_region"/>
    <m/>
    <m/>
    <n v="14"/>
    <n v="2"/>
    <n v="0"/>
    <n v="500"/>
    <n v="350"/>
    <m/>
    <s v="non"/>
    <m/>
    <m/>
    <m/>
    <m/>
    <m/>
    <m/>
    <m/>
    <m/>
    <m/>
    <m/>
    <m/>
    <m/>
    <m/>
    <m/>
    <m/>
    <m/>
    <m/>
    <m/>
    <m/>
    <m/>
    <m/>
    <m/>
    <s v="prix_constants"/>
    <n v="1"/>
    <n v="0"/>
    <n v="0"/>
    <n v="0"/>
    <m/>
    <m/>
    <m/>
    <m/>
    <m/>
    <m/>
    <m/>
    <m/>
    <m/>
    <m/>
    <m/>
    <m/>
    <m/>
    <m/>
    <m/>
    <m/>
    <m/>
    <m/>
    <m/>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0"/>
    <s v="meme_region"/>
    <m/>
    <m/>
    <n v="21"/>
    <n v="3"/>
    <n v="0"/>
    <n v="500"/>
    <n v="400"/>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collectif"/>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pas_de_reponse"/>
    <m/>
    <m/>
    <s v="meme"/>
    <m/>
    <m/>
    <m/>
    <s v="Je souhaite être le fournisseur ACTED en lampe , tenaille,corde,pelle"/>
    <m/>
    <s v="Ras"/>
    <m/>
    <m/>
    <n v="442263867"/>
    <d v="2023-06-20T17:05:34"/>
    <m/>
    <m/>
    <s v="submitted_via_web"/>
    <s v="bkf_icsm"/>
    <s v="v8DRxzhZAoFL2MzF7VzqpN"/>
    <m/>
    <m/>
    <m/>
  </r>
  <r>
    <n v="26"/>
    <s v="527d7cc2-7e5c-4e29-841e-eb98d55bc381"/>
    <d v="2023-06-20T00:00:00"/>
    <s v="ouahigouya"/>
    <s v="ouahigouya2"/>
    <d v="2023-06-20T12:08:51"/>
    <d v="2023-06-20T12:34:16"/>
    <s v="audit.csv"/>
    <m/>
    <m/>
    <x v="0"/>
    <d v="2023-06-20T00:00:00"/>
    <s v="nord"/>
    <s v="yatenga"/>
    <x v="1"/>
    <s v="central"/>
    <m/>
    <m/>
    <s v="ACTED Burkina Faso"/>
    <s v="Marché de Ouahigouya"/>
    <m/>
    <s v="oui"/>
    <m/>
    <x v="1"/>
    <m/>
    <m/>
    <s v="savon400gr"/>
    <n v="0"/>
    <n v="0"/>
    <n v="1"/>
    <n v="0"/>
    <n v="1"/>
    <m/>
    <m/>
    <m/>
    <m/>
    <m/>
    <m/>
    <m/>
    <m/>
    <m/>
    <m/>
    <m/>
    <m/>
    <m/>
    <m/>
    <m/>
    <m/>
    <m/>
    <m/>
    <m/>
    <m/>
    <m/>
    <m/>
    <m/>
    <m/>
    <m/>
    <m/>
    <m/>
    <s v="disponible"/>
    <s v="boule400g boule250g"/>
    <n v="1"/>
    <n v="1"/>
    <n v="500"/>
    <n v="300"/>
    <s v="meme_localite"/>
    <m/>
    <m/>
    <n v="14"/>
    <n v="3"/>
    <n v="0"/>
    <n v="450"/>
    <n v="30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882"/>
    <d v="2023-06-20T17:05:36"/>
    <m/>
    <m/>
    <s v="submitted_via_web"/>
    <s v="bkf_icsm"/>
    <s v="v8DRxzhZAoFL2MzF7VzqpN"/>
    <m/>
    <m/>
    <m/>
  </r>
  <r>
    <n v="27"/>
    <s v="0e6dd59b-33e2-42ac-b096-1f12dd87649b"/>
    <d v="2023-06-20T00:00:00"/>
    <s v="ouahigouya"/>
    <s v="ouahigouya6"/>
    <d v="2023-06-20T10:24:55"/>
    <d v="2023-06-20T10:40:12"/>
    <s v="audit.csv"/>
    <m/>
    <m/>
    <x v="0"/>
    <d v="2023-06-20T00:00:00"/>
    <s v="nord"/>
    <s v="yatenga"/>
    <x v="1"/>
    <s v="central"/>
    <m/>
    <m/>
    <s v="ACTED Burkina Faso"/>
    <s v="Marché de Ouahigouya"/>
    <m/>
    <s v="oui"/>
    <m/>
    <x v="0"/>
    <m/>
    <m/>
    <s v="seau"/>
    <n v="1"/>
    <n v="0"/>
    <n v="0"/>
    <n v="0"/>
    <n v="1"/>
    <m/>
    <s v="disponible"/>
    <n v="1000"/>
    <s v="meme_pays"/>
    <m/>
    <m/>
    <n v="14"/>
    <n v="2"/>
    <n v="0"/>
    <n v="150"/>
    <n v="2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00"/>
    <s v="meme_localite"/>
    <m/>
    <m/>
    <n v="5"/>
    <n v="1"/>
    <n v="0"/>
    <n v="80"/>
    <n v="3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909"/>
    <d v="2023-06-20T17:05:38"/>
    <m/>
    <m/>
    <s v="submitted_via_web"/>
    <s v="bkf_icsm"/>
    <s v="v8DRxzhZAoFL2MzF7VzqpN"/>
    <m/>
    <m/>
    <m/>
  </r>
  <r>
    <n v="28"/>
    <s v="d2cf9631-fbe1-405e-b5c5-96cf7e95d54d"/>
    <d v="2023-06-20T00:00:00"/>
    <s v="ouahigouya"/>
    <s v="ouahigouya2"/>
    <d v="2023-06-20T12:47:58"/>
    <d v="2023-06-20T13:00:18"/>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50"/>
    <s v="meme_localite"/>
    <m/>
    <m/>
    <n v="14"/>
    <n v="4"/>
    <n v="0"/>
    <n v="500"/>
    <n v="450"/>
    <m/>
    <s v="disponible"/>
    <s v="sac sachet"/>
    <n v="1"/>
    <n v="1"/>
    <n v="8000"/>
    <n v="100"/>
    <s v="meme_pays"/>
    <m/>
    <m/>
    <n v="10"/>
    <n v="5"/>
    <n v="0"/>
    <n v="35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L'approvisionnement du charbon du bois se fait à bobo Dioulassso"/>
    <m/>
    <m/>
    <n v="442263916"/>
    <d v="2023-06-20T17:05:38"/>
    <m/>
    <m/>
    <s v="submitted_via_web"/>
    <s v="bkf_icsm"/>
    <s v="v8DRxzhZAoFL2MzF7VzqpN"/>
    <m/>
    <m/>
    <m/>
  </r>
  <r>
    <n v="29"/>
    <s v="1caf5f62-699f-4c45-a15a-7e8a4479412f"/>
    <d v="2023-06-20T00:00:00"/>
    <s v="ouahigouya"/>
    <s v="ouahigouya5"/>
    <d v="2023-06-20T11:28:41"/>
    <d v="2023-06-20T11:57:53"/>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n v="0"/>
    <n v="0"/>
    <n v="1"/>
    <n v="0"/>
    <n v="0"/>
    <n v="1"/>
    <m/>
    <m/>
    <m/>
    <m/>
    <m/>
    <m/>
    <m/>
    <m/>
    <m/>
    <m/>
    <m/>
    <m/>
    <m/>
    <m/>
    <m/>
    <m/>
    <m/>
    <m/>
    <m/>
    <m/>
    <m/>
    <m/>
    <m/>
    <s v="disponible"/>
    <n v="1500"/>
    <s v="meme_pays"/>
    <m/>
    <m/>
    <n v="500"/>
    <n v="2"/>
    <n v="0"/>
    <n v="500"/>
    <n v="500"/>
    <m/>
    <m/>
    <m/>
    <m/>
    <m/>
    <m/>
    <m/>
    <m/>
    <m/>
    <m/>
    <m/>
    <m/>
    <s v="non"/>
    <m/>
    <m/>
    <m/>
    <m/>
    <m/>
    <m/>
    <m/>
    <m/>
    <m/>
    <m/>
    <m/>
    <m/>
    <m/>
    <m/>
    <m/>
    <m/>
    <m/>
    <m/>
    <m/>
    <m/>
    <m/>
    <m/>
    <s v="prix_hausse"/>
    <n v="0"/>
    <n v="1"/>
    <n v="0"/>
    <n v="0"/>
    <s v="tenaille"/>
    <n v="0"/>
    <n v="0"/>
    <n v="1"/>
    <n v="0"/>
    <n v="0"/>
    <s v="hausse_couts"/>
    <n v="1"/>
    <n v="0"/>
    <n v="0"/>
    <n v="0"/>
    <n v="0"/>
    <n v="0"/>
    <n v="0"/>
    <n v="0"/>
    <n v="0"/>
    <n v="0"/>
    <n v="0"/>
    <n v="0"/>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5"/>
    <n v="6"/>
    <n v="1"/>
    <n v="100"/>
    <n v="500"/>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919"/>
    <d v="2023-06-20T17:05:38"/>
    <m/>
    <m/>
    <s v="submitted_via_web"/>
    <s v="bkf_icsm"/>
    <s v="v8DRxzhZAoFL2MzF7VzqpN"/>
    <m/>
    <m/>
    <m/>
  </r>
  <r>
    <n v="30"/>
    <s v="da35ad79-2823-4153-827a-6d3141165a75"/>
    <d v="2023-06-20T00:00:00"/>
    <s v="ouahigouya"/>
    <s v="ouahigouya7"/>
    <d v="2023-06-20T10:12:04"/>
    <d v="2023-06-20T11:09:14"/>
    <s v="audit.csv"/>
    <m/>
    <m/>
    <x v="0"/>
    <d v="2023-06-20T00:00:00"/>
    <s v="nord"/>
    <s v="yatenga"/>
    <x v="1"/>
    <s v="central"/>
    <m/>
    <m/>
    <s v="ACTED Burkina Faso"/>
    <s v="Marché de Ouahigouya"/>
    <m/>
    <s v="oui"/>
    <m/>
    <x v="1"/>
    <m/>
    <m/>
    <s v="seau"/>
    <n v="1"/>
    <n v="0"/>
    <n v="0"/>
    <n v="0"/>
    <n v="1"/>
    <m/>
    <s v="disponible"/>
    <n v="1250"/>
    <s v="meme_pays"/>
    <m/>
    <m/>
    <n v="30"/>
    <n v="3"/>
    <n v="0"/>
    <n v="200"/>
    <n v="100"/>
    <m/>
    <m/>
    <m/>
    <m/>
    <m/>
    <m/>
    <m/>
    <m/>
    <m/>
    <m/>
    <m/>
    <m/>
    <m/>
    <m/>
    <m/>
    <m/>
    <m/>
    <m/>
    <m/>
    <m/>
    <m/>
    <m/>
    <m/>
    <m/>
    <m/>
    <m/>
    <m/>
    <m/>
    <m/>
    <m/>
    <m/>
    <s v="non"/>
    <m/>
    <m/>
    <m/>
    <m/>
    <m/>
    <m/>
    <m/>
    <m/>
    <m/>
    <m/>
    <m/>
    <m/>
    <m/>
    <m/>
    <m/>
    <m/>
    <m/>
    <m/>
    <m/>
    <m/>
    <m/>
    <s v="prix_constants"/>
    <n v="1"/>
    <n v="0"/>
    <n v="0"/>
    <n v="0"/>
    <m/>
    <m/>
    <m/>
    <m/>
    <m/>
    <m/>
    <m/>
    <m/>
    <m/>
    <m/>
    <m/>
    <m/>
    <m/>
    <m/>
    <m/>
    <m/>
    <m/>
    <m/>
    <m/>
    <m/>
    <m/>
    <m/>
    <m/>
    <m/>
    <m/>
    <m/>
    <m/>
    <m/>
    <m/>
    <m/>
    <m/>
    <m/>
    <m/>
    <m/>
    <m/>
    <m/>
    <m/>
    <m/>
    <m/>
    <s v="corde tenaille"/>
    <n v="0"/>
    <n v="1"/>
    <n v="1"/>
    <n v="0"/>
    <n v="0"/>
    <n v="2"/>
    <m/>
    <m/>
    <m/>
    <m/>
    <m/>
    <m/>
    <m/>
    <m/>
    <m/>
    <m/>
    <m/>
    <m/>
    <s v="disponible"/>
    <n v="3000"/>
    <s v="meme_pays"/>
    <m/>
    <m/>
    <n v="45"/>
    <n v="2"/>
    <n v="0"/>
    <n v="300"/>
    <n v="200"/>
    <m/>
    <s v="disponible"/>
    <n v="3000"/>
    <s v="meme_pays"/>
    <m/>
    <m/>
    <n v="60"/>
    <n v="2"/>
    <n v="0"/>
    <n v="400"/>
    <n v="300"/>
    <m/>
    <m/>
    <m/>
    <m/>
    <m/>
    <m/>
    <m/>
    <m/>
    <m/>
    <m/>
    <m/>
    <m/>
    <s v="non"/>
    <m/>
    <m/>
    <m/>
    <m/>
    <m/>
    <m/>
    <m/>
    <m/>
    <m/>
    <m/>
    <m/>
    <m/>
    <m/>
    <m/>
    <m/>
    <m/>
    <m/>
    <m/>
    <m/>
    <m/>
    <m/>
    <m/>
    <s v="prix_constants"/>
    <n v="1"/>
    <n v="0"/>
    <n v="0"/>
    <n v="0"/>
    <m/>
    <m/>
    <m/>
    <m/>
    <m/>
    <m/>
    <m/>
    <m/>
    <m/>
    <m/>
    <m/>
    <m/>
    <m/>
    <m/>
    <m/>
    <m/>
    <m/>
    <m/>
    <m/>
    <m/>
    <m/>
    <m/>
    <m/>
    <m/>
    <m/>
    <m/>
    <m/>
    <m/>
    <m/>
    <m/>
    <m/>
    <m/>
    <m/>
    <m/>
    <m/>
    <m/>
    <m/>
    <m/>
    <m/>
    <m/>
    <m/>
    <s v="gobelet_acier bassine lampe pagne"/>
    <n v="0"/>
    <n v="0"/>
    <n v="0"/>
    <n v="0"/>
    <n v="0"/>
    <n v="0"/>
    <n v="0"/>
    <n v="1"/>
    <n v="1"/>
    <n v="0"/>
    <n v="0"/>
    <n v="0"/>
    <n v="1"/>
    <n v="1"/>
    <n v="0"/>
    <n v="0"/>
    <n v="4"/>
    <n v="7"/>
    <m/>
    <m/>
    <m/>
    <m/>
    <m/>
    <m/>
    <m/>
    <m/>
    <m/>
    <m/>
    <m/>
    <m/>
    <m/>
    <m/>
    <m/>
    <m/>
    <m/>
    <m/>
    <m/>
    <m/>
    <m/>
    <m/>
    <m/>
    <m/>
    <m/>
    <m/>
    <m/>
    <m/>
    <m/>
    <m/>
    <m/>
    <m/>
    <m/>
    <m/>
    <m/>
    <m/>
    <m/>
    <m/>
    <m/>
    <m/>
    <m/>
    <m/>
    <m/>
    <m/>
    <m/>
    <m/>
    <m/>
    <m/>
    <m/>
    <m/>
    <m/>
    <m/>
    <m/>
    <m/>
    <m/>
    <m/>
    <m/>
    <m/>
    <m/>
    <m/>
    <m/>
    <m/>
    <m/>
    <m/>
    <m/>
    <m/>
    <m/>
    <m/>
    <m/>
    <m/>
    <m/>
    <m/>
    <m/>
    <m/>
    <m/>
    <m/>
    <m/>
    <m/>
    <m/>
    <m/>
    <m/>
    <m/>
    <m/>
    <m/>
    <m/>
    <m/>
    <m/>
    <m/>
    <s v="disponible"/>
    <s v="0_25l 0_5l 1l"/>
    <n v="1"/>
    <n v="1"/>
    <n v="1"/>
    <n v="600"/>
    <n v="1200"/>
    <n v="1750"/>
    <s v="meme_localite"/>
    <m/>
    <m/>
    <n v="40"/>
    <n v="1"/>
    <n v="0"/>
    <n v="1000"/>
    <n v="100"/>
    <m/>
    <s v="disponible"/>
    <n v="2700"/>
    <s v="meme_pays"/>
    <m/>
    <m/>
    <n v="30"/>
    <n v="3"/>
    <n v="0"/>
    <n v="150"/>
    <n v="200"/>
    <m/>
    <m/>
    <m/>
    <m/>
    <m/>
    <m/>
    <m/>
    <m/>
    <m/>
    <m/>
    <m/>
    <m/>
    <m/>
    <m/>
    <m/>
    <m/>
    <m/>
    <m/>
    <m/>
    <m/>
    <m/>
    <m/>
    <m/>
    <m/>
    <m/>
    <m/>
    <m/>
    <m/>
    <m/>
    <m/>
    <m/>
    <m/>
    <m/>
    <m/>
    <s v="disponible"/>
    <n v="1000"/>
    <s v="meme_pays"/>
    <m/>
    <m/>
    <n v="75"/>
    <n v="3"/>
    <n v="0"/>
    <n v="1200"/>
    <n v="1000"/>
    <m/>
    <s v="disponible"/>
    <s v="oui"/>
    <n v="3000"/>
    <m/>
    <m/>
    <s v="meme_pays"/>
    <m/>
    <m/>
    <n v="25"/>
    <n v="2"/>
    <n v="0"/>
    <n v="600"/>
    <n v="4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ganes_bandits"/>
    <n v="0"/>
    <n v="1"/>
    <n v="0"/>
    <n v="0"/>
    <n v="0"/>
    <n v="1"/>
    <n v="0"/>
    <n v="0"/>
    <n v="0"/>
    <n v="0"/>
    <m/>
    <s v="credit_informel argent_mobile transfert"/>
    <n v="1"/>
    <n v="0"/>
    <n v="1"/>
    <n v="1"/>
    <n v="0"/>
    <n v="0"/>
    <n v="0"/>
    <n v="0"/>
    <n v="0"/>
    <n v="0"/>
    <n v="0"/>
    <m/>
    <s v="oui_personnel"/>
    <s v="oui_produits oui_carburant"/>
    <n v="0"/>
    <n v="1"/>
    <n v="0"/>
    <n v="1"/>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baisse_beaucoup"/>
    <s v="oui"/>
    <m/>
    <s v="Problème de  sécurité donc pas les moyens"/>
    <s v="RAS"/>
    <m/>
    <s v="Ras"/>
    <m/>
    <m/>
    <n v="442263922"/>
    <d v="2023-06-20T17:05:38"/>
    <m/>
    <m/>
    <s v="submitted_via_web"/>
    <s v="bkf_icsm"/>
    <s v="v8DRxzhZAoFL2MzF7VzqpN"/>
    <m/>
    <m/>
    <m/>
  </r>
  <r>
    <n v="31"/>
    <s v="e4d4536e-6f22-41de-89d1-9bdea04892ba"/>
    <d v="2023-06-20T00:00:00"/>
    <s v="ouahigouya"/>
    <s v="ouahigouya2"/>
    <d v="2023-06-20T13:20:58"/>
    <d v="2023-06-20T13:38:30"/>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couverture pagn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4500"/>
    <s v="meme_region"/>
    <m/>
    <m/>
    <n v="21"/>
    <n v="4"/>
    <n v="0"/>
    <n v="100"/>
    <n v="100"/>
    <m/>
    <s v="disponible"/>
    <n v="3500"/>
    <s v="meme_region"/>
    <m/>
    <m/>
    <n v="21"/>
    <n v="3"/>
    <n v="0"/>
    <n v="200"/>
    <n v="175"/>
    <m/>
    <m/>
    <m/>
    <m/>
    <m/>
    <m/>
    <m/>
    <m/>
    <m/>
    <m/>
    <m/>
    <m/>
    <s v="disponible"/>
    <s v="oui"/>
    <n v="3000"/>
    <m/>
    <m/>
    <s v="meme_region"/>
    <m/>
    <m/>
    <n v="30"/>
    <n v="3"/>
    <n v="0"/>
    <n v="125"/>
    <n v="1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autre"/>
    <n v="0"/>
    <n v="0"/>
    <n v="1"/>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s v="RAS"/>
    <m/>
    <s v="Ras"/>
    <m/>
    <m/>
    <n v="442263941"/>
    <d v="2023-06-20T17:05:40"/>
    <m/>
    <m/>
    <s v="submitted_via_web"/>
    <s v="bkf_icsm"/>
    <s v="v8DRxzhZAoFL2MzF7VzqpN"/>
    <m/>
    <m/>
    <m/>
  </r>
  <r>
    <n v="32"/>
    <s v="fd5c027c-2222-428a-b554-cb9dbcc1efa8"/>
    <d v="2023-06-20T00:00:00"/>
    <s v="ouahigouya"/>
    <s v="ouahigouya7"/>
    <d v="2023-06-20T11:13:07"/>
    <d v="2023-06-20T11:41:43"/>
    <s v="audit.csv"/>
    <m/>
    <m/>
    <x v="0"/>
    <d v="2023-06-20T00:00:00"/>
    <s v="nord"/>
    <s v="yatenga"/>
    <x v="1"/>
    <s v="central"/>
    <m/>
    <m/>
    <s v="ACTED Burkina Faso"/>
    <s v="Marché de Ouahigouya"/>
    <m/>
    <s v="oui"/>
    <m/>
    <x v="0"/>
    <m/>
    <m/>
    <s v="savon400gr"/>
    <n v="0"/>
    <n v="0"/>
    <n v="1"/>
    <n v="0"/>
    <n v="1"/>
    <m/>
    <m/>
    <m/>
    <m/>
    <m/>
    <m/>
    <m/>
    <m/>
    <m/>
    <m/>
    <m/>
    <m/>
    <m/>
    <m/>
    <m/>
    <m/>
    <m/>
    <m/>
    <m/>
    <m/>
    <m/>
    <m/>
    <m/>
    <m/>
    <m/>
    <m/>
    <m/>
    <s v="disponible"/>
    <s v="boule400g boule250g"/>
    <n v="1"/>
    <n v="1"/>
    <n v="500"/>
    <n v="300"/>
    <s v="meme_pays"/>
    <m/>
    <m/>
    <n v="60"/>
    <n v="2"/>
    <n v="0"/>
    <n v="1200"/>
    <n v="1400"/>
    <m/>
    <s v="non"/>
    <m/>
    <m/>
    <m/>
    <m/>
    <m/>
    <m/>
    <m/>
    <m/>
    <m/>
    <m/>
    <m/>
    <m/>
    <m/>
    <m/>
    <m/>
    <m/>
    <m/>
    <m/>
    <m/>
    <m/>
    <m/>
    <s v="prix_hausse"/>
    <n v="0"/>
    <n v="1"/>
    <n v="0"/>
    <n v="0"/>
    <s v="savon400gr"/>
    <n v="0"/>
    <n v="0"/>
    <n v="1"/>
    <n v="0"/>
    <s v="hausse_couts hausse_demande_arrivees baisse_offre_securite"/>
    <n v="1"/>
    <n v="0"/>
    <n v="0"/>
    <n v="0"/>
    <n v="1"/>
    <n v="0"/>
    <n v="0"/>
    <n v="0"/>
    <n v="1"/>
    <n v="0"/>
    <n v="0"/>
    <n v="0"/>
    <m/>
    <m/>
    <m/>
    <m/>
    <m/>
    <m/>
    <m/>
    <m/>
    <m/>
    <m/>
    <m/>
    <m/>
    <m/>
    <m/>
    <m/>
    <m/>
    <m/>
    <m/>
    <m/>
    <m/>
    <m/>
    <s v="bache pelle"/>
    <n v="1"/>
    <n v="0"/>
    <n v="0"/>
    <n v="1"/>
    <n v="0"/>
    <n v="2"/>
    <m/>
    <s v="disponible"/>
    <n v="5000"/>
    <s v="meme_pays"/>
    <m/>
    <m/>
    <n v="70"/>
    <n v="3"/>
    <n v="0"/>
    <n v="1000"/>
    <n v="1000"/>
    <m/>
    <m/>
    <m/>
    <m/>
    <m/>
    <m/>
    <m/>
    <m/>
    <m/>
    <m/>
    <m/>
    <m/>
    <m/>
    <m/>
    <m/>
    <m/>
    <m/>
    <m/>
    <m/>
    <m/>
    <m/>
    <m/>
    <m/>
    <s v="disponible"/>
    <n v="2500"/>
    <s v="meme_pays"/>
    <m/>
    <m/>
    <n v="70"/>
    <n v="45"/>
    <n v="0"/>
    <n v="300"/>
    <n v="1000"/>
    <m/>
    <s v="non"/>
    <m/>
    <m/>
    <m/>
    <m/>
    <m/>
    <m/>
    <m/>
    <m/>
    <m/>
    <m/>
    <m/>
    <m/>
    <m/>
    <m/>
    <m/>
    <m/>
    <m/>
    <m/>
    <m/>
    <m/>
    <m/>
    <m/>
    <s v="prix_hausse"/>
    <n v="0"/>
    <n v="1"/>
    <n v="0"/>
    <n v="0"/>
    <s v="bache pelle"/>
    <n v="1"/>
    <n v="0"/>
    <n v="0"/>
    <n v="1"/>
    <n v="0"/>
    <s v="hausse_couts hausse_demande_arrivees"/>
    <n v="1"/>
    <n v="0"/>
    <n v="0"/>
    <n v="0"/>
    <n v="1"/>
    <n v="0"/>
    <n v="0"/>
    <n v="0"/>
    <n v="0"/>
    <n v="0"/>
    <n v="0"/>
    <n v="0"/>
    <m/>
    <m/>
    <m/>
    <m/>
    <m/>
    <m/>
    <m/>
    <m/>
    <m/>
    <m/>
    <m/>
    <m/>
    <m/>
    <m/>
    <m/>
    <m/>
    <m/>
    <m/>
    <m/>
    <m/>
    <m/>
    <m/>
    <s v="moustiquaire sac_boro"/>
    <n v="0"/>
    <n v="0"/>
    <n v="0"/>
    <n v="0"/>
    <n v="0"/>
    <n v="0"/>
    <n v="0"/>
    <n v="0"/>
    <n v="0"/>
    <n v="0"/>
    <n v="0"/>
    <n v="1"/>
    <n v="0"/>
    <n v="0"/>
    <n v="1"/>
    <n v="0"/>
    <n v="2"/>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5000"/>
    <s v="meme_pays"/>
    <m/>
    <m/>
    <n v="30"/>
    <n v="3"/>
    <n v="0"/>
    <n v="3000"/>
    <n v="5000"/>
    <m/>
    <m/>
    <m/>
    <m/>
    <m/>
    <m/>
    <m/>
    <m/>
    <m/>
    <m/>
    <m/>
    <m/>
    <m/>
    <m/>
    <m/>
    <m/>
    <m/>
    <m/>
    <m/>
    <m/>
    <m/>
    <m/>
    <m/>
    <m/>
    <m/>
    <m/>
    <s v="disponible"/>
    <n v="250"/>
    <s v="meme_pays"/>
    <m/>
    <m/>
    <n v="30"/>
    <n v="3"/>
    <n v="0"/>
    <n v="10000"/>
    <n v="10000"/>
    <m/>
    <s v="non"/>
    <m/>
    <m/>
    <m/>
    <m/>
    <m/>
    <m/>
    <m/>
    <m/>
    <m/>
    <m/>
    <m/>
    <m/>
    <m/>
    <m/>
    <m/>
    <m/>
    <m/>
    <m/>
    <m/>
    <m/>
    <m/>
    <m/>
    <m/>
    <m/>
    <m/>
    <m/>
    <m/>
    <m/>
    <m/>
    <m/>
    <m/>
    <m/>
    <m/>
    <x v="2"/>
    <n v="0"/>
    <n v="1"/>
    <n v="0"/>
    <n v="0"/>
    <s v="moustiquaire sac_boro"/>
    <n v="0"/>
    <n v="0"/>
    <n v="0"/>
    <n v="0"/>
    <n v="0"/>
    <n v="0"/>
    <n v="0"/>
    <n v="0"/>
    <n v="0"/>
    <n v="0"/>
    <n v="0"/>
    <n v="1"/>
    <n v="0"/>
    <n v="0"/>
    <n v="1"/>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ersonnel"/>
    <s v="oui_produits oui_carburant"/>
    <n v="0"/>
    <n v="1"/>
    <n v="0"/>
    <n v="1"/>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moyen"/>
    <s v="non"/>
    <m/>
    <m/>
    <s v="baisse_moyen"/>
    <s v="oui"/>
    <m/>
    <s v="Manque de moyen"/>
    <s v="Non"/>
    <m/>
    <m/>
    <m/>
    <m/>
    <n v="442263943"/>
    <d v="2023-06-20T17:05:40"/>
    <m/>
    <m/>
    <s v="submitted_via_web"/>
    <s v="bkf_icsm"/>
    <s v="v8DRxzhZAoFL2MzF7VzqpN"/>
    <m/>
    <m/>
    <m/>
  </r>
  <r>
    <n v="33"/>
    <s v="7c2af971-56fc-4b49-9b8b-bccb7dd9c4fc"/>
    <d v="2023-06-20T00:00:00"/>
    <s v="ouahigouya"/>
    <s v="ouahigouya6"/>
    <d v="2023-06-20T10:42:56"/>
    <d v="2023-06-20T11:00:50"/>
    <s v="audit.csv"/>
    <m/>
    <m/>
    <x v="0"/>
    <d v="2023-06-20T00:00:00"/>
    <s v="nord"/>
    <s v="yatenga"/>
    <x v="1"/>
    <s v="central"/>
    <m/>
    <m/>
    <s v="ACTED Burkina Faso"/>
    <s v="Marché de Ouahigouya"/>
    <m/>
    <s v="oui"/>
    <m/>
    <x v="1"/>
    <m/>
    <m/>
    <s v="savon400gr"/>
    <n v="0"/>
    <n v="0"/>
    <n v="1"/>
    <n v="0"/>
    <n v="1"/>
    <m/>
    <m/>
    <m/>
    <m/>
    <m/>
    <m/>
    <m/>
    <m/>
    <m/>
    <m/>
    <m/>
    <m/>
    <m/>
    <m/>
    <m/>
    <m/>
    <m/>
    <m/>
    <m/>
    <m/>
    <m/>
    <m/>
    <m/>
    <m/>
    <m/>
    <m/>
    <m/>
    <s v="disponible"/>
    <s v="boule400g boule250g"/>
    <n v="1"/>
    <n v="1"/>
    <n v="500"/>
    <n v="300"/>
    <s v="meme_localite"/>
    <m/>
    <m/>
    <n v="20"/>
    <n v="1"/>
    <n v="0"/>
    <n v="250"/>
    <n v="200"/>
    <m/>
    <s v="non"/>
    <m/>
    <m/>
    <m/>
    <m/>
    <m/>
    <m/>
    <m/>
    <m/>
    <m/>
    <m/>
    <m/>
    <m/>
    <m/>
    <m/>
    <m/>
    <m/>
    <m/>
    <m/>
    <m/>
    <m/>
    <m/>
    <s v="prix_constants"/>
    <n v="1"/>
    <n v="0"/>
    <n v="0"/>
    <n v="0"/>
    <m/>
    <m/>
    <m/>
    <m/>
    <m/>
    <m/>
    <m/>
    <m/>
    <m/>
    <m/>
    <m/>
    <m/>
    <m/>
    <m/>
    <m/>
    <m/>
    <m/>
    <m/>
    <m/>
    <m/>
    <m/>
    <m/>
    <m/>
    <m/>
    <m/>
    <m/>
    <m/>
    <m/>
    <m/>
    <m/>
    <m/>
    <m/>
    <m/>
    <m/>
    <m/>
    <m/>
    <m/>
    <m/>
    <m/>
    <s v="bache"/>
    <n v="1"/>
    <n v="0"/>
    <n v="0"/>
    <n v="0"/>
    <n v="0"/>
    <n v="1"/>
    <m/>
    <s v="disponible"/>
    <n v="6000"/>
    <s v="meme_pays"/>
    <m/>
    <m/>
    <n v="55"/>
    <n v="2"/>
    <n v="0"/>
    <n v="100"/>
    <n v="150"/>
    <m/>
    <m/>
    <m/>
    <m/>
    <m/>
    <m/>
    <m/>
    <m/>
    <m/>
    <m/>
    <m/>
    <m/>
    <m/>
    <m/>
    <m/>
    <m/>
    <m/>
    <m/>
    <m/>
    <m/>
    <m/>
    <m/>
    <m/>
    <m/>
    <m/>
    <m/>
    <m/>
    <m/>
    <m/>
    <m/>
    <m/>
    <m/>
    <m/>
    <m/>
    <s v="non"/>
    <m/>
    <m/>
    <m/>
    <m/>
    <m/>
    <m/>
    <m/>
    <m/>
    <m/>
    <m/>
    <m/>
    <m/>
    <m/>
    <m/>
    <m/>
    <m/>
    <m/>
    <m/>
    <m/>
    <m/>
    <m/>
    <m/>
    <s v="prix_hausse"/>
    <n v="0"/>
    <n v="1"/>
    <n v="0"/>
    <n v="0"/>
    <s v="bache"/>
    <n v="1"/>
    <n v="0"/>
    <n v="0"/>
    <n v="0"/>
    <n v="0"/>
    <s v="hausse_demande_clients"/>
    <n v="0"/>
    <n v="0"/>
    <n v="0"/>
    <n v="1"/>
    <n v="0"/>
    <n v="0"/>
    <n v="0"/>
    <n v="0"/>
    <n v="0"/>
    <n v="0"/>
    <n v="0"/>
    <n v="0"/>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tre"/>
    <n v="0"/>
    <n v="0"/>
    <n v="0"/>
    <n v="0"/>
    <n v="0"/>
    <n v="0"/>
    <n v="0"/>
    <n v="1"/>
    <n v="0"/>
    <n v="0"/>
    <s v="On souhaiterait avoir plus d'argent pour avoir plus d'articles ie diversifier les articles"/>
    <s v="autre"/>
    <n v="0"/>
    <n v="0"/>
    <n v="0"/>
    <n v="0"/>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3946"/>
    <d v="2023-06-20T17:05:40"/>
    <m/>
    <m/>
    <s v="submitted_via_web"/>
    <s v="bkf_icsm"/>
    <s v="v8DRxzhZAoFL2MzF7VzqpN"/>
    <m/>
    <m/>
    <m/>
  </r>
  <r>
    <n v="34"/>
    <s v="7c7c9d87-42bb-4e8e-b423-6928af7312e0"/>
    <d v="2023-06-20T00:00:00"/>
    <s v="ouahigouya"/>
    <s v="ouahigouya7"/>
    <d v="2023-06-20T11:51:25"/>
    <d v="2023-06-20T12:24:36"/>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natte couverture"/>
    <n v="0"/>
    <n v="0"/>
    <n v="0"/>
    <n v="1"/>
    <n v="1"/>
    <n v="1"/>
    <n v="1"/>
    <n v="0"/>
    <n v="0"/>
    <n v="1"/>
    <n v="1"/>
    <n v="0"/>
    <n v="0"/>
    <n v="0"/>
    <n v="0"/>
    <n v="0"/>
    <n v="6"/>
    <n v="8"/>
    <m/>
    <m/>
    <m/>
    <m/>
    <m/>
    <m/>
    <m/>
    <m/>
    <m/>
    <m/>
    <m/>
    <m/>
    <m/>
    <m/>
    <m/>
    <m/>
    <m/>
    <m/>
    <m/>
    <m/>
    <m/>
    <m/>
    <m/>
    <m/>
    <m/>
    <m/>
    <m/>
    <m/>
    <m/>
    <m/>
    <m/>
    <m/>
    <m/>
    <m/>
    <m/>
    <m/>
    <m/>
    <m/>
    <m/>
    <m/>
    <m/>
    <m/>
    <m/>
    <m/>
    <s v="disponible"/>
    <n v="6500"/>
    <s v="meme_localite"/>
    <m/>
    <m/>
    <n v="30"/>
    <n v="1"/>
    <n v="0"/>
    <n v="1000"/>
    <n v="1500"/>
    <m/>
    <s v="disponible"/>
    <n v="4800"/>
    <s v="meme_localite"/>
    <m/>
    <m/>
    <n v="30"/>
    <n v="1"/>
    <n v="0"/>
    <n v="1000"/>
    <n v="1500"/>
    <m/>
    <s v="disponible"/>
    <n v="1600"/>
    <s v="meme_localite"/>
    <m/>
    <m/>
    <n v="25"/>
    <n v="3"/>
    <n v="0"/>
    <n v="1500"/>
    <n v="1000"/>
    <m/>
    <s v="disponible"/>
    <n v="200"/>
    <s v="meme_pays"/>
    <m/>
    <m/>
    <n v="90"/>
    <n v="3"/>
    <n v="0"/>
    <n v="5000"/>
    <n v="3000"/>
    <m/>
    <m/>
    <m/>
    <m/>
    <m/>
    <m/>
    <m/>
    <m/>
    <m/>
    <m/>
    <m/>
    <m/>
    <m/>
    <m/>
    <m/>
    <m/>
    <m/>
    <m/>
    <m/>
    <m/>
    <m/>
    <m/>
    <m/>
    <m/>
    <m/>
    <m/>
    <m/>
    <m/>
    <m/>
    <s v="disponible"/>
    <n v="3000"/>
    <s v="meme_pays"/>
    <m/>
    <m/>
    <n v="120"/>
    <n v="3"/>
    <n v="0"/>
    <n v="1000"/>
    <n v="1500"/>
    <m/>
    <s v="disponible"/>
    <n v="4000"/>
    <s v="meme_pays"/>
    <m/>
    <m/>
    <n v="40"/>
    <n v="2"/>
    <n v="0"/>
    <n v="3000"/>
    <n v="2000"/>
    <m/>
    <m/>
    <m/>
    <m/>
    <m/>
    <m/>
    <m/>
    <m/>
    <m/>
    <m/>
    <m/>
    <m/>
    <m/>
    <m/>
    <m/>
    <m/>
    <m/>
    <m/>
    <m/>
    <m/>
    <m/>
    <m/>
    <m/>
    <m/>
    <m/>
    <m/>
    <m/>
    <m/>
    <m/>
    <m/>
    <m/>
    <m/>
    <m/>
    <m/>
    <m/>
    <m/>
    <m/>
    <m/>
    <m/>
    <m/>
    <m/>
    <m/>
    <m/>
    <m/>
    <m/>
    <m/>
    <m/>
    <m/>
    <s v="non"/>
    <m/>
    <m/>
    <m/>
    <m/>
    <m/>
    <m/>
    <m/>
    <m/>
    <m/>
    <m/>
    <m/>
    <m/>
    <m/>
    <m/>
    <m/>
    <m/>
    <m/>
    <m/>
    <m/>
    <m/>
    <m/>
    <m/>
    <m/>
    <m/>
    <m/>
    <m/>
    <m/>
    <m/>
    <m/>
    <m/>
    <m/>
    <m/>
    <m/>
    <x v="2"/>
    <n v="0"/>
    <n v="1"/>
    <n v="0"/>
    <n v="0"/>
    <s v="marmite7 marmite5 assiette gobelet_plastique"/>
    <n v="0"/>
    <n v="0"/>
    <n v="0"/>
    <n v="1"/>
    <n v="1"/>
    <n v="1"/>
    <n v="1"/>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oui_personnel"/>
    <s v="oui_produits oui_carburant"/>
    <n v="0"/>
    <n v="1"/>
    <n v="0"/>
    <n v="1"/>
    <n v="0"/>
    <n v="0"/>
    <s v="non_pas_de_credi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2263972"/>
    <d v="2023-06-20T17:05:42"/>
    <m/>
    <m/>
    <s v="submitted_via_web"/>
    <s v="bkf_icsm"/>
    <s v="v8DRxzhZAoFL2MzF7VzqpN"/>
    <m/>
    <m/>
    <m/>
  </r>
  <r>
    <n v="35"/>
    <s v="b0578ac6-5678-437f-b47a-ea1b43376a22"/>
    <d v="2023-06-20T00:00:00"/>
    <s v="ouahigouya"/>
    <s v="ouahigouya2"/>
    <d v="2023-06-20T14:04:37"/>
    <d v="2023-06-20T14:53:05"/>
    <s v="audit.csv"/>
    <m/>
    <m/>
    <x v="0"/>
    <d v="2023-06-20T00:00:00"/>
    <s v="nord"/>
    <s v="yatenga"/>
    <x v="1"/>
    <s v="central"/>
    <m/>
    <m/>
    <s v="ACTED Burkina Faso"/>
    <s v="Marché de Ouahigouya"/>
    <m/>
    <s v="oui"/>
    <m/>
    <x v="1"/>
    <m/>
    <m/>
    <s v="seau"/>
    <n v="1"/>
    <n v="0"/>
    <n v="0"/>
    <n v="0"/>
    <n v="1"/>
    <m/>
    <s v="disponible"/>
    <n v="1200"/>
    <s v="meme_localite"/>
    <m/>
    <m/>
    <n v="21"/>
    <n v="3"/>
    <n v="0"/>
    <n v="80"/>
    <n v="8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n v="0"/>
    <n v="0"/>
    <n v="0"/>
    <n v="0"/>
    <n v="0"/>
    <n v="1"/>
    <n v="1"/>
    <n v="0"/>
    <n v="0"/>
    <n v="0"/>
    <n v="0"/>
    <n v="0"/>
    <n v="0"/>
    <n v="0"/>
    <n v="0"/>
    <n v="0"/>
    <n v="2"/>
    <n v="4"/>
    <m/>
    <m/>
    <m/>
    <m/>
    <m/>
    <m/>
    <m/>
    <m/>
    <m/>
    <m/>
    <m/>
    <m/>
    <m/>
    <m/>
    <m/>
    <m/>
    <m/>
    <m/>
    <m/>
    <m/>
    <m/>
    <m/>
    <m/>
    <m/>
    <m/>
    <m/>
    <m/>
    <m/>
    <m/>
    <m/>
    <m/>
    <m/>
    <m/>
    <m/>
    <m/>
    <m/>
    <m/>
    <m/>
    <m/>
    <m/>
    <m/>
    <m/>
    <m/>
    <m/>
    <m/>
    <m/>
    <m/>
    <m/>
    <m/>
    <m/>
    <m/>
    <m/>
    <m/>
    <m/>
    <m/>
    <m/>
    <m/>
    <m/>
    <m/>
    <m/>
    <m/>
    <m/>
    <m/>
    <m/>
    <m/>
    <m/>
    <s v="disponible"/>
    <n v="1750"/>
    <s v="meme_region"/>
    <m/>
    <m/>
    <n v="20"/>
    <n v="2"/>
    <n v="0"/>
    <n v="250"/>
    <n v="200"/>
    <m/>
    <s v="disponible"/>
    <n v="150"/>
    <s v="meme_pays"/>
    <m/>
    <m/>
    <n v="30"/>
    <n v="2"/>
    <n v="0"/>
    <n v="350"/>
    <n v="2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degradation_perte"/>
    <n v="0"/>
    <n v="0"/>
    <n v="1"/>
    <n v="0"/>
    <n v="0"/>
    <n v="0"/>
    <n v="0"/>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autre"/>
    <n v="0"/>
    <n v="0"/>
    <n v="0"/>
    <n v="1"/>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Cela est dû à l'insécurité dans la zone"/>
    <s v="baisse_un_peu"/>
    <s v="oui"/>
    <m/>
    <s v="Déplace interne de certains clients vers les grandes villes"/>
    <s v="RAS"/>
    <m/>
    <s v="Ras"/>
    <m/>
    <m/>
    <n v="442263976"/>
    <d v="2023-06-20T17:05:42"/>
    <m/>
    <m/>
    <s v="submitted_via_web"/>
    <s v="bkf_icsm"/>
    <s v="v8DRxzhZAoFL2MzF7VzqpN"/>
    <m/>
    <m/>
    <m/>
  </r>
  <r>
    <n v="36"/>
    <s v="71e16e0a-4b57-4cc4-ab92-d3e27a2960fb"/>
    <d v="2023-06-20T00:00:00"/>
    <s v="ouahigouya"/>
    <s v="ouahigouya6"/>
    <d v="2023-06-20T11:04:04"/>
    <d v="2023-06-20T11:20:56"/>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n v="0"/>
    <n v="0"/>
    <n v="0"/>
    <n v="0"/>
    <n v="0"/>
    <n v="0"/>
    <n v="0"/>
    <n v="0"/>
    <n v="0"/>
    <n v="1"/>
    <n v="0"/>
    <n v="0"/>
    <n v="0"/>
    <n v="0"/>
    <n v="0"/>
    <n v="0"/>
    <n v="1"/>
    <n v="3"/>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5"/>
    <n v="2"/>
    <n v="0"/>
    <n v="1000"/>
    <n v="1500"/>
    <m/>
    <m/>
    <m/>
    <m/>
    <m/>
    <m/>
    <m/>
    <m/>
    <m/>
    <m/>
    <m/>
    <m/>
    <m/>
    <m/>
    <m/>
    <m/>
    <m/>
    <m/>
    <m/>
    <m/>
    <m/>
    <m/>
    <m/>
    <m/>
    <m/>
    <m/>
    <m/>
    <m/>
    <m/>
    <m/>
    <m/>
    <m/>
    <m/>
    <m/>
    <m/>
    <m/>
    <m/>
    <m/>
    <m/>
    <m/>
    <m/>
    <m/>
    <m/>
    <m/>
    <m/>
    <m/>
    <m/>
    <m/>
    <m/>
    <m/>
    <m/>
    <m/>
    <m/>
    <m/>
    <m/>
    <m/>
    <m/>
    <m/>
    <m/>
    <s v="non"/>
    <m/>
    <m/>
    <m/>
    <m/>
    <m/>
    <m/>
    <m/>
    <m/>
    <m/>
    <m/>
    <m/>
    <m/>
    <m/>
    <m/>
    <m/>
    <m/>
    <m/>
    <m/>
    <m/>
    <m/>
    <m/>
    <m/>
    <m/>
    <m/>
    <m/>
    <m/>
    <m/>
    <m/>
    <m/>
    <m/>
    <m/>
    <m/>
    <m/>
    <x v="2"/>
    <n v="0"/>
    <n v="1"/>
    <n v="0"/>
    <n v="0"/>
    <s v="natte"/>
    <n v="0"/>
    <n v="0"/>
    <n v="0"/>
    <n v="0"/>
    <n v="0"/>
    <n v="0"/>
    <n v="0"/>
    <n v="0"/>
    <n v="0"/>
    <n v="1"/>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Nos lieux de vente ont beaucoup réduit à cause de l'insécurité. On ne peut plus aller hors Ouahigouya."/>
    <m/>
    <s v="Ras"/>
    <m/>
    <m/>
    <n v="442263978"/>
    <d v="2023-06-20T17:05:42"/>
    <m/>
    <m/>
    <s v="submitted_via_web"/>
    <s v="bkf_icsm"/>
    <s v="v8DRxzhZAoFL2MzF7VzqpN"/>
    <m/>
    <m/>
    <m/>
  </r>
  <r>
    <n v="37"/>
    <s v="d7d18ece-6834-4cf5-86de-52c04863f31c"/>
    <d v="2023-06-20T00:00:00"/>
    <s v="ouahigouya"/>
    <s v="ouahigouya2"/>
    <d v="2023-06-20T15:35:25"/>
    <d v="2023-06-20T15:56:04"/>
    <s v="audit.csv"/>
    <m/>
    <m/>
    <x v="0"/>
    <d v="2023-06-20T00:00:00"/>
    <s v="nord"/>
    <s v="yatenga"/>
    <x v="1"/>
    <s v="central"/>
    <m/>
    <m/>
    <s v="ACTED Burkina Faso"/>
    <s v="Marché de Ouahigouya"/>
    <m/>
    <s v="oui"/>
    <m/>
    <x v="1"/>
    <m/>
    <m/>
    <s v="bidon"/>
    <n v="0"/>
    <n v="1"/>
    <n v="0"/>
    <n v="0"/>
    <n v="1"/>
    <m/>
    <m/>
    <m/>
    <m/>
    <m/>
    <m/>
    <m/>
    <m/>
    <m/>
    <m/>
    <m/>
    <m/>
    <s v="disponible"/>
    <s v="20l 25l"/>
    <n v="1"/>
    <n v="1"/>
    <n v="5000"/>
    <n v="6000"/>
    <s v="meme_pays"/>
    <m/>
    <m/>
    <n v="30"/>
    <n v="7"/>
    <n v="0"/>
    <n v="1000"/>
    <n v="500"/>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3kg 6kg 12kg"/>
    <n v="1"/>
    <n v="1"/>
    <n v="1"/>
    <n v="16500"/>
    <n v="28750"/>
    <n v="36000"/>
    <s v="meme_pays"/>
    <m/>
    <m/>
    <n v="45"/>
    <n v="5"/>
    <n v="0"/>
    <n v="300"/>
    <n v="1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Manque des moyens financiers"/>
    <s v="RAS"/>
    <m/>
    <s v="Ras"/>
    <m/>
    <m/>
    <n v="442264022"/>
    <d v="2023-06-20T17:05:45"/>
    <m/>
    <m/>
    <s v="submitted_via_web"/>
    <s v="bkf_icsm"/>
    <s v="v8DRxzhZAoFL2MzF7VzqpN"/>
    <m/>
    <m/>
    <m/>
  </r>
  <r>
    <n v="38"/>
    <s v="d5ebfeff-5b29-47bd-ae28-64fb3e29870a"/>
    <d v="2023-06-20T00:00:00"/>
    <s v="ouahigouya"/>
    <s v="ouahigouya7"/>
    <d v="2023-06-20T12:49:05"/>
    <d v="2023-06-20T13:07:53"/>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50"/>
    <s v="meme_pays"/>
    <m/>
    <m/>
    <n v="7"/>
    <n v="5"/>
    <n v="0"/>
    <n v="50"/>
    <n v="300"/>
    <m/>
    <s v="disponible"/>
    <s v="sac sachet"/>
    <n v="1"/>
    <n v="1"/>
    <n v="7800"/>
    <n v="100"/>
    <s v="meme_pays"/>
    <m/>
    <m/>
    <n v="10"/>
    <n v="5"/>
    <n v="0"/>
    <n v="5"/>
    <n v="4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n v="0"/>
    <n v="1"/>
    <n v="1"/>
    <n v="0"/>
    <n v="0"/>
    <n v="1"/>
    <n v="0"/>
    <n v="0"/>
    <n v="0"/>
    <n v="0"/>
    <m/>
    <s v="credit_informel transfert"/>
    <n v="1"/>
    <n v="0"/>
    <n v="0"/>
    <n v="1"/>
    <n v="0"/>
    <n v="0"/>
    <n v="0"/>
    <n v="0"/>
    <n v="0"/>
    <n v="0"/>
    <n v="0"/>
    <m/>
    <s v="oui_personnel"/>
    <s v="oui_produits oui_transports"/>
    <n v="0"/>
    <n v="1"/>
    <n v="1"/>
    <n v="0"/>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Oui le marché est maureause et vous aussi passer tout le temps a nous demander et vous ne payer rien avec nous"/>
    <m/>
    <m/>
    <m/>
    <m/>
    <n v="442264042"/>
    <d v="2023-06-20T17:05:46"/>
    <m/>
    <m/>
    <s v="submitted_via_web"/>
    <s v="bkf_icsm"/>
    <s v="v8DRxzhZAoFL2MzF7VzqpN"/>
    <m/>
    <m/>
    <m/>
  </r>
  <r>
    <n v="39"/>
    <s v="9784585e-0bac-411f-84a8-f4b0f621881e"/>
    <d v="2023-06-20T00:00:00"/>
    <s v="ouahigouya"/>
    <s v="ouahigouya6"/>
    <d v="2023-06-20T11:23:11"/>
    <d v="2023-06-20T11:40:29"/>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corde"/>
    <n v="0"/>
    <n v="1"/>
    <n v="0"/>
    <n v="0"/>
    <n v="0"/>
    <n v="1"/>
    <m/>
    <m/>
    <m/>
    <m/>
    <m/>
    <m/>
    <m/>
    <m/>
    <m/>
    <m/>
    <m/>
    <m/>
    <s v="disponible"/>
    <n v="3500"/>
    <s v="meme_localite"/>
    <m/>
    <m/>
    <n v="15"/>
    <n v="1"/>
    <n v="0"/>
    <n v="250"/>
    <n v="400"/>
    <m/>
    <m/>
    <m/>
    <m/>
    <m/>
    <m/>
    <m/>
    <m/>
    <m/>
    <m/>
    <m/>
    <m/>
    <m/>
    <m/>
    <m/>
    <m/>
    <m/>
    <m/>
    <m/>
    <m/>
    <m/>
    <m/>
    <m/>
    <s v="non"/>
    <m/>
    <m/>
    <m/>
    <m/>
    <m/>
    <m/>
    <m/>
    <m/>
    <m/>
    <m/>
    <m/>
    <m/>
    <m/>
    <m/>
    <m/>
    <m/>
    <m/>
    <m/>
    <m/>
    <m/>
    <m/>
    <m/>
    <s v="prix_constants"/>
    <n v="1"/>
    <n v="0"/>
    <n v="0"/>
    <n v="0"/>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052"/>
    <d v="2023-06-20T17:05:46"/>
    <m/>
    <m/>
    <s v="submitted_via_web"/>
    <s v="bkf_icsm"/>
    <s v="v8DRxzhZAoFL2MzF7VzqpN"/>
    <m/>
    <m/>
    <m/>
  </r>
  <r>
    <n v="40"/>
    <s v="1dd91086-8d14-4f50-83cb-2d8f5b40255e"/>
    <d v="2023-06-20T00:00:00"/>
    <s v="ouahigouya"/>
    <s v="ouahigouya7"/>
    <d v="2023-06-20T14:01:59"/>
    <d v="2023-06-20T14:23:27"/>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500"/>
    <n v="35000"/>
    <s v="meme_pays"/>
    <m/>
    <m/>
    <n v="30"/>
    <n v="15"/>
    <n v="0"/>
    <n v="9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rarete_transport cout_transport tracasseries"/>
    <n v="0"/>
    <n v="0"/>
    <n v="0"/>
    <n v="0"/>
    <n v="0"/>
    <n v="1"/>
    <n v="1"/>
    <n v="0"/>
    <n v="1"/>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credit_informel"/>
    <n v="1"/>
    <n v="0"/>
    <n v="0"/>
    <n v="1"/>
    <n v="0"/>
    <n v="0"/>
    <n v="0"/>
    <n v="0"/>
    <n v="0"/>
    <n v="0"/>
    <n v="0"/>
    <m/>
    <s v="oui_personnel"/>
    <s v="oui_produits oui_transports"/>
    <n v="0"/>
    <n v="1"/>
    <n v="1"/>
    <n v="0"/>
    <n v="0"/>
    <n v="0"/>
    <s v="oui"/>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L'approvisionnement des bidon se fond sous comande"/>
    <m/>
    <m/>
    <n v="442264062"/>
    <d v="2023-06-20T17:05:47"/>
    <m/>
    <m/>
    <s v="submitted_via_web"/>
    <s v="bkf_icsm"/>
    <s v="v8DRxzhZAoFL2MzF7VzqpN"/>
    <m/>
    <m/>
    <m/>
  </r>
  <r>
    <n v="41"/>
    <s v="543a244a-df81-4ae0-a29d-0c9c33c0ba98"/>
    <d v="2023-06-20T00:00:00"/>
    <s v="ouahigouya"/>
    <s v="ouahigouya6"/>
    <d v="2023-06-20T11:47:41"/>
    <d v="2023-06-20T11:59:24"/>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m/>
    <m/>
    <m/>
    <m/>
    <s v="disponible"/>
    <n v="1500"/>
    <s v="meme_pays"/>
    <m/>
    <m/>
    <n v="14"/>
    <n v="2"/>
    <n v="0"/>
    <n v="200"/>
    <n v="300"/>
    <m/>
    <s v="disponible"/>
    <n v="2000"/>
    <s v="meme_pays"/>
    <m/>
    <m/>
    <n v="20"/>
    <n v="2"/>
    <n v="0"/>
    <n v="200"/>
    <n v="400"/>
    <m/>
    <s v="non"/>
    <m/>
    <m/>
    <m/>
    <m/>
    <m/>
    <m/>
    <m/>
    <m/>
    <m/>
    <m/>
    <m/>
    <m/>
    <m/>
    <m/>
    <m/>
    <m/>
    <m/>
    <m/>
    <m/>
    <m/>
    <m/>
    <m/>
    <s v="prix_constants"/>
    <n v="1"/>
    <n v="0"/>
    <n v="0"/>
    <n v="0"/>
    <m/>
    <m/>
    <m/>
    <m/>
    <m/>
    <m/>
    <m/>
    <m/>
    <m/>
    <m/>
    <m/>
    <m/>
    <m/>
    <m/>
    <m/>
    <m/>
    <m/>
    <m/>
    <m/>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14"/>
    <n v="2"/>
    <n v="0"/>
    <n v="500"/>
    <n v="400"/>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Pauvreté lié à l'insécurité"/>
    <s v="RAS"/>
    <m/>
    <s v="Ras"/>
    <m/>
    <m/>
    <n v="442264083"/>
    <d v="2023-06-20T17:05:48"/>
    <m/>
    <m/>
    <s v="submitted_via_web"/>
    <s v="bkf_icsm"/>
    <s v="v8DRxzhZAoFL2MzF7VzqpN"/>
    <m/>
    <m/>
    <m/>
  </r>
  <r>
    <n v="42"/>
    <s v="667e97c3-2c8f-4046-a56f-b2a5357c97a7"/>
    <d v="2023-06-20T00:00:00"/>
    <s v="ouahigouya"/>
    <s v="ouahigouya7"/>
    <d v="2023-06-20T14:10:49"/>
    <d v="2023-06-20T15:11:27"/>
    <s v="audit.csv"/>
    <m/>
    <m/>
    <x v="0"/>
    <d v="2023-06-20T00:00:00"/>
    <s v="nord"/>
    <s v="yatenga"/>
    <x v="1"/>
    <s v="central"/>
    <m/>
    <m/>
    <s v="ACTED Burkina Faso"/>
    <s v="Marché de Ouahigouya"/>
    <m/>
    <s v="oui"/>
    <m/>
    <x v="0"/>
    <m/>
    <m/>
    <s v="bidon"/>
    <n v="0"/>
    <n v="1"/>
    <n v="0"/>
    <n v="0"/>
    <n v="1"/>
    <m/>
    <m/>
    <m/>
    <m/>
    <m/>
    <m/>
    <m/>
    <m/>
    <m/>
    <m/>
    <m/>
    <m/>
    <s v="peudisponible"/>
    <s v="20l 25l"/>
    <n v="1"/>
    <n v="1"/>
    <n v="5200"/>
    <n v="6500"/>
    <s v="meme_pays"/>
    <m/>
    <m/>
    <n v="90"/>
    <n v="4"/>
    <n v="0"/>
    <n v="1500"/>
    <n v="11000"/>
    <m/>
    <m/>
    <m/>
    <m/>
    <m/>
    <m/>
    <m/>
    <m/>
    <m/>
    <m/>
    <m/>
    <m/>
    <m/>
    <m/>
    <m/>
    <m/>
    <s v="oui"/>
    <m/>
    <s v="bidon"/>
    <n v="0"/>
    <n v="1"/>
    <n v="0"/>
    <n v="0"/>
    <m/>
    <s v="degradation_perte cout_transport"/>
    <n v="0"/>
    <n v="0"/>
    <n v="1"/>
    <n v="0"/>
    <n v="0"/>
    <n v="0"/>
    <n v="1"/>
    <n v="0"/>
    <n v="0"/>
    <n v="0"/>
    <n v="0"/>
    <m/>
    <m/>
    <s v="prix_hausse"/>
    <n v="0"/>
    <n v="1"/>
    <n v="0"/>
    <n v="0"/>
    <s v="bidon"/>
    <n v="0"/>
    <n v="1"/>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recrutement"/>
    <n v="0"/>
    <n v="1"/>
    <n v="0"/>
    <n v="0"/>
    <n v="1"/>
    <n v="0"/>
    <n v="0"/>
    <n v="0"/>
    <n v="0"/>
    <n v="0"/>
    <m/>
    <s v="credit_informel argent_mobile"/>
    <n v="1"/>
    <n v="0"/>
    <n v="1"/>
    <n v="0"/>
    <n v="0"/>
    <n v="0"/>
    <n v="0"/>
    <n v="0"/>
    <n v="0"/>
    <n v="0"/>
    <n v="0"/>
    <m/>
    <s v="oui_personnel"/>
    <s v="oui_produits"/>
    <n v="0"/>
    <n v="1"/>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2264119"/>
    <d v="2023-06-20T17:05:50"/>
    <m/>
    <m/>
    <s v="submitted_via_web"/>
    <s v="bkf_icsm"/>
    <s v="v8DRxzhZAoFL2MzF7VzqpN"/>
    <m/>
    <m/>
    <m/>
  </r>
  <r>
    <n v="43"/>
    <s v="493a68d8-5953-4165-a8a3-fccccc964b20"/>
    <d v="2023-06-20T00:00:00"/>
    <s v="ouahigouya"/>
    <s v="ouahigouya6"/>
    <d v="2023-06-20T12:31:41"/>
    <d v="2023-06-20T12:39:48"/>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disponible"/>
    <n v="6750"/>
    <s v="meme_localite"/>
    <m/>
    <m/>
    <n v="30"/>
    <n v="2"/>
    <n v="0"/>
    <n v="160"/>
    <n v="200"/>
    <m/>
    <s v="disponible"/>
    <n v="5000"/>
    <s v="meme_localite"/>
    <m/>
    <m/>
    <n v="25"/>
    <n v="2"/>
    <n v="0"/>
    <n v="150"/>
    <n v="200"/>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129"/>
    <d v="2023-06-20T17:05:50"/>
    <m/>
    <m/>
    <s v="submitted_via_web"/>
    <s v="bkf_icsm"/>
    <s v="v8DRxzhZAoFL2MzF7VzqpN"/>
    <m/>
    <m/>
    <m/>
  </r>
  <r>
    <n v="44"/>
    <s v="50d1ccd4-0800-4542-9a75-5228002cdd8b"/>
    <d v="2023-06-20T00:00:00"/>
    <s v="ouahigouya"/>
    <s v="ouahigouya6"/>
    <d v="2023-06-20T12:44:13"/>
    <d v="2023-06-20T13:08:05"/>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50"/>
    <s v="meme_province"/>
    <m/>
    <m/>
    <n v="14"/>
    <n v="5"/>
    <n v="0"/>
    <n v="300"/>
    <n v="150"/>
    <m/>
    <s v="disponible"/>
    <s v="sac sachet"/>
    <n v="1"/>
    <n v="1"/>
    <n v="7500"/>
    <n v="100"/>
    <s v="meme_commune"/>
    <m/>
    <m/>
    <n v="14"/>
    <n v="5"/>
    <n v="0"/>
    <n v="200"/>
    <n v="1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bois combustible_charbon"/>
    <n v="1"/>
    <n v="1"/>
    <n v="0"/>
    <n v="0"/>
    <n v="0"/>
    <n v="0"/>
    <n v="0"/>
    <n v="0"/>
    <n v="0"/>
    <n v="0"/>
    <n v="0"/>
    <n v="0"/>
    <n v="0"/>
    <n v="0"/>
    <n v="0"/>
    <n v="0"/>
    <s v="hausse_couts hausse_demande_arrivees baisse_offre_securite"/>
    <n v="1"/>
    <n v="0"/>
    <n v="0"/>
    <n v="0"/>
    <n v="1"/>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autre"/>
    <n v="0"/>
    <n v="0"/>
    <n v="0"/>
    <n v="0"/>
    <n v="0"/>
    <n v="0"/>
    <n v="0"/>
    <n v="0"/>
    <n v="1"/>
    <n v="0"/>
    <n v="0"/>
    <s v="En espèce"/>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Les prix des articles ont augmenté et nous avons des difficultés de stockage."/>
    <m/>
    <s v="Ras"/>
    <m/>
    <m/>
    <n v="442264150"/>
    <d v="2023-06-20T17:05:52"/>
    <m/>
    <m/>
    <s v="submitted_via_web"/>
    <s v="bkf_icsm"/>
    <s v="v8DRxzhZAoFL2MzF7VzqpN"/>
    <m/>
    <m/>
    <m/>
  </r>
  <r>
    <n v="45"/>
    <s v="6ed21c0e-e2c4-4553-8c0c-5804aca7e0ff"/>
    <d v="2023-06-20T00:00:00"/>
    <s v="ouahigouya"/>
    <s v="ouahigouya6"/>
    <d v="2023-06-20T13:58:16"/>
    <d v="2023-06-20T14:37:54"/>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pagn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4000"/>
    <s v="meme_pays"/>
    <m/>
    <m/>
    <n v="20"/>
    <n v="4"/>
    <n v="0"/>
    <n v="90"/>
    <n v="250"/>
    <m/>
    <s v="disponible"/>
    <n v="5000"/>
    <s v="meme_pays"/>
    <m/>
    <m/>
    <n v="21"/>
    <n v="2"/>
    <n v="0"/>
    <n v="200"/>
    <n v="450"/>
    <m/>
    <m/>
    <m/>
    <m/>
    <m/>
    <m/>
    <m/>
    <m/>
    <m/>
    <m/>
    <m/>
    <m/>
    <s v="disponible"/>
    <s v="oui"/>
    <n v="3000"/>
    <m/>
    <m/>
    <s v="meme_localite"/>
    <m/>
    <m/>
    <n v="12"/>
    <n v="1"/>
    <n v="0"/>
    <n v="600"/>
    <n v="9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autre"/>
    <n v="0"/>
    <n v="0"/>
    <n v="1"/>
    <n v="1"/>
    <n v="0"/>
    <n v="0"/>
    <n v="0"/>
    <n v="0"/>
    <n v="1"/>
    <n v="0"/>
    <n v="0"/>
    <s v="En espèce"/>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Ya pas le marché"/>
    <m/>
    <s v="Ras"/>
    <m/>
    <m/>
    <n v="442264187"/>
    <d v="2023-06-20T17:05:54"/>
    <m/>
    <m/>
    <s v="submitted_via_web"/>
    <s v="bkf_icsm"/>
    <s v="v8DRxzhZAoFL2MzF7VzqpN"/>
    <m/>
    <m/>
    <m/>
  </r>
  <r>
    <n v="46"/>
    <s v="58db2ea4-42ec-419f-9a5b-75202775b0fc"/>
    <d v="2023-06-20T00:00:00"/>
    <s v="ouahigouya"/>
    <s v="ouahigouya5"/>
    <d v="2023-06-20T12:36:50"/>
    <d v="2023-06-20T12:46:04"/>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moustiquai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pays"/>
    <m/>
    <m/>
    <n v="10"/>
    <n v="5"/>
    <n v="0"/>
    <n v="50"/>
    <n v="100"/>
    <m/>
    <s v="disponible"/>
    <n v="3000"/>
    <s v="meme_pays"/>
    <m/>
    <m/>
    <n v="100"/>
    <n v="10"/>
    <n v="0"/>
    <n v="150"/>
    <n v="150"/>
    <m/>
    <m/>
    <m/>
    <m/>
    <m/>
    <m/>
    <m/>
    <m/>
    <m/>
    <m/>
    <m/>
    <m/>
    <s v="disponible"/>
    <s v="oui"/>
    <n v="3000"/>
    <m/>
    <m/>
    <s v="meme_pays"/>
    <m/>
    <m/>
    <n v="10"/>
    <n v="5"/>
    <n v="0"/>
    <n v="500"/>
    <n v="5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ersonnel"/>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pas_de_reponse"/>
    <m/>
    <m/>
    <s v="augmente_un_peu"/>
    <s v="pas_de_reponse"/>
    <m/>
    <m/>
    <s v="RAS"/>
    <m/>
    <s v="Ras"/>
    <m/>
    <m/>
    <n v="442264220"/>
    <d v="2023-06-20T17:05:56"/>
    <m/>
    <m/>
    <s v="submitted_via_web"/>
    <s v="bkf_icsm"/>
    <s v="v8DRxzhZAoFL2MzF7VzqpN"/>
    <m/>
    <m/>
    <m/>
  </r>
  <r>
    <n v="47"/>
    <s v="2f240353-1f59-43e1-baa0-6f077d72bd5b"/>
    <d v="2023-06-20T00:00:00"/>
    <s v="ouahigouya"/>
    <s v="ouahigouya6"/>
    <d v="2023-06-20T14:40:36"/>
    <d v="2023-06-20T15:04:57"/>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n v="0"/>
    <n v="0"/>
    <n v="0"/>
    <n v="0"/>
    <n v="0"/>
    <n v="0"/>
    <n v="0"/>
    <n v="0"/>
    <n v="1"/>
    <n v="0"/>
    <n v="0"/>
    <n v="0"/>
    <n v="0"/>
    <n v="0"/>
    <n v="0"/>
    <n v="0"/>
    <n v="1"/>
    <n v="3"/>
    <m/>
    <m/>
    <m/>
    <m/>
    <m/>
    <m/>
    <m/>
    <m/>
    <m/>
    <m/>
    <m/>
    <m/>
    <m/>
    <m/>
    <m/>
    <m/>
    <m/>
    <m/>
    <m/>
    <m/>
    <m/>
    <m/>
    <m/>
    <m/>
    <m/>
    <m/>
    <m/>
    <m/>
    <m/>
    <m/>
    <m/>
    <m/>
    <m/>
    <m/>
    <m/>
    <m/>
    <m/>
    <m/>
    <m/>
    <m/>
    <m/>
    <m/>
    <m/>
    <m/>
    <m/>
    <m/>
    <m/>
    <m/>
    <m/>
    <m/>
    <m/>
    <m/>
    <m/>
    <m/>
    <m/>
    <m/>
    <m/>
    <m/>
    <m/>
    <m/>
    <m/>
    <m/>
    <m/>
    <m/>
    <m/>
    <m/>
    <m/>
    <m/>
    <m/>
    <m/>
    <m/>
    <m/>
    <m/>
    <m/>
    <m/>
    <m/>
    <m/>
    <m/>
    <m/>
    <m/>
    <m/>
    <m/>
    <m/>
    <m/>
    <m/>
    <m/>
    <m/>
    <m/>
    <m/>
    <m/>
    <m/>
    <m/>
    <m/>
    <m/>
    <m/>
    <m/>
    <m/>
    <m/>
    <m/>
    <m/>
    <m/>
    <m/>
    <m/>
    <m/>
    <m/>
    <s v="disponible"/>
    <n v="2500"/>
    <s v="meme_pays"/>
    <m/>
    <m/>
    <n v="21"/>
    <n v="3"/>
    <n v="0"/>
    <n v="50"/>
    <n v="100"/>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non_chez_soi"/>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240"/>
    <d v="2023-06-20T17:05:57"/>
    <m/>
    <m/>
    <s v="submitted_via_web"/>
    <s v="bkf_icsm"/>
    <s v="v8DRxzhZAoFL2MzF7VzqpN"/>
    <m/>
    <m/>
    <m/>
  </r>
  <r>
    <n v="48"/>
    <s v="7e554e5f-f536-43eb-b732-924ef191be8e"/>
    <d v="2023-06-20T00:00:00"/>
    <s v="ouahigouya"/>
    <s v="ouahigouya5"/>
    <d v="2023-06-20T12:46:15"/>
    <d v="2023-06-20T13:00:55"/>
    <s v="audit.csv"/>
    <m/>
    <m/>
    <x v="0"/>
    <d v="2023-06-20T00:00:00"/>
    <s v="nord"/>
    <s v="yatenga"/>
    <x v="1"/>
    <s v="secondaire"/>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disponible"/>
    <n v="250"/>
    <s v="meme_localite"/>
    <m/>
    <m/>
    <n v="10"/>
    <n v="5"/>
    <n v="0"/>
    <n v="100"/>
    <n v="500"/>
    <m/>
    <s v="disponible"/>
    <s v="sac sachet"/>
    <n v="1"/>
    <n v="1"/>
    <n v="8000"/>
    <n v="100"/>
    <s v="meme_pays"/>
    <m/>
    <m/>
    <n v="10"/>
    <n v="5"/>
    <n v="0"/>
    <n v="1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bois combustible_charbon"/>
    <n v="1"/>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non"/>
    <n v="1"/>
    <n v="0"/>
    <n v="0"/>
    <n v="0"/>
    <n v="0"/>
    <n v="0"/>
    <m/>
    <s v="oui_refugies"/>
    <n v="0"/>
    <n v="0"/>
    <n v="0"/>
    <n v="0"/>
    <n v="1"/>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augmente_un_peu"/>
    <s v="non"/>
    <m/>
    <m/>
    <s v="RAS"/>
    <m/>
    <s v="Ras"/>
    <m/>
    <m/>
    <n v="442264259"/>
    <d v="2023-06-20T17:05:58"/>
    <m/>
    <m/>
    <s v="submitted_via_web"/>
    <s v="bkf_icsm"/>
    <s v="v8DRxzhZAoFL2MzF7VzqpN"/>
    <m/>
    <m/>
    <m/>
  </r>
  <r>
    <n v="49"/>
    <s v="fae65b58-9528-422b-854a-9ead358ca05b"/>
    <d v="2023-06-20T00:00:00"/>
    <s v="ouahigouya"/>
    <s v="ouahigouya6"/>
    <d v="2023-06-20T14:47:48"/>
    <d v="2023-06-20T15:10:35"/>
    <s v="audit.csv"/>
    <m/>
    <m/>
    <x v="0"/>
    <d v="2023-06-20T00:00:00"/>
    <s v="nord"/>
    <s v="yatenga"/>
    <x v="1"/>
    <s v="central"/>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500"/>
    <n v="35500"/>
    <s v="meme_pays"/>
    <m/>
    <m/>
    <n v="14"/>
    <n v="10"/>
    <n v="0"/>
    <n v="8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rarete_transport autre"/>
    <n v="0"/>
    <n v="0"/>
    <n v="0"/>
    <n v="0"/>
    <n v="0"/>
    <n v="1"/>
    <n v="0"/>
    <n v="0"/>
    <n v="0"/>
    <n v="1"/>
    <n v="0"/>
    <s v="Parfois l'indisponibilité u gaz au lieu d'approvisionnement"/>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utre"/>
    <n v="0"/>
    <n v="0"/>
    <n v="1"/>
    <n v="0"/>
    <n v="0"/>
    <n v="0"/>
    <n v="0"/>
    <n v="1"/>
    <n v="0"/>
    <n v="0"/>
    <s v="Souvent nous avons du mal à avoir du gaz depuis Ouaga"/>
    <s v="argent_mobile transfert autre"/>
    <n v="0"/>
    <n v="0"/>
    <n v="1"/>
    <n v="1"/>
    <n v="0"/>
    <n v="0"/>
    <n v="0"/>
    <n v="0"/>
    <n v="1"/>
    <n v="0"/>
    <n v="0"/>
    <s v="En espèce"/>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279"/>
    <d v="2023-06-20T17:06:00"/>
    <m/>
    <m/>
    <s v="submitted_via_web"/>
    <s v="bkf_icsm"/>
    <s v="v8DRxzhZAoFL2MzF7VzqpN"/>
    <m/>
    <m/>
    <m/>
  </r>
  <r>
    <n v="50"/>
    <s v="247d107a-8598-4282-bfb1-45ee9c678974"/>
    <d v="2023-06-20T00:00:00"/>
    <s v="ouahigouya"/>
    <s v="ouahigouya5"/>
    <d v="2023-06-20T13:13:10"/>
    <d v="2023-06-20T16:08:25"/>
    <s v="audit.csv"/>
    <m/>
    <m/>
    <x v="0"/>
    <d v="2023-06-20T00:00:00"/>
    <s v="nord"/>
    <s v="yatenga"/>
    <x v="1"/>
    <s v="secondaire"/>
    <m/>
    <m/>
    <s v="ACTED Burkina Faso"/>
    <s v="Marché de Ouahigouy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28000"/>
    <n v="35000"/>
    <s v="meme_pays"/>
    <m/>
    <m/>
    <n v="7"/>
    <n v="7"/>
    <n v="1"/>
    <n v="5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gaz"/>
    <n v="0"/>
    <n v="0"/>
    <n v="1"/>
    <n v="0"/>
    <n v="0"/>
    <n v="0"/>
    <n v="0"/>
    <n v="0"/>
    <n v="0"/>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non"/>
    <m/>
    <m/>
    <s v="augmente_un_peu"/>
    <s v="non"/>
    <m/>
    <m/>
    <s v="RAS"/>
    <m/>
    <s v="Ras"/>
    <m/>
    <m/>
    <n v="442264285"/>
    <d v="2023-06-20T17:06:00"/>
    <m/>
    <m/>
    <s v="submitted_via_web"/>
    <s v="bkf_icsm"/>
    <s v="v8DRxzhZAoFL2MzF7VzqpN"/>
    <m/>
    <m/>
    <m/>
  </r>
  <r>
    <n v="51"/>
    <s v="c6962d21-c1a2-4822-8544-8017c338c3f4"/>
    <d v="2023-06-20T00:00:00"/>
    <s v="ouahigouya"/>
    <s v="ouahigouya6"/>
    <d v="2023-06-20T15:05:05"/>
    <d v="2023-06-20T15:08:45"/>
    <s v="audit.csv"/>
    <m/>
    <m/>
    <x v="0"/>
    <d v="2023-06-20T00:00:00"/>
    <s v="nord"/>
    <s v="yatenga"/>
    <x v="1"/>
    <s v="central"/>
    <m/>
    <m/>
    <s v="ACTED Burkina Faso"/>
    <s v="Marché de Ouahigouy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n v="0"/>
    <n v="0"/>
    <n v="0"/>
    <n v="0"/>
    <n v="0"/>
    <n v="0"/>
    <n v="1"/>
    <n v="0"/>
    <n v="0"/>
    <n v="0"/>
    <n v="0"/>
    <n v="0"/>
    <n v="0"/>
    <n v="0"/>
    <n v="0"/>
    <n v="0"/>
    <n v="1"/>
    <n v="3"/>
    <m/>
    <m/>
    <m/>
    <m/>
    <m/>
    <m/>
    <m/>
    <m/>
    <m/>
    <m/>
    <m/>
    <m/>
    <m/>
    <m/>
    <m/>
    <m/>
    <m/>
    <m/>
    <m/>
    <m/>
    <m/>
    <m/>
    <m/>
    <m/>
    <m/>
    <m/>
    <m/>
    <m/>
    <m/>
    <m/>
    <m/>
    <m/>
    <m/>
    <m/>
    <m/>
    <m/>
    <m/>
    <m/>
    <m/>
    <m/>
    <m/>
    <m/>
    <m/>
    <m/>
    <m/>
    <m/>
    <m/>
    <m/>
    <m/>
    <m/>
    <m/>
    <m/>
    <m/>
    <m/>
    <m/>
    <m/>
    <m/>
    <m/>
    <m/>
    <m/>
    <m/>
    <m/>
    <m/>
    <m/>
    <m/>
    <m/>
    <m/>
    <m/>
    <m/>
    <m/>
    <m/>
    <m/>
    <m/>
    <m/>
    <m/>
    <m/>
    <m/>
    <s v="disponible"/>
    <n v="150"/>
    <s v="meme_localite"/>
    <m/>
    <m/>
    <n v="20"/>
    <n v="1"/>
    <n v="0"/>
    <n v="240"/>
    <n v="200"/>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
    <s v="oui_point_de_vente"/>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s v="Ras"/>
    <m/>
    <m/>
    <n v="442264302"/>
    <d v="2023-06-20T17:06:01"/>
    <m/>
    <m/>
    <s v="submitted_via_web"/>
    <s v="bkf_icsm"/>
    <s v="v8DRxzhZAoFL2MzF7VzqpN"/>
    <m/>
    <m/>
    <m/>
  </r>
  <r>
    <n v="52"/>
    <s v="65df988a-6016-4899-aeeb-b452ac543932"/>
    <d v="2023-06-20T00:00:00"/>
    <s v="boussouma"/>
    <s v="boussouma1"/>
    <d v="2023-06-20T14:09:37"/>
    <d v="2023-06-20T17:25:14"/>
    <s v="audit.csv"/>
    <m/>
    <m/>
    <x v="0"/>
    <d v="2023-06-20T00:00:00"/>
    <s v="centre_nord"/>
    <s v="sanmatenga"/>
    <x v="2"/>
    <s v="central"/>
    <m/>
    <m/>
    <s v="ACTED Burkina Faso"/>
    <s v="Marché de Boussouma"/>
    <m/>
    <s v="oui"/>
    <m/>
    <x v="2"/>
    <m/>
    <m/>
    <s v="seau bidon savon400gr"/>
    <n v="1"/>
    <n v="1"/>
    <n v="1"/>
    <n v="0"/>
    <n v="3"/>
    <m/>
    <s v="disponible"/>
    <n v="700"/>
    <s v="meme_commune"/>
    <m/>
    <m/>
    <n v="30"/>
    <n v="2"/>
    <n v="0"/>
    <n v="150"/>
    <n v="150"/>
    <m/>
    <s v="disponible"/>
    <s v="20l"/>
    <n v="1"/>
    <n v="0"/>
    <n v="1250"/>
    <m/>
    <s v="meme_pays"/>
    <m/>
    <m/>
    <n v="15"/>
    <n v="3"/>
    <n v="0"/>
    <n v="200"/>
    <n v="200"/>
    <m/>
    <s v="disponible"/>
    <s v="boule400g boule250g"/>
    <n v="1"/>
    <n v="1"/>
    <n v="500"/>
    <n v="300"/>
    <s v="meme_pays"/>
    <m/>
    <m/>
    <n v="15"/>
    <n v="1"/>
    <n v="0"/>
    <n v="200"/>
    <n v="200"/>
    <m/>
    <s v="non"/>
    <m/>
    <m/>
    <m/>
    <m/>
    <m/>
    <m/>
    <m/>
    <m/>
    <m/>
    <m/>
    <m/>
    <m/>
    <m/>
    <m/>
    <m/>
    <m/>
    <m/>
    <m/>
    <m/>
    <m/>
    <m/>
    <s v="prix_constants"/>
    <n v="1"/>
    <n v="0"/>
    <n v="0"/>
    <n v="0"/>
    <m/>
    <m/>
    <m/>
    <m/>
    <m/>
    <m/>
    <m/>
    <m/>
    <m/>
    <m/>
    <m/>
    <m/>
    <m/>
    <m/>
    <m/>
    <m/>
    <m/>
    <m/>
    <m/>
    <m/>
    <m/>
    <m/>
    <m/>
    <m/>
    <m/>
    <m/>
    <m/>
    <m/>
    <m/>
    <m/>
    <m/>
    <m/>
    <m/>
    <m/>
    <m/>
    <m/>
    <m/>
    <m/>
    <m/>
    <s v="bache corde tenaille pelle"/>
    <n v="1"/>
    <n v="1"/>
    <n v="1"/>
    <n v="1"/>
    <n v="0"/>
    <n v="4"/>
    <m/>
    <s v="disponible"/>
    <n v="5000"/>
    <s v="meme_pays"/>
    <m/>
    <m/>
    <n v="40"/>
    <n v="2"/>
    <n v="0"/>
    <n v="200"/>
    <n v="200"/>
    <m/>
    <s v="disponible"/>
    <n v="15000"/>
    <s v="meme_pays"/>
    <m/>
    <m/>
    <n v="30"/>
    <n v="2"/>
    <n v="0"/>
    <n v="60"/>
    <n v="60"/>
    <m/>
    <s v="disponible"/>
    <n v="750"/>
    <s v="meme_pays"/>
    <m/>
    <m/>
    <n v="25"/>
    <n v="2"/>
    <n v="0"/>
    <n v="100"/>
    <n v="100"/>
    <m/>
    <s v="disponible"/>
    <n v="1500"/>
    <s v="meme_pays"/>
    <m/>
    <m/>
    <n v="30"/>
    <n v="2"/>
    <n v="0"/>
    <n v="100"/>
    <n v="10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pays"/>
    <m/>
    <m/>
    <n v="20"/>
    <n v="3"/>
    <n v="0"/>
    <n v="20000"/>
    <n v="20000"/>
    <m/>
    <s v="disponible"/>
    <s v="sac sachet"/>
    <n v="1"/>
    <n v="1"/>
    <n v="7500"/>
    <n v="100"/>
    <s v="meme_pays"/>
    <m/>
    <m/>
    <n v="15"/>
    <n v="5"/>
    <n v="0"/>
    <n v="6000"/>
    <n v="6000"/>
    <m/>
    <s v="disponible"/>
    <s v="6kg 12kg"/>
    <n v="0"/>
    <n v="1"/>
    <n v="1"/>
    <m/>
    <n v="25000"/>
    <n v="35000"/>
    <s v="meme_pays"/>
    <m/>
    <m/>
    <n v="14"/>
    <n v="2"/>
    <n v="0"/>
    <n v="200"/>
    <n v="200"/>
    <m/>
    <s v="disponible"/>
    <n v="4500"/>
    <s v="meme_pays"/>
    <m/>
    <m/>
    <n v="30"/>
    <n v="3"/>
    <n v="0"/>
    <n v="100"/>
    <n v="100"/>
    <m/>
    <s v="disponible"/>
    <n v="3500"/>
    <s v="meme_pays"/>
    <m/>
    <m/>
    <n v="30"/>
    <n v="3"/>
    <n v="0"/>
    <n v="50"/>
    <n v="50"/>
    <m/>
    <s v="disponible"/>
    <n v="600"/>
    <s v="meme_pays"/>
    <m/>
    <m/>
    <n v="15"/>
    <n v="2"/>
    <n v="0"/>
    <n v="100"/>
    <n v="100"/>
    <m/>
    <s v="disponible"/>
    <n v="100"/>
    <s v="meme_pays"/>
    <m/>
    <m/>
    <n v="20"/>
    <n v="2"/>
    <n v="0"/>
    <n v="120"/>
    <n v="120"/>
    <m/>
    <s v="disponible"/>
    <s v="1l 0_5l 0_25l"/>
    <n v="1"/>
    <n v="1"/>
    <n v="1"/>
    <n v="200"/>
    <n v="300"/>
    <n v="700"/>
    <s v="meme_pays"/>
    <m/>
    <m/>
    <n v="30"/>
    <n v="2"/>
    <n v="0"/>
    <n v="150"/>
    <n v="150"/>
    <m/>
    <s v="disponible"/>
    <n v="2500"/>
    <s v="meme_pays"/>
    <m/>
    <m/>
    <n v="30"/>
    <n v="2"/>
    <n v="0"/>
    <n v="70"/>
    <n v="70"/>
    <m/>
    <s v="disponible"/>
    <n v="2500"/>
    <s v="meme_pays"/>
    <m/>
    <m/>
    <n v="40"/>
    <n v="1"/>
    <n v="0"/>
    <n v="300"/>
    <n v="300"/>
    <m/>
    <s v="disponible"/>
    <n v="2000"/>
    <s v="meme_pays"/>
    <m/>
    <m/>
    <n v="20"/>
    <n v="1"/>
    <n v="0"/>
    <n v="200"/>
    <n v="200"/>
    <m/>
    <s v="disponible"/>
    <n v="2000"/>
    <s v="meme_pays"/>
    <m/>
    <m/>
    <n v="30"/>
    <n v="3"/>
    <n v="0"/>
    <n v="250"/>
    <n v="250"/>
    <m/>
    <s v="disponible"/>
    <n v="1500"/>
    <s v="meme_pays"/>
    <m/>
    <m/>
    <n v="15"/>
    <n v="1"/>
    <n v="0"/>
    <n v="100"/>
    <n v="100"/>
    <m/>
    <s v="disponible"/>
    <s v="oui"/>
    <n v="3000"/>
    <m/>
    <m/>
    <s v="meme_pays"/>
    <m/>
    <m/>
    <n v="25"/>
    <n v="2"/>
    <n v="0"/>
    <n v="300"/>
    <n v="300"/>
    <m/>
    <s v="disponible"/>
    <n v="500"/>
    <s v="meme_pays"/>
    <m/>
    <m/>
    <n v="30"/>
    <n v="1"/>
    <n v="0"/>
    <n v="300"/>
    <n v="300"/>
    <m/>
    <s v="non"/>
    <m/>
    <m/>
    <m/>
    <m/>
    <m/>
    <m/>
    <m/>
    <m/>
    <m/>
    <m/>
    <m/>
    <m/>
    <m/>
    <m/>
    <m/>
    <m/>
    <m/>
    <m/>
    <m/>
    <m/>
    <m/>
    <m/>
    <m/>
    <m/>
    <m/>
    <m/>
    <m/>
    <m/>
    <m/>
    <m/>
    <m/>
    <m/>
    <m/>
    <x v="0"/>
    <n v="1"/>
    <n v="0"/>
    <n v="0"/>
    <n v="0"/>
    <m/>
    <m/>
    <m/>
    <m/>
    <m/>
    <m/>
    <m/>
    <m/>
    <m/>
    <m/>
    <m/>
    <m/>
    <m/>
    <m/>
    <m/>
    <m/>
    <m/>
    <m/>
    <m/>
    <m/>
    <m/>
    <m/>
    <m/>
    <m/>
    <m/>
    <m/>
    <m/>
    <m/>
    <m/>
    <m/>
    <m/>
    <m/>
    <m/>
    <m/>
    <m/>
    <m/>
    <m/>
    <m/>
    <m/>
    <m/>
    <m/>
    <m/>
    <m/>
    <m/>
    <m/>
    <m/>
    <m/>
    <m/>
    <m/>
    <m/>
    <m/>
    <m/>
    <m/>
    <m/>
    <m/>
    <m/>
    <m/>
    <m/>
    <m/>
    <m/>
    <m/>
    <m/>
    <m/>
    <m/>
    <s v="mais sorgho_rouge sorgho_blanc mil riz_importe pomme_de_terre viande_beuf viande_mouton poisson lait_en_poudre lait_frais niebe arachide_coque oignon tomate feuille huile beurre sucre sel"/>
    <n v="1"/>
    <n v="1"/>
    <n v="1"/>
    <n v="1"/>
    <n v="0"/>
    <n v="1"/>
    <n v="0"/>
    <n v="0"/>
    <n v="0"/>
    <n v="0"/>
    <n v="1"/>
    <n v="1"/>
    <n v="1"/>
    <n v="1"/>
    <n v="1"/>
    <n v="1"/>
    <n v="1"/>
    <n v="1"/>
    <n v="0"/>
    <n v="0"/>
    <n v="1"/>
    <n v="1"/>
    <n v="1"/>
    <n v="1"/>
    <n v="1"/>
    <n v="1"/>
    <n v="1"/>
    <n v="0"/>
    <n v="20"/>
    <m/>
    <s v="disponible"/>
    <s v="yorouba"/>
    <n v="0"/>
    <n v="1"/>
    <n v="0"/>
    <m/>
    <n v="1000"/>
    <m/>
    <s v="meme_pays"/>
    <m/>
    <m/>
    <n v="20"/>
    <n v="3"/>
    <n v="0"/>
    <n v="30000"/>
    <n v="30000"/>
    <m/>
    <s v="disponible"/>
    <s v="yorouba"/>
    <n v="0"/>
    <n v="1"/>
    <n v="0"/>
    <m/>
    <n v="1200"/>
    <m/>
    <s v="meme_pays"/>
    <m/>
    <m/>
    <n v="14"/>
    <n v="2"/>
    <n v="0"/>
    <n v="20000"/>
    <n v="20000"/>
    <m/>
    <s v="disponible"/>
    <s v="yorouba"/>
    <n v="0"/>
    <n v="1"/>
    <n v="0"/>
    <m/>
    <n v="1100"/>
    <m/>
    <s v="meme_pays"/>
    <m/>
    <m/>
    <n v="20"/>
    <n v="2"/>
    <n v="0"/>
    <n v="30000"/>
    <n v="30000"/>
    <m/>
    <s v="disponible"/>
    <s v="yorouba"/>
    <n v="0"/>
    <n v="1"/>
    <n v="0"/>
    <m/>
    <n v="1400"/>
    <m/>
    <s v="meme_pays"/>
    <m/>
    <m/>
    <n v="10"/>
    <n v="3"/>
    <n v="0"/>
    <n v="20000"/>
    <n v="20000"/>
    <m/>
    <m/>
    <m/>
    <m/>
    <m/>
    <m/>
    <m/>
    <m/>
    <m/>
    <m/>
    <m/>
    <m/>
    <m/>
    <m/>
    <m/>
    <m/>
    <m/>
    <m/>
    <s v="disponible"/>
    <s v="kg"/>
    <n v="1"/>
    <n v="0"/>
    <n v="0"/>
    <n v="450"/>
    <m/>
    <m/>
    <s v="meme_pays"/>
    <m/>
    <m/>
    <n v="14"/>
    <n v="1"/>
    <n v="0"/>
    <n v="250"/>
    <n v="250"/>
    <m/>
    <m/>
    <m/>
    <m/>
    <m/>
    <m/>
    <m/>
    <m/>
    <m/>
    <m/>
    <m/>
    <m/>
    <m/>
    <m/>
    <m/>
    <m/>
    <m/>
    <m/>
    <m/>
    <m/>
    <m/>
    <m/>
    <m/>
    <m/>
    <m/>
    <m/>
    <m/>
    <m/>
    <m/>
    <m/>
    <m/>
    <m/>
    <m/>
    <m/>
    <m/>
    <m/>
    <m/>
    <m/>
    <m/>
    <m/>
    <m/>
    <m/>
    <m/>
    <m/>
    <m/>
    <m/>
    <m/>
    <m/>
    <m/>
    <m/>
    <m/>
    <s v="peudisponible"/>
    <n v="600"/>
    <s v="meme_pays"/>
    <m/>
    <m/>
    <n v="4"/>
    <n v="2"/>
    <n v="0"/>
    <n v="200"/>
    <n v="200"/>
    <m/>
    <s v="disponible"/>
    <n v="3000"/>
    <s v="meme_pays"/>
    <m/>
    <m/>
    <n v="1"/>
    <n v="1"/>
    <n v="1"/>
    <n v="1500"/>
    <n v="1500"/>
    <m/>
    <s v="disponible"/>
    <n v="2500"/>
    <s v="meme_commune"/>
    <m/>
    <m/>
    <n v="1"/>
    <n v="2"/>
    <n v="1"/>
    <n v="500"/>
    <n v="500"/>
    <m/>
    <s v="disponible"/>
    <n v="1500"/>
    <s v="meme_pays"/>
    <m/>
    <m/>
    <n v="3"/>
    <n v="2"/>
    <n v="0"/>
    <n v="1000"/>
    <n v="1000"/>
    <m/>
    <s v="disponible"/>
    <n v="3000"/>
    <s v="meme_pays"/>
    <m/>
    <m/>
    <n v="15"/>
    <n v="1"/>
    <n v="0"/>
    <n v="200"/>
    <n v="200"/>
    <m/>
    <s v="disponible"/>
    <n v="600"/>
    <s v="meme_province"/>
    <m/>
    <m/>
    <n v="2"/>
    <n v="2"/>
    <n v="1"/>
    <n v="200"/>
    <n v="200"/>
    <m/>
    <s v="disponible"/>
    <s v="yorouba"/>
    <n v="0"/>
    <n v="1"/>
    <n v="0"/>
    <m/>
    <n v="1200"/>
    <m/>
    <s v="meme_pays"/>
    <m/>
    <m/>
    <n v="14"/>
    <n v="3"/>
    <n v="0"/>
    <n v="2000"/>
    <n v="2000"/>
    <m/>
    <s v="disponible"/>
    <s v="yorouba"/>
    <n v="0"/>
    <n v="1"/>
    <n v="0"/>
    <m/>
    <n v="500"/>
    <m/>
    <s v="meme_pays"/>
    <m/>
    <m/>
    <n v="10"/>
    <n v="3"/>
    <n v="0"/>
    <n v="1000"/>
    <n v="1000"/>
    <m/>
    <m/>
    <m/>
    <m/>
    <m/>
    <m/>
    <m/>
    <m/>
    <m/>
    <m/>
    <m/>
    <m/>
    <m/>
    <m/>
    <m/>
    <m/>
    <m/>
    <m/>
    <m/>
    <m/>
    <m/>
    <m/>
    <m/>
    <m/>
    <m/>
    <m/>
    <m/>
    <m/>
    <m/>
    <m/>
    <m/>
    <m/>
    <m/>
    <m/>
    <m/>
    <s v="disponible"/>
    <s v="tas"/>
    <n v="0"/>
    <n v="0"/>
    <n v="1"/>
    <m/>
    <m/>
    <n v="200"/>
    <s v="meme_pays"/>
    <m/>
    <m/>
    <n v="7"/>
    <n v="1"/>
    <n v="0"/>
    <n v="200"/>
    <n v="200"/>
    <m/>
    <s v="disponible"/>
    <s v="tas"/>
    <n v="0"/>
    <n v="1"/>
    <m/>
    <n v="200"/>
    <s v="meme_pays"/>
    <m/>
    <m/>
    <n v="2"/>
    <n v="4"/>
    <n v="1"/>
    <n v="50"/>
    <n v="50"/>
    <m/>
    <s v="disponible"/>
    <s v="tas"/>
    <n v="0"/>
    <n v="1"/>
    <m/>
    <n v="100"/>
    <s v="meme_province"/>
    <m/>
    <m/>
    <n v="1"/>
    <n v="2"/>
    <n v="1"/>
    <n v="100"/>
    <n v="100"/>
    <m/>
    <s v="disponible"/>
    <n v="1250"/>
    <s v="meme_pays"/>
    <m/>
    <m/>
    <n v="7"/>
    <n v="3"/>
    <n v="0"/>
    <n v="200"/>
    <n v="200"/>
    <m/>
    <s v="disponible"/>
    <s v="boule"/>
    <n v="0"/>
    <n v="0"/>
    <n v="1"/>
    <m/>
    <m/>
    <n v="100"/>
    <s v="meme_localite"/>
    <m/>
    <m/>
    <n v="5"/>
    <n v="3"/>
    <n v="0"/>
    <n v="50"/>
    <n v="50"/>
    <m/>
    <s v="disponible"/>
    <s v="poudre morceaux"/>
    <n v="1"/>
    <n v="1"/>
    <n v="650"/>
    <n v="800"/>
    <s v="meme_pays"/>
    <m/>
    <m/>
    <n v="10"/>
    <n v="2"/>
    <n v="0"/>
    <n v="150"/>
    <n v="150"/>
    <m/>
    <s v="disponible"/>
    <n v="500"/>
    <s v="meme_pays"/>
    <m/>
    <m/>
    <n v="10"/>
    <n v="1"/>
    <n v="0"/>
    <n v="100"/>
    <n v="1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non"/>
    <m/>
    <m/>
    <s v="augmente_beaucoup"/>
    <s v="non"/>
    <m/>
    <m/>
    <s v="Depuis que les prix ont augmenté , ce resté le même"/>
    <m/>
    <s v="Nous souhaitons que les prix baissent un jour pour permettre à tous les populations de se procurer facilement"/>
    <m/>
    <m/>
    <n v="442276759"/>
    <d v="2023-06-20T17:30:43"/>
    <m/>
    <m/>
    <s v="submitted_via_web"/>
    <s v="bkf_icsm"/>
    <s v="v8DRxzhZAoFL2MzF7VzqpN"/>
    <m/>
    <m/>
    <m/>
  </r>
  <r>
    <n v="53"/>
    <s v="896b6d7b-f194-4cca-86b3-0536bdb20dc7"/>
    <d v="2023-06-20T00:00:00"/>
    <s v="boussouma"/>
    <s v="boussouma1"/>
    <d v="2023-06-20T14:54:20"/>
    <d v="2023-06-20T17:25:23"/>
    <s v="audit.csv"/>
    <m/>
    <m/>
    <x v="0"/>
    <d v="2023-06-20T00:00:00"/>
    <s v="centre_nord"/>
    <s v="sanmatenga"/>
    <x v="2"/>
    <s v="central"/>
    <m/>
    <m/>
    <s v="ACTED Burkina Faso"/>
    <s v="Marché de Boussouma"/>
    <m/>
    <s v="oui"/>
    <m/>
    <x v="2"/>
    <m/>
    <m/>
    <s v="seau bidon savon400gr"/>
    <n v="1"/>
    <n v="1"/>
    <n v="1"/>
    <n v="0"/>
    <n v="3"/>
    <m/>
    <s v="disponible"/>
    <n v="650"/>
    <s v="meme_pays"/>
    <m/>
    <m/>
    <n v="25"/>
    <n v="2"/>
    <n v="0"/>
    <n v="100"/>
    <n v="100"/>
    <m/>
    <s v="disponible"/>
    <s v="20l"/>
    <n v="1"/>
    <n v="0"/>
    <n v="1250"/>
    <m/>
    <s v="meme_pays"/>
    <m/>
    <m/>
    <n v="30"/>
    <n v="1"/>
    <n v="0"/>
    <n v="60"/>
    <n v="60"/>
    <m/>
    <s v="disponible"/>
    <s v="boule400g boule250g"/>
    <n v="1"/>
    <n v="1"/>
    <n v="500"/>
    <n v="300"/>
    <s v="meme_pays"/>
    <m/>
    <m/>
    <n v="7"/>
    <n v="1"/>
    <n v="0"/>
    <n v="250"/>
    <n v="250"/>
    <m/>
    <s v="non"/>
    <m/>
    <m/>
    <m/>
    <m/>
    <m/>
    <m/>
    <m/>
    <m/>
    <m/>
    <m/>
    <m/>
    <m/>
    <m/>
    <m/>
    <m/>
    <m/>
    <m/>
    <m/>
    <m/>
    <m/>
    <m/>
    <s v="prix_constants"/>
    <n v="1"/>
    <n v="0"/>
    <n v="0"/>
    <n v="0"/>
    <m/>
    <m/>
    <m/>
    <m/>
    <m/>
    <m/>
    <m/>
    <m/>
    <m/>
    <m/>
    <m/>
    <m/>
    <m/>
    <m/>
    <m/>
    <m/>
    <m/>
    <m/>
    <m/>
    <m/>
    <m/>
    <m/>
    <m/>
    <m/>
    <m/>
    <m/>
    <m/>
    <m/>
    <m/>
    <m/>
    <m/>
    <m/>
    <m/>
    <m/>
    <m/>
    <m/>
    <m/>
    <m/>
    <m/>
    <s v="bache corde tenaille pelle"/>
    <n v="1"/>
    <n v="1"/>
    <n v="1"/>
    <n v="1"/>
    <n v="0"/>
    <n v="4"/>
    <m/>
    <s v="disponible"/>
    <n v="5000"/>
    <s v="meme_pays"/>
    <m/>
    <m/>
    <n v="10"/>
    <n v="1"/>
    <n v="0"/>
    <n v="100"/>
    <n v="100"/>
    <m/>
    <s v="disponible"/>
    <n v="15000"/>
    <s v="meme_pays"/>
    <m/>
    <m/>
    <n v="30"/>
    <n v="1"/>
    <n v="0"/>
    <n v="50"/>
    <n v="50"/>
    <m/>
    <s v="disponible"/>
    <n v="700"/>
    <s v="meme_pays"/>
    <m/>
    <m/>
    <n v="40"/>
    <n v="2"/>
    <n v="0"/>
    <n v="120"/>
    <n v="120"/>
    <m/>
    <s v="disponible"/>
    <n v="1500"/>
    <s v="meme_pays"/>
    <m/>
    <m/>
    <n v="35"/>
    <n v="2"/>
    <n v="0"/>
    <n v="140"/>
    <n v="140"/>
    <m/>
    <s v="non"/>
    <m/>
    <m/>
    <m/>
    <m/>
    <m/>
    <m/>
    <m/>
    <m/>
    <m/>
    <m/>
    <m/>
    <m/>
    <m/>
    <m/>
    <m/>
    <m/>
    <m/>
    <m/>
    <m/>
    <m/>
    <m/>
    <m/>
    <s v="prix_constants"/>
    <n v="1"/>
    <n v="0"/>
    <n v="0"/>
    <n v="0"/>
    <m/>
    <m/>
    <m/>
    <m/>
    <m/>
    <m/>
    <m/>
    <m/>
    <m/>
    <m/>
    <m/>
    <m/>
    <m/>
    <m/>
    <m/>
    <m/>
    <m/>
    <m/>
    <m/>
    <m/>
    <m/>
    <m/>
    <m/>
    <m/>
    <m/>
    <m/>
    <m/>
    <m/>
    <m/>
    <m/>
    <m/>
    <m/>
    <m/>
    <m/>
    <m/>
    <m/>
    <m/>
    <m/>
    <m/>
    <m/>
    <m/>
    <s v="combustible_bois combustible_charbon combustible_gaz marmite7 assiette marmite5 gobelet_plastique gobelet_acier bassine natte couverture moustiquaire lampe pagne sac_boro"/>
    <n v="1"/>
    <n v="1"/>
    <n v="1"/>
    <n v="1"/>
    <n v="1"/>
    <n v="1"/>
    <n v="1"/>
    <n v="1"/>
    <n v="1"/>
    <n v="1"/>
    <n v="1"/>
    <n v="1"/>
    <n v="1"/>
    <n v="1"/>
    <n v="1"/>
    <n v="0"/>
    <n v="15"/>
    <n v="22"/>
    <m/>
    <s v="disponible"/>
    <n v="500"/>
    <s v="meme_region"/>
    <m/>
    <m/>
    <n v="14"/>
    <n v="1"/>
    <n v="0"/>
    <n v="15000"/>
    <n v="15000"/>
    <m/>
    <s v="disponible"/>
    <s v="sac sachet"/>
    <n v="1"/>
    <n v="1"/>
    <n v="7500"/>
    <n v="100"/>
    <s v="meme_province"/>
    <m/>
    <m/>
    <n v="10"/>
    <n v="2"/>
    <n v="0"/>
    <n v="150"/>
    <n v="150"/>
    <m/>
    <s v="disponible"/>
    <s v="6kg 12kg"/>
    <n v="0"/>
    <n v="1"/>
    <n v="1"/>
    <m/>
    <n v="25000"/>
    <n v="35000"/>
    <s v="meme_pays"/>
    <m/>
    <m/>
    <n v="15"/>
    <n v="2"/>
    <n v="0"/>
    <n v="100"/>
    <n v="100"/>
    <m/>
    <s v="disponible"/>
    <n v="5000"/>
    <s v="meme_pays"/>
    <m/>
    <m/>
    <n v="20"/>
    <n v="2"/>
    <n v="0"/>
    <n v="70"/>
    <n v="70"/>
    <m/>
    <s v="disponible"/>
    <n v="4000"/>
    <s v="meme_pays"/>
    <m/>
    <m/>
    <n v="20"/>
    <n v="2"/>
    <n v="0"/>
    <n v="50"/>
    <n v="50"/>
    <m/>
    <s v="disponible"/>
    <n v="500"/>
    <s v="meme_pays"/>
    <m/>
    <m/>
    <n v="30"/>
    <n v="2"/>
    <n v="0"/>
    <n v="60"/>
    <n v="60"/>
    <m/>
    <s v="disponible"/>
    <n v="100"/>
    <s v="meme_pays"/>
    <m/>
    <m/>
    <n v="15"/>
    <n v="1"/>
    <n v="0"/>
    <n v="70"/>
    <n v="70"/>
    <m/>
    <s v="disponible"/>
    <s v="0_25l 0_5l 1l"/>
    <n v="1"/>
    <n v="1"/>
    <n v="1"/>
    <n v="200"/>
    <n v="350"/>
    <n v="600"/>
    <s v="meme_pays"/>
    <m/>
    <m/>
    <n v="30"/>
    <n v="1"/>
    <n v="0"/>
    <n v="100"/>
    <n v="100"/>
    <m/>
    <s v="disponible"/>
    <n v="3000"/>
    <s v="meme_pays"/>
    <m/>
    <m/>
    <n v="25"/>
    <n v="1"/>
    <n v="0"/>
    <n v="60"/>
    <n v="40"/>
    <m/>
    <s v="disponible"/>
    <n v="2500"/>
    <s v="meme_pays"/>
    <m/>
    <m/>
    <n v="14"/>
    <n v="1"/>
    <n v="0"/>
    <n v="80"/>
    <n v="80"/>
    <m/>
    <s v="disponible"/>
    <n v="2000"/>
    <s v="meme_pays"/>
    <m/>
    <m/>
    <n v="20"/>
    <n v="1"/>
    <n v="0"/>
    <n v="60"/>
    <n v="60"/>
    <m/>
    <s v="disponible"/>
    <n v="2000"/>
    <s v="meme_pays"/>
    <m/>
    <m/>
    <n v="14"/>
    <n v="1"/>
    <n v="0"/>
    <n v="100"/>
    <n v="100"/>
    <m/>
    <s v="disponible"/>
    <n v="1500"/>
    <s v="meme_pays"/>
    <m/>
    <m/>
    <n v="14"/>
    <n v="1"/>
    <n v="0"/>
    <n v="50"/>
    <n v="50"/>
    <m/>
    <s v="disponible"/>
    <s v="oui"/>
    <n v="3000"/>
    <m/>
    <m/>
    <s v="meme_pays"/>
    <m/>
    <m/>
    <n v="10"/>
    <n v="1"/>
    <n v="0"/>
    <n v="50"/>
    <n v="50"/>
    <m/>
    <s v="disponible"/>
    <n v="500"/>
    <s v="meme_pays"/>
    <m/>
    <m/>
    <n v="10"/>
    <n v="1"/>
    <n v="0"/>
    <n v="100"/>
    <n v="100"/>
    <m/>
    <s v="non"/>
    <m/>
    <m/>
    <m/>
    <m/>
    <m/>
    <m/>
    <m/>
    <m/>
    <m/>
    <m/>
    <m/>
    <m/>
    <m/>
    <m/>
    <m/>
    <m/>
    <m/>
    <m/>
    <m/>
    <m/>
    <m/>
    <m/>
    <m/>
    <m/>
    <m/>
    <m/>
    <m/>
    <m/>
    <m/>
    <m/>
    <m/>
    <m/>
    <m/>
    <x v="0"/>
    <n v="1"/>
    <n v="0"/>
    <n v="0"/>
    <n v="0"/>
    <m/>
    <m/>
    <m/>
    <m/>
    <m/>
    <m/>
    <m/>
    <m/>
    <m/>
    <m/>
    <m/>
    <m/>
    <m/>
    <m/>
    <m/>
    <m/>
    <m/>
    <m/>
    <m/>
    <m/>
    <m/>
    <m/>
    <m/>
    <m/>
    <m/>
    <m/>
    <m/>
    <m/>
    <m/>
    <m/>
    <m/>
    <m/>
    <m/>
    <m/>
    <m/>
    <m/>
    <m/>
    <m/>
    <m/>
    <m/>
    <m/>
    <m/>
    <m/>
    <m/>
    <m/>
    <m/>
    <m/>
    <m/>
    <m/>
    <m/>
    <m/>
    <m/>
    <m/>
    <m/>
    <m/>
    <m/>
    <m/>
    <m/>
    <m/>
    <m/>
    <m/>
    <m/>
    <m/>
    <m/>
    <s v="mais sorgho_rouge sorgho_blanc mil riz_importe pomme_de_terre viande_beuf viande_mouton poisson lait_en_poudre lait_frais niebe arachide_coque arachide_graine voandzou oignon tomate feuille huile beurre sucre sel"/>
    <n v="1"/>
    <n v="1"/>
    <n v="1"/>
    <n v="1"/>
    <n v="0"/>
    <n v="1"/>
    <n v="0"/>
    <n v="0"/>
    <n v="0"/>
    <n v="0"/>
    <n v="1"/>
    <n v="1"/>
    <n v="1"/>
    <n v="1"/>
    <n v="1"/>
    <n v="1"/>
    <n v="1"/>
    <n v="1"/>
    <n v="1"/>
    <n v="1"/>
    <n v="1"/>
    <n v="1"/>
    <n v="1"/>
    <n v="1"/>
    <n v="1"/>
    <n v="1"/>
    <n v="1"/>
    <n v="0"/>
    <n v="22"/>
    <m/>
    <s v="disponible"/>
    <s v="yorouba"/>
    <n v="0"/>
    <n v="1"/>
    <n v="0"/>
    <m/>
    <n v="1000"/>
    <m/>
    <s v="meme_pays"/>
    <m/>
    <m/>
    <n v="15"/>
    <n v="3"/>
    <n v="0"/>
    <n v="200"/>
    <n v="20000"/>
    <m/>
    <s v="disponible"/>
    <s v="yorouba"/>
    <n v="0"/>
    <n v="1"/>
    <n v="0"/>
    <m/>
    <n v="1200"/>
    <m/>
    <s v="meme_pays"/>
    <m/>
    <m/>
    <n v="10"/>
    <n v="2"/>
    <n v="0"/>
    <n v="10000"/>
    <n v="10000"/>
    <m/>
    <s v="disponible"/>
    <s v="yorouba"/>
    <n v="0"/>
    <n v="1"/>
    <n v="0"/>
    <m/>
    <n v="1100"/>
    <m/>
    <s v="meme_pays"/>
    <m/>
    <m/>
    <n v="15"/>
    <n v="2"/>
    <n v="0"/>
    <n v="10000"/>
    <n v="10000"/>
    <m/>
    <s v="disponible"/>
    <s v="yorouba"/>
    <n v="0"/>
    <n v="1"/>
    <n v="0"/>
    <m/>
    <n v="1500"/>
    <m/>
    <s v="meme_pays"/>
    <m/>
    <m/>
    <n v="14"/>
    <n v="2"/>
    <n v="0"/>
    <n v="20000"/>
    <n v="20000"/>
    <m/>
    <m/>
    <m/>
    <m/>
    <m/>
    <m/>
    <m/>
    <m/>
    <m/>
    <m/>
    <m/>
    <m/>
    <m/>
    <m/>
    <m/>
    <m/>
    <m/>
    <m/>
    <s v="disponible"/>
    <s v="kg"/>
    <n v="1"/>
    <n v="0"/>
    <n v="0"/>
    <n v="450"/>
    <m/>
    <m/>
    <s v="meme_pays"/>
    <m/>
    <m/>
    <n v="10"/>
    <n v="2"/>
    <n v="0"/>
    <n v="1000"/>
    <n v="1000"/>
    <m/>
    <m/>
    <m/>
    <m/>
    <m/>
    <m/>
    <m/>
    <m/>
    <m/>
    <m/>
    <m/>
    <m/>
    <m/>
    <m/>
    <m/>
    <m/>
    <m/>
    <m/>
    <m/>
    <m/>
    <m/>
    <m/>
    <m/>
    <m/>
    <m/>
    <m/>
    <m/>
    <m/>
    <m/>
    <m/>
    <m/>
    <m/>
    <m/>
    <m/>
    <m/>
    <m/>
    <m/>
    <m/>
    <m/>
    <m/>
    <m/>
    <m/>
    <m/>
    <m/>
    <m/>
    <m/>
    <m/>
    <m/>
    <m/>
    <m/>
    <m/>
    <s v="disponible"/>
    <n v="600"/>
    <s v="meme_pays"/>
    <m/>
    <m/>
    <n v="3"/>
    <n v="2"/>
    <n v="0"/>
    <n v="250"/>
    <n v="250"/>
    <m/>
    <s v="disponible"/>
    <n v="3000"/>
    <s v="meme_province"/>
    <m/>
    <m/>
    <n v="1"/>
    <n v="1"/>
    <n v="1"/>
    <n v="1000"/>
    <n v="1000"/>
    <m/>
    <s v="disponible"/>
    <n v="2500"/>
    <s v="meme_commune"/>
    <m/>
    <m/>
    <n v="1"/>
    <n v="1"/>
    <n v="1"/>
    <n v="150"/>
    <n v="150"/>
    <m/>
    <s v="disponible"/>
    <n v="1500"/>
    <s v="meme_pays"/>
    <m/>
    <m/>
    <n v="3"/>
    <n v="2"/>
    <n v="0"/>
    <n v="5000"/>
    <n v="5000"/>
    <m/>
    <s v="disponible"/>
    <n v="3500"/>
    <s v="meme_pays"/>
    <m/>
    <m/>
    <n v="2"/>
    <n v="1"/>
    <n v="0"/>
    <n v="100"/>
    <n v="100"/>
    <m/>
    <s v="peudisponible"/>
    <n v="600"/>
    <s v="meme_region"/>
    <m/>
    <m/>
    <n v="2"/>
    <n v="1"/>
    <n v="0"/>
    <n v="250"/>
    <n v="250"/>
    <m/>
    <s v="disponible"/>
    <s v="yorouba"/>
    <n v="0"/>
    <n v="1"/>
    <n v="0"/>
    <m/>
    <n v="1200"/>
    <m/>
    <s v="meme_pays"/>
    <m/>
    <m/>
    <n v="10"/>
    <n v="2"/>
    <n v="0"/>
    <n v="10000"/>
    <n v="10000"/>
    <m/>
    <s v="disponible"/>
    <s v="yorouba"/>
    <n v="0"/>
    <n v="1"/>
    <n v="0"/>
    <m/>
    <n v="500"/>
    <m/>
    <s v="meme_pays"/>
    <m/>
    <m/>
    <n v="15"/>
    <n v="3"/>
    <n v="0"/>
    <n v="5000"/>
    <n v="5000"/>
    <m/>
    <s v="peudisponible"/>
    <s v="yorouba"/>
    <n v="0"/>
    <n v="1"/>
    <n v="0"/>
    <m/>
    <n v="1750"/>
    <m/>
    <s v="meme_pays"/>
    <m/>
    <m/>
    <n v="7"/>
    <n v="5"/>
    <n v="0"/>
    <n v="500"/>
    <n v="500"/>
    <m/>
    <s v="peudisponible"/>
    <s v="yorouba"/>
    <n v="0"/>
    <n v="1"/>
    <n v="0"/>
    <m/>
    <n v="1500"/>
    <m/>
    <s v="meme_region"/>
    <m/>
    <m/>
    <n v="10"/>
    <n v="5"/>
    <n v="0"/>
    <n v="200"/>
    <n v="200"/>
    <m/>
    <s v="disponible"/>
    <s v="tas"/>
    <n v="0"/>
    <n v="0"/>
    <n v="1"/>
    <m/>
    <m/>
    <n v="200"/>
    <s v="meme_region"/>
    <m/>
    <m/>
    <n v="7"/>
    <n v="1"/>
    <n v="0"/>
    <n v="100"/>
    <n v="100"/>
    <m/>
    <s v="disponible"/>
    <s v="tas"/>
    <n v="0"/>
    <n v="1"/>
    <m/>
    <n v="200"/>
    <s v="meme_region"/>
    <m/>
    <m/>
    <n v="3"/>
    <n v="2"/>
    <n v="0"/>
    <n v="60"/>
    <n v="60"/>
    <m/>
    <s v="peudisponible"/>
    <s v="tas"/>
    <n v="0"/>
    <n v="1"/>
    <m/>
    <n v="100"/>
    <s v="meme_province"/>
    <m/>
    <m/>
    <n v="2"/>
    <n v="1"/>
    <n v="0"/>
    <n v="100"/>
    <n v="100"/>
    <m/>
    <s v="disponible"/>
    <n v="1250"/>
    <s v="meme_pays"/>
    <m/>
    <m/>
    <n v="7"/>
    <n v="3"/>
    <n v="0"/>
    <n v="50"/>
    <n v="50"/>
    <m/>
    <s v="disponible"/>
    <s v="boule"/>
    <n v="0"/>
    <n v="0"/>
    <n v="1"/>
    <m/>
    <m/>
    <n v="100"/>
    <s v="meme_region"/>
    <m/>
    <m/>
    <n v="10"/>
    <n v="3"/>
    <n v="0"/>
    <n v="100"/>
    <n v="100"/>
    <m/>
    <s v="disponible"/>
    <s v="poudre morceaux"/>
    <n v="1"/>
    <n v="1"/>
    <n v="600"/>
    <n v="800"/>
    <s v="meme_pays"/>
    <m/>
    <m/>
    <n v="8"/>
    <n v="2"/>
    <n v="0"/>
    <n v="300"/>
    <n v="300"/>
    <m/>
    <s v="disponible"/>
    <n v="500"/>
    <s v="meme_pays"/>
    <m/>
    <m/>
    <n v="10"/>
    <n v="2"/>
    <n v="0"/>
    <n v="100"/>
    <n v="10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s v="aucun"/>
    <n v="1"/>
    <n v="0"/>
    <n v="0"/>
    <n v="0"/>
    <n v="0"/>
    <n v="0"/>
    <n v="0"/>
    <n v="0"/>
    <n v="0"/>
    <n v="0"/>
    <m/>
    <s v="argent_mobile credit_informel"/>
    <n v="1"/>
    <n v="0"/>
    <n v="1"/>
    <n v="0"/>
    <n v="0"/>
    <n v="0"/>
    <n v="0"/>
    <n v="0"/>
    <n v="0"/>
    <n v="0"/>
    <n v="0"/>
    <m/>
    <s v="oui_personnel"/>
    <s v="non"/>
    <n v="1"/>
    <n v="0"/>
    <n v="0"/>
    <n v="0"/>
    <n v="0"/>
    <n v="0"/>
    <s v="non_pas_de_credi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non"/>
    <m/>
    <m/>
    <s v="augmente_moyen"/>
    <s v="oui"/>
    <s v="C'est dit au nombre élevé des déplacés"/>
    <m/>
    <s v="Vraiment les prix des produits sont trop élèvés pour la population"/>
    <m/>
    <s v="Nous vous remercions pour l'entretien accordé. Nous espérons avoir une suite."/>
    <m/>
    <m/>
    <n v="442276789"/>
    <d v="2023-06-20T17:30:46"/>
    <m/>
    <m/>
    <s v="submitted_via_web"/>
    <s v="bkf_icsm"/>
    <s v="v8DRxzhZAoFL2MzF7VzqpN"/>
    <m/>
    <m/>
    <m/>
  </r>
  <r>
    <n v="54"/>
    <s v="a59e6b58-4d5a-47b6-8d16-0c5e438a29ee"/>
    <d v="2023-06-20T00:00:00"/>
    <s v="boussouma"/>
    <s v="boussouma2"/>
    <d v="2023-06-20T13:34:23"/>
    <d v="2023-06-20T17:23:17"/>
    <s v="audit.csv"/>
    <m/>
    <m/>
    <x v="0"/>
    <d v="2023-06-20T00:00:00"/>
    <s v="centre_nord"/>
    <s v="sanmatenga"/>
    <x v="2"/>
    <s v="central"/>
    <m/>
    <m/>
    <s v="ACTED Burkina Faso"/>
    <s v="Marché de Boussouma"/>
    <m/>
    <s v="oui"/>
    <m/>
    <x v="3"/>
    <m/>
    <m/>
    <s v="seau bidon savon400gr"/>
    <n v="1"/>
    <n v="1"/>
    <n v="1"/>
    <n v="0"/>
    <n v="3"/>
    <m/>
    <s v="disponible"/>
    <n v="900"/>
    <s v="meme_pays"/>
    <m/>
    <m/>
    <n v="15"/>
    <n v="1"/>
    <n v="0"/>
    <n v="100"/>
    <n v="200"/>
    <m/>
    <s v="disponible"/>
    <s v="20l"/>
    <n v="1"/>
    <n v="0"/>
    <n v="1250"/>
    <m/>
    <s v="meme_pays"/>
    <m/>
    <m/>
    <n v="20"/>
    <n v="3"/>
    <n v="0"/>
    <n v="50"/>
    <n v="100"/>
    <m/>
    <s v="disponible"/>
    <s v="boule400g boule250g"/>
    <n v="1"/>
    <n v="1"/>
    <n v="500"/>
    <n v="300"/>
    <s v="meme_pays"/>
    <m/>
    <m/>
    <n v="15"/>
    <n v="1"/>
    <n v="0"/>
    <n v="200"/>
    <n v="400"/>
    <m/>
    <s v="non"/>
    <m/>
    <m/>
    <m/>
    <m/>
    <m/>
    <m/>
    <m/>
    <m/>
    <m/>
    <m/>
    <m/>
    <m/>
    <m/>
    <m/>
    <m/>
    <m/>
    <m/>
    <m/>
    <m/>
    <m/>
    <m/>
    <s v="prix_constants"/>
    <n v="1"/>
    <n v="0"/>
    <n v="0"/>
    <n v="0"/>
    <m/>
    <m/>
    <m/>
    <m/>
    <m/>
    <m/>
    <m/>
    <m/>
    <m/>
    <m/>
    <m/>
    <m/>
    <m/>
    <m/>
    <m/>
    <m/>
    <m/>
    <m/>
    <m/>
    <m/>
    <m/>
    <m/>
    <m/>
    <m/>
    <m/>
    <m/>
    <m/>
    <m/>
    <m/>
    <m/>
    <m/>
    <m/>
    <m/>
    <m/>
    <m/>
    <m/>
    <m/>
    <m/>
    <m/>
    <s v="bache corde tenaille pelle"/>
    <n v="1"/>
    <n v="1"/>
    <n v="1"/>
    <n v="1"/>
    <n v="0"/>
    <n v="4"/>
    <m/>
    <s v="peudisponible"/>
    <n v="5500"/>
    <s v="meme_pays"/>
    <m/>
    <m/>
    <n v="30"/>
    <n v="1"/>
    <n v="0"/>
    <n v="100"/>
    <n v="150"/>
    <m/>
    <s v="peudisponible"/>
    <n v="15000"/>
    <s v="meme_pays"/>
    <m/>
    <m/>
    <n v="30"/>
    <n v="1"/>
    <n v="0"/>
    <n v="100"/>
    <n v="10"/>
    <m/>
    <s v="disponible"/>
    <n v="700"/>
    <s v="meme_pays"/>
    <m/>
    <m/>
    <n v="30"/>
    <n v="1"/>
    <n v="0"/>
    <n v="30"/>
    <n v="50"/>
    <m/>
    <s v="disponible"/>
    <n v="1500"/>
    <s v="meme_pays"/>
    <m/>
    <m/>
    <n v="25"/>
    <n v="1"/>
    <n v="0"/>
    <n v="30"/>
    <n v="5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500"/>
    <s v="meme_province"/>
    <m/>
    <m/>
    <n v="15"/>
    <n v="2"/>
    <n v="0"/>
    <n v="100"/>
    <n v="200"/>
    <m/>
    <s v="disponible"/>
    <s v="sac sachet"/>
    <n v="1"/>
    <n v="1"/>
    <n v="6000"/>
    <n v="100"/>
    <s v="meme_pays"/>
    <m/>
    <m/>
    <n v="15"/>
    <n v="2"/>
    <n v="0"/>
    <n v="10"/>
    <n v="15"/>
    <m/>
    <s v="disponible"/>
    <s v="6kg 12kg"/>
    <n v="0"/>
    <n v="1"/>
    <n v="1"/>
    <m/>
    <n v="25000"/>
    <n v="35000"/>
    <s v="meme_pays"/>
    <m/>
    <m/>
    <n v="15"/>
    <n v="1"/>
    <n v="0"/>
    <n v="50"/>
    <n v="80"/>
    <m/>
    <s v="disponible"/>
    <n v="4500"/>
    <s v="meme_pays"/>
    <m/>
    <m/>
    <n v="30"/>
    <n v="1"/>
    <n v="0"/>
    <n v="100"/>
    <n v="150"/>
    <m/>
    <s v="disponible"/>
    <n v="3500"/>
    <s v="meme_pays"/>
    <m/>
    <m/>
    <n v="25"/>
    <n v="1"/>
    <n v="0"/>
    <n v="100"/>
    <n v="200"/>
    <m/>
    <s v="disponible"/>
    <n v="500"/>
    <s v="meme_pays"/>
    <m/>
    <m/>
    <n v="30"/>
    <n v="1"/>
    <n v="0"/>
    <n v="100"/>
    <n v="150"/>
    <m/>
    <s v="disponible"/>
    <n v="100"/>
    <s v="meme_pays"/>
    <m/>
    <m/>
    <n v="15"/>
    <n v="1"/>
    <n v="0"/>
    <n v="100"/>
    <n v="200"/>
    <m/>
    <s v="disponible"/>
    <s v="0_25l 0_5l 1l"/>
    <n v="1"/>
    <n v="1"/>
    <n v="1"/>
    <n v="200"/>
    <n v="300"/>
    <n v="500"/>
    <s v="meme_pays"/>
    <m/>
    <m/>
    <n v="20"/>
    <n v="1"/>
    <n v="0"/>
    <n v="100"/>
    <n v="150"/>
    <m/>
    <s v="disponible"/>
    <n v="3000"/>
    <s v="meme_pays"/>
    <m/>
    <m/>
    <n v="20"/>
    <n v="1"/>
    <n v="0"/>
    <n v="30"/>
    <n v="50"/>
    <m/>
    <s v="disponible"/>
    <n v="2250"/>
    <s v="meme_pays"/>
    <m/>
    <m/>
    <n v="15"/>
    <n v="1"/>
    <n v="0"/>
    <n v="100"/>
    <n v="150"/>
    <m/>
    <s v="disponible"/>
    <n v="2000"/>
    <s v="meme_pays"/>
    <m/>
    <m/>
    <n v="30"/>
    <n v="1"/>
    <n v="0"/>
    <n v="100"/>
    <n v="150"/>
    <m/>
    <s v="disponible"/>
    <n v="2000"/>
    <s v="meme_pays"/>
    <m/>
    <m/>
    <n v="30"/>
    <n v="1"/>
    <n v="0"/>
    <n v="30"/>
    <n v="50"/>
    <m/>
    <s v="disponible"/>
    <n v="750"/>
    <s v="meme_pays"/>
    <m/>
    <m/>
    <n v="15"/>
    <n v="1"/>
    <n v="0"/>
    <n v="100"/>
    <n v="150"/>
    <m/>
    <s v="disponible"/>
    <s v="oui"/>
    <n v="3000"/>
    <m/>
    <m/>
    <s v="meme_pays"/>
    <m/>
    <m/>
    <n v="20"/>
    <n v="1"/>
    <n v="0"/>
    <n v="100"/>
    <n v="200"/>
    <m/>
    <s v="disponible"/>
    <n v="450"/>
    <s v="meme_pays"/>
    <m/>
    <m/>
    <n v="30"/>
    <n v="1"/>
    <n v="0"/>
    <n v="100"/>
    <n v="200"/>
    <m/>
    <s v="non"/>
    <m/>
    <m/>
    <m/>
    <m/>
    <m/>
    <m/>
    <m/>
    <m/>
    <m/>
    <m/>
    <m/>
    <m/>
    <m/>
    <m/>
    <m/>
    <m/>
    <m/>
    <m/>
    <m/>
    <m/>
    <m/>
    <m/>
    <m/>
    <m/>
    <m/>
    <m/>
    <m/>
    <m/>
    <m/>
    <m/>
    <m/>
    <m/>
    <m/>
    <x v="0"/>
    <n v="1"/>
    <n v="0"/>
    <n v="0"/>
    <n v="0"/>
    <m/>
    <m/>
    <m/>
    <m/>
    <m/>
    <m/>
    <m/>
    <m/>
    <m/>
    <m/>
    <m/>
    <m/>
    <m/>
    <m/>
    <m/>
    <m/>
    <m/>
    <m/>
    <m/>
    <m/>
    <m/>
    <m/>
    <m/>
    <m/>
    <m/>
    <m/>
    <m/>
    <m/>
    <m/>
    <m/>
    <m/>
    <m/>
    <m/>
    <m/>
    <m/>
    <m/>
    <m/>
    <m/>
    <m/>
    <m/>
    <m/>
    <m/>
    <m/>
    <m/>
    <m/>
    <m/>
    <m/>
    <m/>
    <m/>
    <m/>
    <m/>
    <m/>
    <m/>
    <m/>
    <m/>
    <m/>
    <m/>
    <m/>
    <m/>
    <m/>
    <m/>
    <m/>
    <m/>
    <m/>
    <s v="mais sorgho_rouge sorgho_blanc mil riz_importe viande_beuf viande_mouton poisson lait_en_poudre lait_frais niebe arachide_coque voandzou oignon tomate feuille huile beurre sucre sel"/>
    <n v="1"/>
    <n v="1"/>
    <n v="1"/>
    <n v="1"/>
    <n v="0"/>
    <n v="1"/>
    <n v="0"/>
    <n v="0"/>
    <n v="0"/>
    <n v="0"/>
    <n v="0"/>
    <n v="1"/>
    <n v="1"/>
    <n v="1"/>
    <n v="1"/>
    <n v="1"/>
    <n v="1"/>
    <n v="1"/>
    <n v="0"/>
    <n v="1"/>
    <n v="1"/>
    <n v="1"/>
    <n v="1"/>
    <n v="1"/>
    <n v="1"/>
    <n v="1"/>
    <n v="1"/>
    <n v="0"/>
    <n v="20"/>
    <m/>
    <s v="disponible"/>
    <s v="yorouba"/>
    <n v="0"/>
    <n v="1"/>
    <n v="0"/>
    <m/>
    <n v="1000"/>
    <m/>
    <s v="meme_pays"/>
    <m/>
    <m/>
    <n v="20"/>
    <n v="2"/>
    <n v="0"/>
    <n v="2000"/>
    <n v="5000"/>
    <m/>
    <s v="disponible"/>
    <s v="yorouba"/>
    <n v="0"/>
    <n v="1"/>
    <n v="0"/>
    <m/>
    <n v="1200"/>
    <m/>
    <s v="meme_pays"/>
    <m/>
    <m/>
    <n v="15"/>
    <n v="2"/>
    <n v="0"/>
    <n v="1000"/>
    <n v="2000"/>
    <m/>
    <s v="peudisponible"/>
    <s v="yorouba"/>
    <n v="0"/>
    <n v="1"/>
    <n v="0"/>
    <m/>
    <n v="1100"/>
    <m/>
    <s v="meme_pays"/>
    <m/>
    <m/>
    <n v="15"/>
    <n v="2"/>
    <n v="0"/>
    <n v="1500"/>
    <n v="2000"/>
    <m/>
    <s v="disponible"/>
    <s v="yorouba"/>
    <n v="0"/>
    <n v="1"/>
    <n v="0"/>
    <m/>
    <n v="1400"/>
    <m/>
    <s v="meme_pays"/>
    <m/>
    <m/>
    <n v="15"/>
    <n v="2"/>
    <n v="0"/>
    <n v="700"/>
    <n v="1200"/>
    <m/>
    <m/>
    <m/>
    <m/>
    <m/>
    <m/>
    <m/>
    <m/>
    <m/>
    <m/>
    <m/>
    <m/>
    <m/>
    <m/>
    <m/>
    <m/>
    <m/>
    <m/>
    <s v="disponible"/>
    <s v="kg"/>
    <n v="1"/>
    <n v="0"/>
    <n v="0"/>
    <n v="450"/>
    <m/>
    <m/>
    <s v="meme_pays"/>
    <m/>
    <m/>
    <n v="15"/>
    <n v="1"/>
    <n v="0"/>
    <n v="300"/>
    <n v="600"/>
    <m/>
    <m/>
    <m/>
    <m/>
    <m/>
    <m/>
    <m/>
    <m/>
    <m/>
    <m/>
    <m/>
    <m/>
    <m/>
    <m/>
    <m/>
    <m/>
    <m/>
    <m/>
    <m/>
    <m/>
    <m/>
    <m/>
    <m/>
    <m/>
    <m/>
    <m/>
    <m/>
    <m/>
    <m/>
    <m/>
    <m/>
    <m/>
    <m/>
    <m/>
    <m/>
    <m/>
    <m/>
    <m/>
    <m/>
    <m/>
    <m/>
    <m/>
    <m/>
    <m/>
    <m/>
    <m/>
    <m/>
    <m/>
    <m/>
    <m/>
    <m/>
    <m/>
    <m/>
    <m/>
    <m/>
    <m/>
    <m/>
    <m/>
    <m/>
    <m/>
    <m/>
    <m/>
    <s v="disponible"/>
    <n v="3000"/>
    <s v="meme_province"/>
    <m/>
    <m/>
    <n v="2"/>
    <n v="1"/>
    <n v="0"/>
    <n v="700"/>
    <n v="1000"/>
    <m/>
    <s v="disponible"/>
    <n v="2500"/>
    <s v="meme_province"/>
    <m/>
    <m/>
    <n v="2"/>
    <n v="1"/>
    <n v="0"/>
    <n v="2000"/>
    <n v="4000"/>
    <m/>
    <s v="disponible"/>
    <n v="1500"/>
    <s v="meme_pays"/>
    <m/>
    <m/>
    <n v="3"/>
    <n v="1"/>
    <n v="0"/>
    <n v="1500"/>
    <n v="2000"/>
    <m/>
    <s v="peudisponible"/>
    <n v="3000"/>
    <s v="meme_pays"/>
    <m/>
    <m/>
    <n v="25"/>
    <n v="1"/>
    <n v="0"/>
    <n v="100"/>
    <n v="150"/>
    <m/>
    <s v="peudisponible"/>
    <n v="500"/>
    <s v="meme_province"/>
    <m/>
    <m/>
    <n v="5"/>
    <n v="1"/>
    <n v="0"/>
    <n v="500"/>
    <n v="700"/>
    <m/>
    <s v="disponible"/>
    <s v="yorouba"/>
    <n v="0"/>
    <n v="1"/>
    <n v="0"/>
    <m/>
    <n v="1000"/>
    <m/>
    <s v="meme_pays"/>
    <m/>
    <m/>
    <n v="15"/>
    <n v="1"/>
    <n v="0"/>
    <n v="1000"/>
    <n v="1500"/>
    <m/>
    <s v="disponible"/>
    <s v="yorouba"/>
    <n v="0"/>
    <n v="1"/>
    <n v="0"/>
    <m/>
    <n v="500"/>
    <m/>
    <s v="meme_province"/>
    <m/>
    <m/>
    <n v="15"/>
    <n v="3"/>
    <n v="0"/>
    <n v="500"/>
    <n v="800"/>
    <m/>
    <m/>
    <m/>
    <m/>
    <m/>
    <m/>
    <m/>
    <m/>
    <m/>
    <m/>
    <m/>
    <m/>
    <m/>
    <m/>
    <m/>
    <m/>
    <m/>
    <m/>
    <s v="peudisponible"/>
    <s v="yorouba"/>
    <n v="0"/>
    <n v="1"/>
    <n v="0"/>
    <m/>
    <n v="1100"/>
    <m/>
    <s v="meme_pays"/>
    <m/>
    <m/>
    <n v="30"/>
    <n v="3"/>
    <n v="0"/>
    <n v="200"/>
    <n v="400"/>
    <m/>
    <s v="peudisponible"/>
    <s v="tas"/>
    <n v="0"/>
    <n v="0"/>
    <n v="1"/>
    <m/>
    <m/>
    <n v="200"/>
    <s v="meme_pays"/>
    <m/>
    <m/>
    <n v="15"/>
    <n v="1"/>
    <n v="0"/>
    <n v="100"/>
    <n v="150"/>
    <m/>
    <s v="peudisponible"/>
    <s v="tas"/>
    <n v="0"/>
    <n v="1"/>
    <m/>
    <n v="200"/>
    <s v="meme_pays"/>
    <m/>
    <m/>
    <n v="5"/>
    <n v="1"/>
    <n v="0"/>
    <n v="100"/>
    <n v="200"/>
    <m/>
    <s v="peudisponible"/>
    <s v="tas"/>
    <n v="0"/>
    <n v="1"/>
    <m/>
    <n v="200"/>
    <s v="meme_pays"/>
    <m/>
    <m/>
    <n v="3"/>
    <n v="1"/>
    <n v="0"/>
    <n v="100"/>
    <n v="150"/>
    <m/>
    <s v="peudisponible"/>
    <n v="1100"/>
    <s v="meme_region"/>
    <m/>
    <m/>
    <n v="20"/>
    <n v="3"/>
    <n v="0"/>
    <n v="60"/>
    <n v="100"/>
    <m/>
    <s v="peudisponible"/>
    <s v="boule"/>
    <n v="0"/>
    <n v="0"/>
    <n v="1"/>
    <m/>
    <m/>
    <n v="50"/>
    <s v="meme_pays"/>
    <m/>
    <m/>
    <n v="25"/>
    <n v="3"/>
    <n v="0"/>
    <n v="60"/>
    <n v="120"/>
    <m/>
    <s v="disponible"/>
    <s v="poudre morceaux"/>
    <n v="1"/>
    <n v="1"/>
    <n v="650"/>
    <n v="850"/>
    <s v="meme_pays"/>
    <m/>
    <m/>
    <n v="15"/>
    <n v="1"/>
    <n v="0"/>
    <n v="100"/>
    <n v="150"/>
    <m/>
    <s v="disponible"/>
    <n v="500"/>
    <s v="meme_pays"/>
    <m/>
    <m/>
    <n v="30"/>
    <n v="1"/>
    <n v="0"/>
    <n v="70"/>
    <n v="100"/>
    <m/>
    <s v="oui"/>
    <m/>
    <s v="poisson lait_frais voandzou oignon tomate feuille huile beurre"/>
    <n v="0"/>
    <n v="0"/>
    <n v="0"/>
    <n v="0"/>
    <n v="0"/>
    <n v="0"/>
    <n v="0"/>
    <n v="0"/>
    <n v="0"/>
    <n v="0"/>
    <n v="0"/>
    <n v="0"/>
    <n v="0"/>
    <n v="1"/>
    <n v="0"/>
    <n v="1"/>
    <n v="0"/>
    <n v="0"/>
    <n v="0"/>
    <n v="1"/>
    <n v="1"/>
    <n v="1"/>
    <n v="1"/>
    <n v="1"/>
    <n v="1"/>
    <n v="0"/>
    <n v="0"/>
    <n v="0"/>
    <m/>
    <s v="article_indisponible_saison"/>
    <n v="0"/>
    <n v="0"/>
    <n v="0"/>
    <n v="0"/>
    <n v="1"/>
    <n v="0"/>
    <n v="0"/>
    <n v="0"/>
    <n v="0"/>
    <n v="0"/>
    <n v="0"/>
    <n v="0"/>
    <m/>
    <m/>
    <s v="prix_constants"/>
    <n v="1"/>
    <n v="0"/>
    <n v="0"/>
    <n v="0"/>
    <m/>
    <m/>
    <m/>
    <m/>
    <m/>
    <m/>
    <m/>
    <m/>
    <m/>
    <m/>
    <m/>
    <m/>
    <m/>
    <m/>
    <m/>
    <m/>
    <m/>
    <m/>
    <m/>
    <m/>
    <m/>
    <m/>
    <m/>
    <m/>
    <m/>
    <m/>
    <m/>
    <m/>
    <m/>
    <m/>
    <m/>
    <m/>
    <m/>
    <m/>
    <m/>
    <m/>
    <m/>
    <m/>
    <m/>
    <m/>
    <m/>
    <m/>
    <m/>
    <m/>
    <m/>
    <m/>
    <m/>
    <m/>
    <m/>
    <m/>
    <m/>
    <m/>
    <m/>
    <m/>
    <m/>
    <m/>
    <m/>
    <m/>
    <m/>
    <m/>
    <m/>
    <m/>
    <m/>
    <m/>
    <m/>
    <m/>
    <m/>
    <m/>
    <m/>
    <m/>
    <m/>
    <m/>
    <m/>
    <m/>
    <m/>
    <m/>
    <m/>
    <m/>
    <m/>
    <m/>
    <m/>
    <m/>
    <m/>
    <m/>
    <m/>
    <m/>
    <s v="achat_prix"/>
    <n v="0"/>
    <n v="1"/>
    <n v="0"/>
    <n v="0"/>
    <n v="0"/>
    <n v="0"/>
    <n v="0"/>
    <n v="0"/>
    <n v="0"/>
    <n v="0"/>
    <m/>
    <s v="argent_mobile"/>
    <n v="0"/>
    <n v="0"/>
    <n v="1"/>
    <n v="0"/>
    <n v="0"/>
    <n v="0"/>
    <n v="0"/>
    <n v="0"/>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Na"/>
    <m/>
    <s v="Ras"/>
    <m/>
    <m/>
    <n v="442278709"/>
    <d v="2023-06-20T17:34:38"/>
    <m/>
    <m/>
    <s v="submitted_via_web"/>
    <s v="bkf_icsm"/>
    <s v="v8DRxzhZAoFL2MzF7VzqpN"/>
    <m/>
    <m/>
    <m/>
  </r>
  <r>
    <n v="55"/>
    <s v="6051645e-6524-4d30-944c-44d5bb2230f2"/>
    <d v="2023-06-20T00:00:00"/>
    <s v="boussouma"/>
    <s v="boussouma2"/>
    <d v="2023-06-20T14:51:24"/>
    <d v="2023-06-20T17:23:25"/>
    <s v="audit.csv"/>
    <m/>
    <m/>
    <x v="0"/>
    <d v="2023-06-20T00:00:00"/>
    <s v="centre_nord"/>
    <s v="sanmatenga"/>
    <x v="2"/>
    <s v="central"/>
    <m/>
    <m/>
    <s v="ACTED Burkina Faso"/>
    <s v="Marché de Boussouma"/>
    <m/>
    <s v="oui"/>
    <m/>
    <x v="1"/>
    <m/>
    <m/>
    <s v="seau savon400gr"/>
    <n v="1"/>
    <n v="0"/>
    <n v="1"/>
    <n v="0"/>
    <n v="2"/>
    <m/>
    <s v="disponible"/>
    <n v="900"/>
    <s v="meme_pays"/>
    <m/>
    <m/>
    <n v="20"/>
    <n v="1"/>
    <n v="0"/>
    <n v="100"/>
    <n v="200"/>
    <m/>
    <m/>
    <m/>
    <m/>
    <m/>
    <m/>
    <m/>
    <m/>
    <m/>
    <m/>
    <m/>
    <m/>
    <m/>
    <m/>
    <m/>
    <m/>
    <s v="disponible"/>
    <s v="boule400g boule250g"/>
    <n v="1"/>
    <n v="1"/>
    <n v="500"/>
    <n v="300"/>
    <s v="meme_pays"/>
    <m/>
    <m/>
    <n v="15"/>
    <n v="1"/>
    <n v="0"/>
    <n v="100"/>
    <n v="200"/>
    <m/>
    <s v="non"/>
    <m/>
    <m/>
    <m/>
    <m/>
    <m/>
    <m/>
    <m/>
    <m/>
    <m/>
    <m/>
    <m/>
    <m/>
    <m/>
    <m/>
    <m/>
    <m/>
    <m/>
    <m/>
    <m/>
    <m/>
    <m/>
    <s v="prix_constants"/>
    <n v="1"/>
    <n v="0"/>
    <n v="0"/>
    <n v="0"/>
    <m/>
    <m/>
    <m/>
    <m/>
    <m/>
    <m/>
    <m/>
    <m/>
    <m/>
    <m/>
    <m/>
    <m/>
    <m/>
    <m/>
    <m/>
    <m/>
    <m/>
    <m/>
    <m/>
    <m/>
    <m/>
    <m/>
    <m/>
    <m/>
    <m/>
    <m/>
    <m/>
    <m/>
    <m/>
    <m/>
    <m/>
    <m/>
    <m/>
    <m/>
    <m/>
    <m/>
    <m/>
    <m/>
    <m/>
    <s v="bache corde tenaille pelle"/>
    <n v="1"/>
    <n v="1"/>
    <n v="1"/>
    <n v="1"/>
    <n v="0"/>
    <n v="4"/>
    <m/>
    <s v="disponible"/>
    <n v="5000"/>
    <s v="meme_pays"/>
    <m/>
    <m/>
    <n v="30"/>
    <n v="1"/>
    <n v="0"/>
    <n v="50"/>
    <n v="100"/>
    <m/>
    <s v="disponible"/>
    <n v="16000"/>
    <s v="meme_pays"/>
    <m/>
    <m/>
    <n v="30"/>
    <n v="1"/>
    <n v="0"/>
    <n v="5"/>
    <n v="10"/>
    <m/>
    <s v="disponible"/>
    <n v="750"/>
    <s v="meme_pays"/>
    <m/>
    <m/>
    <n v="25"/>
    <n v="1"/>
    <n v="0"/>
    <n v="20"/>
    <n v="50"/>
    <m/>
    <s v="disponible"/>
    <n v="1500"/>
    <s v="meme_pays"/>
    <m/>
    <m/>
    <n v="30"/>
    <n v="1"/>
    <n v="0"/>
    <n v="30"/>
    <n v="60"/>
    <m/>
    <s v="non"/>
    <m/>
    <m/>
    <m/>
    <m/>
    <m/>
    <m/>
    <m/>
    <m/>
    <m/>
    <m/>
    <m/>
    <m/>
    <m/>
    <m/>
    <m/>
    <m/>
    <m/>
    <m/>
    <m/>
    <m/>
    <m/>
    <m/>
    <s v="prix_constants"/>
    <n v="1"/>
    <n v="0"/>
    <n v="0"/>
    <n v="0"/>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1"/>
    <m/>
    <s v="disponible"/>
    <n v="500"/>
    <s v="meme_province"/>
    <m/>
    <m/>
    <n v="15"/>
    <n v="3"/>
    <n v="0"/>
    <n v="100"/>
    <n v="150"/>
    <m/>
    <s v="disponible"/>
    <s v="sac sachet"/>
    <n v="1"/>
    <n v="1"/>
    <n v="6000"/>
    <n v="100"/>
    <s v="meme_pays"/>
    <m/>
    <m/>
    <n v="15"/>
    <n v="3"/>
    <n v="0"/>
    <n v="300"/>
    <n v="600"/>
    <m/>
    <s v="disponible"/>
    <s v="6kg 12kg"/>
    <n v="0"/>
    <n v="1"/>
    <n v="1"/>
    <m/>
    <n v="25000"/>
    <n v="35000"/>
    <s v="meme_pays"/>
    <m/>
    <m/>
    <n v="15"/>
    <n v="2"/>
    <n v="0"/>
    <n v="50"/>
    <n v="70"/>
    <m/>
    <s v="disponible"/>
    <n v="4500"/>
    <s v="meme_pays"/>
    <m/>
    <m/>
    <n v="25"/>
    <n v="1"/>
    <n v="0"/>
    <n v="100"/>
    <n v="150"/>
    <m/>
    <s v="disponible"/>
    <n v="3500"/>
    <s v="meme_pays"/>
    <m/>
    <m/>
    <n v="25"/>
    <n v="1"/>
    <n v="0"/>
    <n v="70"/>
    <n v="120"/>
    <m/>
    <s v="disponible"/>
    <n v="600"/>
    <s v="meme_pays"/>
    <m/>
    <m/>
    <n v="45"/>
    <n v="1"/>
    <n v="0"/>
    <n v="80"/>
    <n v="120"/>
    <m/>
    <s v="disponible"/>
    <n v="100"/>
    <s v="meme_pays"/>
    <m/>
    <m/>
    <n v="30"/>
    <n v="1"/>
    <n v="0"/>
    <n v="100"/>
    <n v="150"/>
    <m/>
    <s v="disponible"/>
    <s v="0_25l 0_5l 1l"/>
    <n v="1"/>
    <n v="1"/>
    <n v="1"/>
    <n v="200"/>
    <n v="300"/>
    <n v="500"/>
    <s v="meme_pays"/>
    <m/>
    <m/>
    <n v="25"/>
    <n v="1"/>
    <n v="0"/>
    <n v="50"/>
    <n v="100"/>
    <m/>
    <s v="disponible"/>
    <n v="3000"/>
    <s v="meme_pays"/>
    <m/>
    <m/>
    <n v="35"/>
    <n v="1"/>
    <n v="0"/>
    <n v="40"/>
    <n v="60"/>
    <m/>
    <s v="disponible"/>
    <n v="2250"/>
    <s v="meme_pays"/>
    <m/>
    <m/>
    <n v="30"/>
    <n v="1"/>
    <n v="0"/>
    <n v="60"/>
    <n v="100"/>
    <m/>
    <s v="disponible"/>
    <n v="2000"/>
    <s v="meme_pays"/>
    <m/>
    <m/>
    <n v="30"/>
    <n v="1"/>
    <n v="0"/>
    <n v="50"/>
    <n v="80"/>
    <m/>
    <s v="disponible"/>
    <n v="2000"/>
    <s v="meme_pays"/>
    <m/>
    <m/>
    <n v="25"/>
    <n v="1"/>
    <n v="0"/>
    <n v="40"/>
    <n v="60"/>
    <m/>
    <s v="disponible"/>
    <n v="750"/>
    <s v="meme_pays"/>
    <m/>
    <m/>
    <n v="25"/>
    <n v="1"/>
    <n v="0"/>
    <n v="45"/>
    <n v="80"/>
    <m/>
    <s v="disponible"/>
    <s v="oui"/>
    <n v="3000"/>
    <m/>
    <m/>
    <s v="meme_pays"/>
    <m/>
    <m/>
    <n v="20"/>
    <n v="1"/>
    <n v="0"/>
    <n v="50"/>
    <n v="120"/>
    <m/>
    <s v="disponible"/>
    <n v="400"/>
    <s v="meme_pays"/>
    <m/>
    <m/>
    <n v="30"/>
    <n v="1"/>
    <n v="0"/>
    <n v="100"/>
    <n v="200"/>
    <m/>
    <s v="non"/>
    <m/>
    <m/>
    <m/>
    <m/>
    <m/>
    <m/>
    <m/>
    <m/>
    <m/>
    <m/>
    <m/>
    <m/>
    <m/>
    <m/>
    <m/>
    <m/>
    <m/>
    <m/>
    <m/>
    <m/>
    <m/>
    <m/>
    <m/>
    <m/>
    <m/>
    <m/>
    <m/>
    <m/>
    <m/>
    <m/>
    <m/>
    <m/>
    <m/>
    <x v="0"/>
    <n v="1"/>
    <n v="0"/>
    <n v="0"/>
    <n v="0"/>
    <m/>
    <m/>
    <m/>
    <m/>
    <m/>
    <m/>
    <m/>
    <m/>
    <m/>
    <m/>
    <m/>
    <m/>
    <m/>
    <m/>
    <m/>
    <m/>
    <m/>
    <m/>
    <m/>
    <m/>
    <m/>
    <m/>
    <m/>
    <m/>
    <m/>
    <m/>
    <m/>
    <m/>
    <m/>
    <m/>
    <m/>
    <m/>
    <m/>
    <m/>
    <m/>
    <m/>
    <m/>
    <m/>
    <m/>
    <m/>
    <m/>
    <m/>
    <m/>
    <m/>
    <m/>
    <m/>
    <m/>
    <m/>
    <m/>
    <m/>
    <m/>
    <m/>
    <m/>
    <m/>
    <m/>
    <m/>
    <m/>
    <m/>
    <m/>
    <m/>
    <m/>
    <m/>
    <m/>
    <m/>
    <s v="mais sorgho_rouge sorgho_blanc mil riz_importe viande_beuf viande_mouton poisson lait_en_poudre lait_frais niebe arachide_coque voandzou oignon tomate feuille huile beurre sucre sel"/>
    <n v="1"/>
    <n v="1"/>
    <n v="1"/>
    <n v="1"/>
    <n v="0"/>
    <n v="1"/>
    <n v="0"/>
    <n v="0"/>
    <n v="0"/>
    <n v="0"/>
    <n v="0"/>
    <n v="1"/>
    <n v="1"/>
    <n v="1"/>
    <n v="1"/>
    <n v="1"/>
    <n v="1"/>
    <n v="1"/>
    <n v="0"/>
    <n v="1"/>
    <n v="1"/>
    <n v="1"/>
    <n v="1"/>
    <n v="1"/>
    <n v="1"/>
    <n v="1"/>
    <n v="1"/>
    <n v="0"/>
    <n v="20"/>
    <m/>
    <s v="disponible"/>
    <s v="yorouba"/>
    <n v="0"/>
    <n v="1"/>
    <n v="0"/>
    <m/>
    <n v="1000"/>
    <m/>
    <s v="meme_pays"/>
    <m/>
    <m/>
    <n v="15"/>
    <n v="1"/>
    <n v="0"/>
    <n v="1000"/>
    <n v="5000"/>
    <m/>
    <s v="disponible"/>
    <s v="yorouba"/>
    <n v="0"/>
    <n v="1"/>
    <n v="0"/>
    <m/>
    <n v="1200"/>
    <m/>
    <s v="meme_pays"/>
    <m/>
    <m/>
    <n v="15"/>
    <n v="2"/>
    <n v="0"/>
    <n v="700"/>
    <n v="1000"/>
    <m/>
    <s v="peudisponible"/>
    <s v="yorouba"/>
    <n v="0"/>
    <n v="1"/>
    <n v="0"/>
    <m/>
    <n v="1100"/>
    <m/>
    <s v="meme_pays"/>
    <m/>
    <m/>
    <n v="25"/>
    <n v="2"/>
    <n v="0"/>
    <n v="200"/>
    <n v="500"/>
    <m/>
    <s v="disponible"/>
    <s v="yorouba"/>
    <n v="0"/>
    <n v="1"/>
    <n v="0"/>
    <m/>
    <n v="1400"/>
    <m/>
    <s v="meme_pays"/>
    <m/>
    <m/>
    <n v="15"/>
    <n v="2"/>
    <n v="0"/>
    <n v="500"/>
    <n v="800"/>
    <m/>
    <m/>
    <m/>
    <m/>
    <m/>
    <m/>
    <m/>
    <m/>
    <m/>
    <m/>
    <m/>
    <m/>
    <m/>
    <m/>
    <m/>
    <m/>
    <m/>
    <m/>
    <s v="disponible"/>
    <s v="kg"/>
    <n v="1"/>
    <n v="0"/>
    <n v="0"/>
    <n v="450"/>
    <m/>
    <m/>
    <s v="meme_pays"/>
    <m/>
    <m/>
    <n v="15"/>
    <n v="1"/>
    <n v="0"/>
    <n v="500"/>
    <n v="1000"/>
    <m/>
    <m/>
    <m/>
    <m/>
    <m/>
    <m/>
    <m/>
    <m/>
    <m/>
    <m/>
    <m/>
    <m/>
    <m/>
    <m/>
    <m/>
    <m/>
    <m/>
    <m/>
    <m/>
    <m/>
    <m/>
    <m/>
    <m/>
    <m/>
    <m/>
    <m/>
    <m/>
    <m/>
    <m/>
    <m/>
    <m/>
    <m/>
    <m/>
    <m/>
    <m/>
    <m/>
    <m/>
    <m/>
    <m/>
    <m/>
    <m/>
    <m/>
    <m/>
    <m/>
    <m/>
    <m/>
    <m/>
    <m/>
    <m/>
    <m/>
    <m/>
    <m/>
    <m/>
    <m/>
    <m/>
    <m/>
    <m/>
    <m/>
    <m/>
    <m/>
    <m/>
    <m/>
    <s v="disponible"/>
    <n v="3000"/>
    <s v="meme_province"/>
    <m/>
    <m/>
    <n v="2"/>
    <n v="1"/>
    <n v="0"/>
    <n v="1000"/>
    <n v="1500"/>
    <m/>
    <s v="disponible"/>
    <n v="2250"/>
    <s v="meme_province"/>
    <m/>
    <m/>
    <n v="2"/>
    <n v="1"/>
    <n v="0"/>
    <n v="700"/>
    <n v="1000"/>
    <m/>
    <s v="disponible"/>
    <n v="1500"/>
    <s v="meme_pays"/>
    <m/>
    <m/>
    <n v="3"/>
    <n v="1"/>
    <n v="0"/>
    <n v="800"/>
    <n v="1000"/>
    <m/>
    <s v="peudisponible"/>
    <n v="3000"/>
    <s v="meme_pays"/>
    <m/>
    <m/>
    <n v="20"/>
    <n v="1"/>
    <n v="0"/>
    <n v="50"/>
    <n v="100"/>
    <m/>
    <s v="peudisponible"/>
    <n v="500"/>
    <s v="meme_province"/>
    <m/>
    <m/>
    <n v="2"/>
    <n v="1"/>
    <n v="0"/>
    <n v="100"/>
    <n v="200"/>
    <m/>
    <s v="disponible"/>
    <s v="yorouba"/>
    <n v="0"/>
    <n v="1"/>
    <n v="0"/>
    <m/>
    <n v="1000"/>
    <m/>
    <s v="meme_pays"/>
    <m/>
    <m/>
    <n v="20"/>
    <n v="1"/>
    <n v="0"/>
    <n v="500"/>
    <n v="800"/>
    <m/>
    <s v="disponible"/>
    <s v="yorouba"/>
    <n v="0"/>
    <n v="1"/>
    <n v="0"/>
    <m/>
    <n v="500"/>
    <m/>
    <s v="meme_pays"/>
    <m/>
    <m/>
    <n v="25"/>
    <n v="3"/>
    <n v="0"/>
    <n v="300"/>
    <n v="600"/>
    <m/>
    <m/>
    <m/>
    <m/>
    <m/>
    <m/>
    <m/>
    <m/>
    <m/>
    <m/>
    <m/>
    <m/>
    <m/>
    <m/>
    <m/>
    <m/>
    <m/>
    <m/>
    <s v="peudisponible"/>
    <s v="yorouba"/>
    <n v="0"/>
    <n v="1"/>
    <n v="0"/>
    <m/>
    <n v="1100"/>
    <m/>
    <s v="meme_pays"/>
    <m/>
    <m/>
    <n v="30"/>
    <n v="3"/>
    <n v="0"/>
    <n v="100"/>
    <n v="200"/>
    <m/>
    <s v="peudisponible"/>
    <s v="tas"/>
    <n v="0"/>
    <n v="0"/>
    <n v="1"/>
    <m/>
    <m/>
    <n v="200"/>
    <s v="meme_pays"/>
    <m/>
    <m/>
    <n v="15"/>
    <n v="2"/>
    <n v="0"/>
    <n v="80"/>
    <n v="100"/>
    <m/>
    <s v="disponible"/>
    <s v="tas"/>
    <n v="0"/>
    <n v="1"/>
    <m/>
    <n v="200"/>
    <s v="meme_pays"/>
    <m/>
    <m/>
    <n v="3"/>
    <n v="1"/>
    <n v="0"/>
    <n v="60"/>
    <n v="120"/>
    <m/>
    <s v="peudisponible"/>
    <s v="tas"/>
    <n v="0"/>
    <n v="1"/>
    <m/>
    <n v="200"/>
    <s v="meme_pays"/>
    <m/>
    <m/>
    <n v="4"/>
    <n v="1"/>
    <n v="0"/>
    <n v="60"/>
    <n v="150"/>
    <m/>
    <s v="peudisponible"/>
    <n v="1200"/>
    <s v="meme_province"/>
    <m/>
    <m/>
    <n v="15"/>
    <n v="3"/>
    <n v="0"/>
    <n v="50"/>
    <n v="700"/>
    <m/>
    <s v="peudisponible"/>
    <s v="boule"/>
    <n v="0"/>
    <n v="0"/>
    <n v="1"/>
    <m/>
    <m/>
    <n v="50"/>
    <s v="meme_pays"/>
    <m/>
    <m/>
    <n v="25"/>
    <n v="3"/>
    <n v="0"/>
    <n v="20"/>
    <n v="50"/>
    <m/>
    <s v="disponible"/>
    <s v="morceaux poudre"/>
    <n v="1"/>
    <n v="1"/>
    <n v="650"/>
    <n v="800"/>
    <s v="meme_pays"/>
    <m/>
    <m/>
    <n v="15"/>
    <n v="1"/>
    <n v="0"/>
    <n v="600"/>
    <n v="1000"/>
    <m/>
    <s v="disponible"/>
    <n v="500"/>
    <s v="meme_pays"/>
    <m/>
    <m/>
    <n v="15"/>
    <n v="1"/>
    <n v="0"/>
    <n v="600"/>
    <n v="100"/>
    <m/>
    <s v="oui"/>
    <m/>
    <s v="poisson oignon tomate feuille lait_frais voandzou beurre sorgho_rouge lait_en_poudre"/>
    <n v="0"/>
    <n v="1"/>
    <n v="0"/>
    <n v="0"/>
    <n v="0"/>
    <n v="0"/>
    <n v="0"/>
    <n v="0"/>
    <n v="0"/>
    <n v="0"/>
    <n v="0"/>
    <n v="0"/>
    <n v="0"/>
    <n v="1"/>
    <n v="1"/>
    <n v="1"/>
    <n v="0"/>
    <n v="0"/>
    <n v="0"/>
    <n v="1"/>
    <n v="1"/>
    <n v="1"/>
    <n v="1"/>
    <n v="0"/>
    <n v="1"/>
    <n v="0"/>
    <n v="0"/>
    <n v="0"/>
    <m/>
    <s v="article_indisponible_saison"/>
    <n v="0"/>
    <n v="0"/>
    <n v="0"/>
    <n v="0"/>
    <n v="1"/>
    <n v="0"/>
    <n v="0"/>
    <n v="0"/>
    <n v="0"/>
    <n v="0"/>
    <n v="0"/>
    <n v="0"/>
    <m/>
    <m/>
    <s v="prix_hausse"/>
    <n v="0"/>
    <n v="1"/>
    <n v="0"/>
    <n v="0"/>
    <s v="poisson"/>
    <n v="0"/>
    <n v="0"/>
    <n v="0"/>
    <n v="0"/>
    <n v="0"/>
    <n v="0"/>
    <n v="0"/>
    <n v="0"/>
    <n v="0"/>
    <n v="0"/>
    <n v="0"/>
    <n v="0"/>
    <n v="0"/>
    <n v="1"/>
    <n v="0"/>
    <n v="0"/>
    <n v="0"/>
    <n v="0"/>
    <n v="0"/>
    <n v="0"/>
    <n v="0"/>
    <n v="0"/>
    <n v="0"/>
    <n v="0"/>
    <n v="0"/>
    <n v="0"/>
    <n v="0"/>
    <n v="0"/>
    <s v="Hausse_prix_fournisseurs"/>
    <n v="0"/>
    <n v="0"/>
    <n v="0"/>
    <n v="0"/>
    <n v="0"/>
    <n v="1"/>
    <n v="0"/>
    <n v="0"/>
    <n v="0"/>
    <n v="0"/>
    <n v="0"/>
    <n v="0"/>
    <m/>
    <m/>
    <m/>
    <m/>
    <m/>
    <m/>
    <m/>
    <m/>
    <m/>
    <m/>
    <m/>
    <m/>
    <m/>
    <m/>
    <m/>
    <m/>
    <m/>
    <m/>
    <m/>
    <m/>
    <m/>
    <m/>
    <m/>
    <m/>
    <m/>
    <m/>
    <m/>
    <m/>
    <m/>
    <m/>
    <m/>
    <m/>
    <m/>
    <m/>
    <m/>
    <m/>
    <m/>
    <m/>
    <m/>
    <m/>
    <m/>
    <m/>
    <m/>
    <m/>
    <s v="aucun"/>
    <n v="1"/>
    <n v="0"/>
    <n v="0"/>
    <n v="0"/>
    <n v="0"/>
    <n v="0"/>
    <n v="0"/>
    <n v="0"/>
    <n v="0"/>
    <n v="0"/>
    <m/>
    <s v="argent_mobile"/>
    <n v="0"/>
    <n v="0"/>
    <n v="1"/>
    <n v="0"/>
    <n v="0"/>
    <n v="0"/>
    <n v="0"/>
    <n v="0"/>
    <n v="0"/>
    <n v="0"/>
    <n v="0"/>
    <m/>
    <s v="oui_personnel"/>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Non"/>
    <m/>
    <s v="Remerciements et encouragements!"/>
    <m/>
    <m/>
    <n v="442283812"/>
    <d v="2023-06-20T17:45:52"/>
    <m/>
    <m/>
    <s v="submitted_via_web"/>
    <s v="bkf_icsm"/>
    <s v="v8DRxzhZAoFL2MzF7VzqpN"/>
    <m/>
    <m/>
    <m/>
  </r>
  <r>
    <n v="56"/>
    <s v="f0e36355-0fcb-450d-98b9-ca5591db4a04"/>
    <d v="2023-06-21T00:00:00"/>
    <s v="gorom_gorom"/>
    <s v="gorom3"/>
    <d v="2023-06-21T08:12:52"/>
    <d v="2023-06-21T12:45:08"/>
    <s v="audit.csv"/>
    <m/>
    <m/>
    <x v="1"/>
    <d v="2023-06-16T00:00:00"/>
    <s v="sahel"/>
    <s v="oudalan"/>
    <x v="3"/>
    <s v="central"/>
    <m/>
    <m/>
    <s v="Danish Refugee Council Burkina Faso (DRC)"/>
    <s v="Marché de Gorom-Gorom"/>
    <m/>
    <s v="oui"/>
    <m/>
    <x v="1"/>
    <m/>
    <m/>
    <s v="seau bidon savon400gr"/>
    <n v="1"/>
    <n v="1"/>
    <n v="1"/>
    <n v="0"/>
    <n v="3"/>
    <m/>
    <s v="disponible"/>
    <n v="2000"/>
    <s v="meme_pays"/>
    <m/>
    <m/>
    <n v="10"/>
    <n v="15"/>
    <n v="1"/>
    <n v="5000"/>
    <n v="2000"/>
    <m/>
    <s v="disponible"/>
    <s v="20l 25l"/>
    <n v="1"/>
    <n v="1"/>
    <n v="4500"/>
    <n v="5000"/>
    <s v="meme_pays"/>
    <m/>
    <m/>
    <n v="5"/>
    <n v="15"/>
    <n v="1"/>
    <n v="3000"/>
    <n v="1500"/>
    <m/>
    <s v="disponible"/>
    <s v="boule400g boule250g"/>
    <n v="1"/>
    <n v="1"/>
    <n v="500"/>
    <n v="300"/>
    <s v="meme_pays"/>
    <m/>
    <m/>
    <n v="20"/>
    <n v="15"/>
    <n v="0"/>
    <n v="6000"/>
    <n v="3500"/>
    <m/>
    <s v="oui"/>
    <m/>
    <s v="seau bidon savon400gr"/>
    <n v="1"/>
    <n v="1"/>
    <n v="1"/>
    <n v="0"/>
    <m/>
    <s v="securite rarete_transport"/>
    <n v="1"/>
    <n v="0"/>
    <n v="0"/>
    <n v="0"/>
    <n v="0"/>
    <n v="1"/>
    <n v="0"/>
    <n v="0"/>
    <n v="0"/>
    <n v="0"/>
    <n v="0"/>
    <m/>
    <m/>
    <s v="prix_hausse"/>
    <n v="0"/>
    <n v="1"/>
    <n v="0"/>
    <n v="0"/>
    <s v="seau bidon savon400gr"/>
    <n v="1"/>
    <n v="1"/>
    <n v="1"/>
    <n v="0"/>
    <s v="hausse_couts baisse_offre_securite"/>
    <n v="1"/>
    <n v="0"/>
    <n v="0"/>
    <n v="0"/>
    <n v="0"/>
    <n v="0"/>
    <n v="0"/>
    <n v="0"/>
    <n v="1"/>
    <n v="0"/>
    <n v="0"/>
    <n v="0"/>
    <m/>
    <m/>
    <m/>
    <m/>
    <m/>
    <m/>
    <m/>
    <m/>
    <m/>
    <m/>
    <m/>
    <m/>
    <m/>
    <m/>
    <m/>
    <m/>
    <m/>
    <m/>
    <m/>
    <m/>
    <m/>
    <s v="bache corde tenaille pelle"/>
    <n v="1"/>
    <n v="1"/>
    <n v="1"/>
    <n v="1"/>
    <n v="0"/>
    <n v="4"/>
    <m/>
    <s v="disponible"/>
    <n v="6000"/>
    <s v="meme_pays"/>
    <m/>
    <m/>
    <n v="15"/>
    <n v="20"/>
    <n v="1"/>
    <n v="5000"/>
    <n v="2500"/>
    <m/>
    <s v="peudisponible"/>
    <n v="19500"/>
    <s v="meme_pays"/>
    <m/>
    <m/>
    <n v="20"/>
    <n v="20"/>
    <n v="1"/>
    <n v="5000"/>
    <n v="2000"/>
    <m/>
    <s v="disponible"/>
    <n v="1500"/>
    <s v="meme_pays"/>
    <m/>
    <m/>
    <n v="10"/>
    <n v="15"/>
    <n v="1"/>
    <n v="6000"/>
    <n v="1500"/>
    <m/>
    <s v="disponible"/>
    <n v="1500"/>
    <s v="meme_pays"/>
    <m/>
    <m/>
    <n v="10"/>
    <n v="25"/>
    <n v="1"/>
    <n v="3000"/>
    <n v="1500"/>
    <m/>
    <s v="oui"/>
    <m/>
    <s v="bache corde tenaille pelle"/>
    <n v="1"/>
    <n v="1"/>
    <n v="1"/>
    <n v="1"/>
    <n v="0"/>
    <m/>
    <s v="securite rarete_transport"/>
    <n v="1"/>
    <n v="0"/>
    <n v="0"/>
    <n v="0"/>
    <n v="0"/>
    <n v="1"/>
    <n v="0"/>
    <n v="0"/>
    <n v="0"/>
    <n v="0"/>
    <n v="0"/>
    <m/>
    <m/>
    <s v="prix_hausse"/>
    <n v="0"/>
    <n v="1"/>
    <n v="0"/>
    <n v="0"/>
    <s v="bache corde tenaille pelle"/>
    <n v="1"/>
    <n v="1"/>
    <n v="1"/>
    <n v="1"/>
    <n v="0"/>
    <s v="hausse_couts baisse_offre_securite"/>
    <n v="1"/>
    <n v="0"/>
    <n v="0"/>
    <n v="0"/>
    <n v="0"/>
    <n v="0"/>
    <n v="0"/>
    <n v="0"/>
    <n v="1"/>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200"/>
    <s v="meme_pays"/>
    <m/>
    <m/>
    <n v="10"/>
    <n v="5"/>
    <n v="0"/>
    <n v="5000"/>
    <n v="2500"/>
    <m/>
    <s v="disponible"/>
    <s v="sac sachet"/>
    <n v="1"/>
    <n v="1"/>
    <n v="6000"/>
    <n v="100"/>
    <s v="meme_commune"/>
    <m/>
    <m/>
    <n v="10"/>
    <n v="15"/>
    <n v="1"/>
    <n v="2000"/>
    <n v="700"/>
    <m/>
    <s v="nondisponible"/>
    <m/>
    <m/>
    <m/>
    <m/>
    <m/>
    <m/>
    <m/>
    <m/>
    <m/>
    <m/>
    <m/>
    <m/>
    <m/>
    <m/>
    <m/>
    <m/>
    <s v="peudisponible"/>
    <n v="8500"/>
    <s v="meme_pays"/>
    <m/>
    <m/>
    <n v="15"/>
    <n v="20"/>
    <n v="1"/>
    <n v="4000"/>
    <n v="2000"/>
    <m/>
    <s v="peudisponible"/>
    <n v="7500"/>
    <s v="meme_pays"/>
    <m/>
    <m/>
    <n v="10"/>
    <n v="20"/>
    <n v="1"/>
    <n v="4500"/>
    <n v="2000"/>
    <m/>
    <s v="peudisponible"/>
    <n v="2500"/>
    <s v="meme_pays"/>
    <m/>
    <m/>
    <n v="10"/>
    <n v="20"/>
    <n v="1"/>
    <n v="6000"/>
    <n v="2500"/>
    <m/>
    <s v="disponible"/>
    <n v="250"/>
    <s v="meme_pays"/>
    <m/>
    <m/>
    <n v="10"/>
    <n v="20"/>
    <n v="1"/>
    <n v="5000"/>
    <n v="2000"/>
    <m/>
    <s v="disponible"/>
    <s v="0_25l 0_5l 1l"/>
    <n v="1"/>
    <n v="1"/>
    <n v="1"/>
    <n v="750"/>
    <n v="1250"/>
    <n v="2000"/>
    <s v="meme_pays"/>
    <m/>
    <m/>
    <n v="15"/>
    <n v="20"/>
    <n v="1"/>
    <n v="5000"/>
    <n v="200"/>
    <m/>
    <s v="peudisponible"/>
    <n v="2000"/>
    <s v="meme_pays"/>
    <m/>
    <m/>
    <n v="10"/>
    <n v="20"/>
    <n v="1"/>
    <n v="5000"/>
    <n v="2000"/>
    <m/>
    <s v="disponible"/>
    <n v="4000"/>
    <s v="meme_pays"/>
    <m/>
    <m/>
    <n v="15"/>
    <n v="20"/>
    <n v="1"/>
    <n v="5000"/>
    <n v="2000"/>
    <m/>
    <s v="disponible"/>
    <n v="3000"/>
    <s v="meme_pays"/>
    <m/>
    <m/>
    <n v="10"/>
    <n v="20"/>
    <n v="1"/>
    <n v="5000"/>
    <n v="2500"/>
    <m/>
    <s v="peudisponible"/>
    <n v="3000"/>
    <s v="meme_pays"/>
    <m/>
    <m/>
    <n v="10"/>
    <n v="10"/>
    <n v="1"/>
    <n v="4000"/>
    <n v="1500"/>
    <m/>
    <s v="disponible"/>
    <n v="1500"/>
    <s v="meme_pays"/>
    <m/>
    <m/>
    <n v="10"/>
    <n v="30"/>
    <n v="1"/>
    <n v="4000"/>
    <n v="2000"/>
    <m/>
    <s v="disponible"/>
    <s v="oui"/>
    <n v="7000"/>
    <m/>
    <m/>
    <s v="meme_pays"/>
    <m/>
    <m/>
    <n v="10"/>
    <n v="20"/>
    <n v="1"/>
    <n v="7000"/>
    <n v="4000"/>
    <m/>
    <s v="peudisponible"/>
    <n v="650"/>
    <s v="meme_pays"/>
    <m/>
    <m/>
    <n v="10"/>
    <n v="20"/>
    <n v="1"/>
    <n v="5000"/>
    <n v="2000"/>
    <m/>
    <s v="oui"/>
    <m/>
    <s v="combustible_bois combustible_charbon combustible_gaz marmite7 marmite5 assiette gobelet_plastique gobelet_acier bassine natte couverture moustiquaire lampe sac_boro pagne"/>
    <n v="1"/>
    <n v="1"/>
    <n v="1"/>
    <n v="1"/>
    <n v="1"/>
    <n v="1"/>
    <n v="1"/>
    <n v="1"/>
    <n v="1"/>
    <n v="1"/>
    <n v="1"/>
    <n v="1"/>
    <n v="1"/>
    <n v="1"/>
    <n v="1"/>
    <n v="0"/>
    <m/>
    <s v="securite rarete_transport"/>
    <n v="1"/>
    <n v="0"/>
    <n v="0"/>
    <n v="0"/>
    <n v="0"/>
    <n v="1"/>
    <n v="0"/>
    <n v="0"/>
    <n v="0"/>
    <n v="0"/>
    <n v="0"/>
    <m/>
    <m/>
    <x v="2"/>
    <n v="0"/>
    <n v="1"/>
    <n v="0"/>
    <n v="0"/>
    <s v="combustible_bois combustible_charbon combustible_gaz marmite7 marmite5 assiette gobelet_plastique gobelet_acier bassine natte couverture moustiquaire lampe pagne sac_boro"/>
    <n v="1"/>
    <n v="1"/>
    <n v="1"/>
    <n v="1"/>
    <n v="1"/>
    <n v="1"/>
    <n v="1"/>
    <n v="1"/>
    <n v="1"/>
    <n v="1"/>
    <n v="1"/>
    <n v="1"/>
    <n v="1"/>
    <n v="1"/>
    <n v="1"/>
    <n v="0"/>
    <s v="hausse_couts hausse_demande_arrivees baisse_offre_securite"/>
    <n v="1"/>
    <n v="0"/>
    <n v="0"/>
    <n v="0"/>
    <n v="1"/>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argent_mobile cheque"/>
    <n v="0"/>
    <n v="0"/>
    <n v="1"/>
    <n v="1"/>
    <n v="0"/>
    <n v="1"/>
    <n v="0"/>
    <n v="0"/>
    <n v="0"/>
    <n v="0"/>
    <n v="0"/>
    <m/>
    <s v="oui_personnel"/>
    <s v="oui_produits oui_transports"/>
    <n v="0"/>
    <n v="1"/>
    <n v="1"/>
    <n v="0"/>
    <n v="0"/>
    <n v="0"/>
    <m/>
    <s v="pas_de_reponse"/>
    <n v="0"/>
    <n v="0"/>
    <n v="0"/>
    <n v="0"/>
    <n v="0"/>
    <n v="0"/>
    <n v="0"/>
    <n v="1"/>
    <n v="0"/>
    <m/>
    <s v="non"/>
    <s v="manque_transports"/>
    <n v="0"/>
    <n v="1"/>
    <n v="0"/>
    <n v="0"/>
    <n v="0"/>
    <n v="0"/>
    <n v="0"/>
    <n v="0"/>
    <n v="0"/>
    <m/>
    <s v="pas_de_reponse"/>
    <n v="0"/>
    <n v="0"/>
    <n v="0"/>
    <n v="0"/>
    <n v="0"/>
    <n v="0"/>
    <n v="0"/>
    <n v="0"/>
    <n v="1"/>
    <n v="0"/>
    <m/>
    <s v="pas_de_reponse"/>
    <n v="0"/>
    <n v="0"/>
    <n v="0"/>
    <n v="0"/>
    <n v="0"/>
    <n v="0"/>
    <n v="0"/>
    <n v="1"/>
    <n v="0"/>
    <m/>
    <s v="autre"/>
    <n v="0"/>
    <n v="0"/>
    <n v="0"/>
    <n v="0"/>
    <n v="0"/>
    <n v="0"/>
    <n v="0"/>
    <n v="1"/>
    <n v="0"/>
    <s v="Sabotage des ponts sur la route"/>
    <s v="augmente_moyen"/>
    <s v="oui"/>
    <s v="Tous les commerçants de la localitiés se sont delocalisés pour s'installer ici"/>
    <m/>
    <s v="augmente_moyen"/>
    <s v="oui"/>
    <s v="IL n'y a pas de marché dans plusieurs localities acause de la situation sécuritaire"/>
    <m/>
    <s v="Non"/>
    <m/>
    <s v="R.A.S"/>
    <m/>
    <m/>
    <n v="442652612"/>
    <d v="2023-06-21T12:45:52"/>
    <m/>
    <m/>
    <s v="submitted_via_web"/>
    <s v="bkf_icsm"/>
    <s v="v8DRxzhZAoFL2MzF7VzqpN"/>
    <m/>
    <m/>
    <m/>
  </r>
  <r>
    <n v="57"/>
    <s v="9b696949-dfd7-4d20-8acc-f0fd777ab44e"/>
    <d v="2023-06-21T00:00:00"/>
    <s v="gorom_gorom"/>
    <s v="gorom1"/>
    <d v="2023-06-21T11:20:41"/>
    <d v="2023-06-21T13:20:34"/>
    <s v="audit.csv"/>
    <m/>
    <m/>
    <x v="1"/>
    <d v="2023-06-21T00:00:00"/>
    <s v="sahel"/>
    <s v="oudalan"/>
    <x v="3"/>
    <s v="central"/>
    <m/>
    <m/>
    <s v="Danish Refugee Council Burkina Faso (DRC)"/>
    <s v="Marché de Gorom-Gorom"/>
    <m/>
    <s v="oui"/>
    <m/>
    <x v="1"/>
    <m/>
    <m/>
    <s v="seau bidon savon400gr"/>
    <n v="1"/>
    <n v="1"/>
    <n v="1"/>
    <n v="0"/>
    <n v="3"/>
    <m/>
    <s v="peudisponible"/>
    <n v="1500"/>
    <s v="meme_pays"/>
    <m/>
    <m/>
    <n v="20"/>
    <n v="14"/>
    <n v="0"/>
    <n v="1000"/>
    <n v="500"/>
    <m/>
    <s v="peudisponible"/>
    <s v="20l 25l"/>
    <n v="1"/>
    <n v="1"/>
    <n v="4500"/>
    <n v="5000"/>
    <s v="meme_pays"/>
    <m/>
    <m/>
    <n v="7"/>
    <n v="14"/>
    <n v="1"/>
    <n v="500"/>
    <n v="50"/>
    <m/>
    <s v="disponible"/>
    <s v="boule400g boule250g"/>
    <n v="1"/>
    <n v="1"/>
    <n v="600"/>
    <n v="350"/>
    <s v="meme_pays"/>
    <m/>
    <m/>
    <n v="20"/>
    <n v="14"/>
    <n v="0"/>
    <n v="2000"/>
    <n v="1000"/>
    <m/>
    <s v="oui"/>
    <m/>
    <s v="seau bidon savon400gr"/>
    <n v="1"/>
    <n v="1"/>
    <n v="1"/>
    <n v="0"/>
    <m/>
    <s v="securite route_etat prix_fournisseurs rarete_transport cout_transport"/>
    <n v="1"/>
    <n v="0"/>
    <n v="0"/>
    <n v="1"/>
    <n v="1"/>
    <n v="1"/>
    <n v="1"/>
    <n v="0"/>
    <n v="0"/>
    <n v="0"/>
    <n v="0"/>
    <m/>
    <m/>
    <s v="prix_constants"/>
    <n v="1"/>
    <n v="0"/>
    <n v="0"/>
    <n v="0"/>
    <m/>
    <m/>
    <m/>
    <m/>
    <m/>
    <m/>
    <m/>
    <m/>
    <m/>
    <m/>
    <m/>
    <m/>
    <m/>
    <m/>
    <m/>
    <m/>
    <m/>
    <m/>
    <m/>
    <m/>
    <m/>
    <m/>
    <m/>
    <m/>
    <m/>
    <m/>
    <m/>
    <m/>
    <m/>
    <m/>
    <m/>
    <m/>
    <m/>
    <m/>
    <m/>
    <m/>
    <m/>
    <m/>
    <m/>
    <s v="bache corde tenaille pelle"/>
    <n v="1"/>
    <n v="1"/>
    <n v="1"/>
    <n v="1"/>
    <n v="0"/>
    <n v="4"/>
    <m/>
    <s v="peudisponible"/>
    <n v="7000"/>
    <s v="meme_pays"/>
    <m/>
    <m/>
    <n v="14"/>
    <n v="14"/>
    <n v="1"/>
    <n v="1000"/>
    <n v="600"/>
    <m/>
    <s v="peudisponible"/>
    <n v="15000"/>
    <s v="meme_pays"/>
    <m/>
    <m/>
    <n v="20"/>
    <n v="14"/>
    <n v="0"/>
    <n v="1000"/>
    <n v="500"/>
    <m/>
    <s v="disponible"/>
    <n v="1000"/>
    <s v="meme_pays"/>
    <m/>
    <m/>
    <n v="20"/>
    <n v="14"/>
    <n v="0"/>
    <n v="1500"/>
    <n v="500"/>
    <m/>
    <s v="disponible"/>
    <n v="3000"/>
    <s v="meme_pays"/>
    <m/>
    <m/>
    <n v="20"/>
    <n v="14"/>
    <n v="0"/>
    <n v="1500"/>
    <n v="500"/>
    <m/>
    <s v="oui"/>
    <m/>
    <s v="bache corde tenaille pelle"/>
    <n v="1"/>
    <n v="1"/>
    <n v="1"/>
    <n v="1"/>
    <n v="0"/>
    <m/>
    <s v="securite route_etat prix_fournisseurs rarete_transport cout_transport"/>
    <n v="1"/>
    <n v="0"/>
    <n v="0"/>
    <n v="1"/>
    <n v="1"/>
    <n v="1"/>
    <n v="1"/>
    <n v="0"/>
    <n v="0"/>
    <n v="0"/>
    <n v="0"/>
    <m/>
    <m/>
    <s v="prix_constants"/>
    <n v="1"/>
    <n v="0"/>
    <n v="0"/>
    <n v="0"/>
    <m/>
    <m/>
    <m/>
    <m/>
    <m/>
    <m/>
    <m/>
    <m/>
    <m/>
    <m/>
    <m/>
    <m/>
    <m/>
    <m/>
    <m/>
    <m/>
    <m/>
    <m/>
    <m/>
    <m/>
    <m/>
    <m/>
    <m/>
    <m/>
    <m/>
    <m/>
    <m/>
    <m/>
    <m/>
    <m/>
    <m/>
    <m/>
    <m/>
    <m/>
    <m/>
    <m/>
    <m/>
    <m/>
    <m/>
    <m/>
    <m/>
    <s v="combustible_bois combustible_charbon marmite7 marmite5 assiette gobelet_plastique gobelet_acier bassine natte couverture moustiquaire lampe pagne sac_boro"/>
    <n v="1"/>
    <n v="1"/>
    <n v="0"/>
    <n v="1"/>
    <n v="1"/>
    <n v="1"/>
    <n v="1"/>
    <n v="1"/>
    <n v="1"/>
    <n v="1"/>
    <n v="1"/>
    <n v="1"/>
    <n v="1"/>
    <n v="1"/>
    <n v="1"/>
    <n v="0"/>
    <n v="14"/>
    <n v="21"/>
    <m/>
    <s v="peudisponible"/>
    <n v="200"/>
    <s v="meme_localite"/>
    <m/>
    <m/>
    <n v="10"/>
    <n v="7"/>
    <n v="0"/>
    <n v="200"/>
    <n v="50"/>
    <m/>
    <s v="peudisponible"/>
    <s v="sachet sac"/>
    <n v="1"/>
    <n v="1"/>
    <n v="4500"/>
    <n v="100"/>
    <s v="meme_localite"/>
    <m/>
    <m/>
    <n v="7"/>
    <n v="10"/>
    <n v="1"/>
    <n v="50"/>
    <n v="15"/>
    <m/>
    <m/>
    <m/>
    <m/>
    <m/>
    <m/>
    <m/>
    <m/>
    <m/>
    <m/>
    <m/>
    <m/>
    <m/>
    <m/>
    <m/>
    <m/>
    <m/>
    <m/>
    <s v="peudisponible"/>
    <n v="8500"/>
    <s v="meme_pays"/>
    <m/>
    <m/>
    <n v="20"/>
    <n v="14"/>
    <n v="0"/>
    <n v="1000"/>
    <n v="500"/>
    <m/>
    <s v="peudisponible"/>
    <n v="7500"/>
    <s v="meme_pays"/>
    <m/>
    <m/>
    <n v="14"/>
    <n v="14"/>
    <n v="1"/>
    <n v="1000"/>
    <n v="500"/>
    <m/>
    <s v="peudisponible"/>
    <n v="2250"/>
    <s v="meme_pays"/>
    <m/>
    <m/>
    <n v="14"/>
    <n v="14"/>
    <n v="1"/>
    <n v="2500"/>
    <n v="1000"/>
    <m/>
    <s v="peudisponible"/>
    <n v="225"/>
    <s v="meme_pays"/>
    <m/>
    <m/>
    <n v="20"/>
    <n v="14"/>
    <n v="0"/>
    <n v="2000"/>
    <n v="800"/>
    <m/>
    <s v="peudisponible"/>
    <s v="0_25l 0_5l 1l"/>
    <n v="1"/>
    <n v="1"/>
    <n v="1"/>
    <n v="750"/>
    <n v="1250"/>
    <n v="2000"/>
    <s v="meme_pays"/>
    <m/>
    <m/>
    <n v="14"/>
    <n v="14"/>
    <n v="1"/>
    <n v="1000"/>
    <n v="500"/>
    <m/>
    <s v="peudisponible"/>
    <n v="2000"/>
    <s v="meme_pays"/>
    <m/>
    <m/>
    <n v="14"/>
    <n v="14"/>
    <n v="1"/>
    <n v="1000"/>
    <n v="500"/>
    <m/>
    <s v="peudisponible"/>
    <n v="4000"/>
    <s v="meme_pays"/>
    <m/>
    <m/>
    <n v="20"/>
    <n v="14"/>
    <n v="0"/>
    <n v="2500"/>
    <n v="500"/>
    <m/>
    <s v="peudisponible"/>
    <n v="3000"/>
    <s v="meme_pays"/>
    <m/>
    <m/>
    <n v="14"/>
    <n v="14"/>
    <n v="1"/>
    <n v="2000"/>
    <n v="1000"/>
    <m/>
    <s v="peudisponible"/>
    <n v="3000"/>
    <s v="meme_pays"/>
    <m/>
    <m/>
    <n v="14"/>
    <n v="14"/>
    <n v="1"/>
    <n v="1500"/>
    <n v="500"/>
    <m/>
    <s v="peudisponible"/>
    <n v="6000"/>
    <s v="meme_pays"/>
    <m/>
    <m/>
    <n v="14"/>
    <n v="14"/>
    <n v="1"/>
    <n v="2000"/>
    <n v="1000"/>
    <m/>
    <s v="peudisponible"/>
    <s v="oui"/>
    <n v="7000"/>
    <m/>
    <m/>
    <s v="meme_pays"/>
    <m/>
    <m/>
    <n v="20"/>
    <n v="14"/>
    <n v="0"/>
    <n v="3000"/>
    <n v="2000"/>
    <m/>
    <s v="peudisponible"/>
    <n v="500"/>
    <s v="meme_pays"/>
    <m/>
    <m/>
    <n v="14"/>
    <n v="14"/>
    <n v="1"/>
    <n v="2000"/>
    <n v="1000"/>
    <m/>
    <s v="oui"/>
    <m/>
    <s v="combustible_bois combustible_charbon marmite7 marmite5 assiette gobelet_plastique gobelet_acier bassine natte couverture moustiquaire lampe pagne sac_boro"/>
    <n v="1"/>
    <n v="1"/>
    <n v="0"/>
    <n v="1"/>
    <n v="1"/>
    <n v="1"/>
    <n v="1"/>
    <n v="1"/>
    <n v="1"/>
    <n v="1"/>
    <n v="1"/>
    <n v="1"/>
    <n v="1"/>
    <n v="1"/>
    <n v="1"/>
    <n v="0"/>
    <m/>
    <s v="securite route_etat prix_fournisseurs rarete_transport cout_transport"/>
    <n v="1"/>
    <n v="0"/>
    <n v="0"/>
    <n v="1"/>
    <n v="1"/>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recrutement ganes_bandits"/>
    <n v="0"/>
    <n v="1"/>
    <n v="1"/>
    <n v="0"/>
    <n v="1"/>
    <n v="1"/>
    <n v="0"/>
    <n v="0"/>
    <n v="0"/>
    <n v="0"/>
    <m/>
    <s v="argent_mobile transfert cheque bons"/>
    <n v="0"/>
    <n v="0"/>
    <n v="1"/>
    <n v="1"/>
    <n v="0"/>
    <n v="1"/>
    <n v="1"/>
    <n v="0"/>
    <n v="0"/>
    <n v="0"/>
    <n v="0"/>
    <m/>
    <s v="oui_personnel"/>
    <s v="oui_produits oui_transports oui_carburant"/>
    <n v="0"/>
    <n v="1"/>
    <n v="1"/>
    <n v="1"/>
    <n v="0"/>
    <n v="0"/>
    <m/>
    <s v="aucun"/>
    <n v="1"/>
    <n v="0"/>
    <n v="0"/>
    <n v="0"/>
    <n v="0"/>
    <n v="0"/>
    <n v="0"/>
    <n v="0"/>
    <n v="0"/>
    <m/>
    <s v="oui_plusieurs"/>
    <s v="aucun"/>
    <n v="1"/>
    <n v="0"/>
    <n v="0"/>
    <n v="0"/>
    <n v="0"/>
    <n v="0"/>
    <n v="0"/>
    <n v="0"/>
    <n v="0"/>
    <m/>
    <s v="vol_cambriolage"/>
    <n v="0"/>
    <n v="0"/>
    <n v="0"/>
    <n v="1"/>
    <n v="0"/>
    <n v="0"/>
    <n v="0"/>
    <n v="0"/>
    <n v="0"/>
    <n v="0"/>
    <m/>
    <s v="route_endommagees routes_ganes"/>
    <n v="0"/>
    <n v="1"/>
    <n v="0"/>
    <n v="0"/>
    <n v="1"/>
    <n v="0"/>
    <n v="0"/>
    <n v="0"/>
    <n v="0"/>
    <m/>
    <s v="vehicules enlevement assassinat"/>
    <n v="0"/>
    <n v="0"/>
    <n v="0"/>
    <n v="1"/>
    <n v="0"/>
    <n v="1"/>
    <n v="1"/>
    <n v="0"/>
    <n v="0"/>
    <m/>
    <s v="baisse_moyen"/>
    <s v="oui"/>
    <m/>
    <s v="Route barré par les groupes armées"/>
    <s v="augmente_moyen"/>
    <s v="oui"/>
    <s v="De nouveaux  PDI"/>
    <m/>
    <s v="Situation sécuritaire très instable"/>
    <m/>
    <s v="Le marché à été ravitailler mais la situation reste tendu"/>
    <m/>
    <m/>
    <n v="442675309"/>
    <d v="2023-06-21T13:22:26"/>
    <m/>
    <m/>
    <s v="submitted_via_web"/>
    <s v="bkf_icsm"/>
    <s v="v8DRxzhZAoFL2MzF7VzqpN"/>
    <m/>
    <m/>
    <m/>
  </r>
  <r>
    <n v="58"/>
    <s v="09f6b8f7-dd02-4ab6-bb25-50838d6e9e4d"/>
    <d v="2023-06-21T00:00:00"/>
    <s v="sebba"/>
    <s v="Si-SEB01"/>
    <d v="2023-06-21T11:46:50"/>
    <d v="2023-06-21T14:15:34"/>
    <s v="audit.csv"/>
    <m/>
    <m/>
    <x v="2"/>
    <d v="2023-06-21T00:00:00"/>
    <s v="sahel"/>
    <s v="yagha"/>
    <x v="4"/>
    <s v="central"/>
    <m/>
    <m/>
    <s v="Solidarité Internationale Burkina Faso (SI)"/>
    <s v="Marché de Sebba"/>
    <m/>
    <s v="oui"/>
    <m/>
    <x v="3"/>
    <m/>
    <m/>
    <s v="seau bidon savon400gr"/>
    <n v="1"/>
    <n v="1"/>
    <n v="1"/>
    <n v="0"/>
    <n v="3"/>
    <m/>
    <s v="peudisponible"/>
    <n v="7500"/>
    <s v="meme_pays"/>
    <m/>
    <m/>
    <n v="30"/>
    <n v="120"/>
    <n v="1"/>
    <n v="100"/>
    <n v="0"/>
    <m/>
    <s v="peudisponible"/>
    <s v="20l 25l"/>
    <n v="1"/>
    <n v="1"/>
    <n v="1750"/>
    <n v="1000"/>
    <s v="meme_pays"/>
    <m/>
    <m/>
    <n v="30"/>
    <n v="120"/>
    <n v="1"/>
    <n v="100"/>
    <n v="0"/>
    <m/>
    <s v="peudisponible"/>
    <s v="boule400g boule250g"/>
    <n v="1"/>
    <n v="1"/>
    <n v="1000"/>
    <n v="1500"/>
    <s v="meme_region"/>
    <m/>
    <m/>
    <n v="60"/>
    <n v="120"/>
    <n v="1"/>
    <n v="200"/>
    <n v="0"/>
    <m/>
    <s v="oui"/>
    <m/>
    <s v="seau bidon savon400gr"/>
    <n v="1"/>
    <n v="1"/>
    <n v="1"/>
    <n v="0"/>
    <m/>
    <s v="securite rarete_transport"/>
    <n v="1"/>
    <n v="0"/>
    <n v="0"/>
    <n v="0"/>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combustible_bois combustible_charbon combustible_gaz marmite7 marmite5 assiette gobelet_plastique bassine gobelet_acier natte couverture moustiquaire lampe pagne sac_boro"/>
    <n v="1"/>
    <n v="1"/>
    <n v="1"/>
    <n v="1"/>
    <n v="1"/>
    <n v="1"/>
    <n v="1"/>
    <n v="1"/>
    <n v="1"/>
    <n v="1"/>
    <n v="1"/>
    <n v="1"/>
    <n v="1"/>
    <n v="1"/>
    <n v="1"/>
    <n v="0"/>
    <n v="15"/>
    <n v="22"/>
    <m/>
    <s v="disponible"/>
    <n v="1250"/>
    <s v="meme_localite"/>
    <m/>
    <m/>
    <n v="90"/>
    <n v="10"/>
    <n v="0"/>
    <n v="300"/>
    <n v="0"/>
    <m/>
    <s v="disponible"/>
    <s v="sac sachet"/>
    <n v="1"/>
    <n v="1"/>
    <n v="7000"/>
    <n v="200"/>
    <s v="meme_localite"/>
    <m/>
    <m/>
    <n v="90"/>
    <n v="10"/>
    <n v="0"/>
    <n v="3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750"/>
    <s v="meme_pays"/>
    <m/>
    <m/>
    <n v="60"/>
    <n v="120"/>
    <n v="1"/>
    <n v="200"/>
    <n v="0"/>
    <m/>
    <s v="nondisponible"/>
    <m/>
    <m/>
    <m/>
    <m/>
    <m/>
    <m/>
    <m/>
    <m/>
    <m/>
    <m/>
    <m/>
    <m/>
    <m/>
    <s v="peudisponible"/>
    <n v="1250"/>
    <s v="meme_pays"/>
    <m/>
    <m/>
    <n v="6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credit_informel"/>
    <n v="1"/>
    <n v="0"/>
    <n v="0"/>
    <n v="0"/>
    <n v="0"/>
    <n v="1"/>
    <n v="0"/>
    <n v="0"/>
    <n v="0"/>
    <n v="0"/>
    <n v="0"/>
    <m/>
    <s v="non_personnel"/>
    <s v="oui_produits"/>
    <n v="0"/>
    <n v="1"/>
    <n v="0"/>
    <n v="0"/>
    <n v="0"/>
    <n v="0"/>
    <s v="pas_envie_repondre"/>
    <s v="pas_envie_repondre"/>
    <n v="0"/>
    <n v="0"/>
    <n v="0"/>
    <n v="0"/>
    <n v="0"/>
    <n v="0"/>
    <n v="0"/>
    <n v="0"/>
    <n v="1"/>
    <m/>
    <s v="oui_un_seul"/>
    <s v="pas_envie_repondre"/>
    <n v="0"/>
    <n v="0"/>
    <n v="0"/>
    <n v="0"/>
    <n v="0"/>
    <n v="0"/>
    <n v="0"/>
    <n v="0"/>
    <n v="1"/>
    <m/>
    <s v="pas_de_reponse"/>
    <n v="0"/>
    <n v="0"/>
    <n v="0"/>
    <n v="0"/>
    <n v="0"/>
    <n v="0"/>
    <n v="0"/>
    <n v="0"/>
    <n v="1"/>
    <n v="0"/>
    <m/>
    <s v="routes_ganes"/>
    <n v="0"/>
    <n v="0"/>
    <n v="0"/>
    <n v="0"/>
    <n v="1"/>
    <n v="0"/>
    <n v="0"/>
    <n v="0"/>
    <n v="0"/>
    <m/>
    <s v="pas_de_reponse"/>
    <n v="0"/>
    <n v="0"/>
    <n v="0"/>
    <n v="0"/>
    <n v="0"/>
    <n v="0"/>
    <n v="0"/>
    <n v="0"/>
    <n v="1"/>
    <m/>
    <s v="baisse_beaucoup"/>
    <s v="oui"/>
    <m/>
    <s v="Blocus de la localité"/>
    <s v="baisse_beaucoup"/>
    <s v="oui"/>
    <m/>
    <s v="Blocus"/>
    <s v="Le marché souffre beaucoup du fait du blocus"/>
    <m/>
    <s v="Ras"/>
    <m/>
    <m/>
    <n v="442712922"/>
    <d v="2023-06-21T14:15:57"/>
    <m/>
    <m/>
    <s v="submitted_via_web"/>
    <s v="bkf_icsm"/>
    <s v="v8DRxzhZAoFL2MzF7VzqpN"/>
    <m/>
    <m/>
    <m/>
  </r>
  <r>
    <n v="59"/>
    <s v="28698723-a033-47c1-ac04-e740f32f2a8b"/>
    <d v="2023-06-21T00:00:00"/>
    <s v="sebba"/>
    <s v="Si-SEB01"/>
    <d v="2023-06-21T12:30:36"/>
    <d v="2023-06-21T14:18:10"/>
    <s v="audit.csv"/>
    <m/>
    <m/>
    <x v="2"/>
    <d v="2023-06-21T00:00:00"/>
    <s v="sahel"/>
    <s v="yagha"/>
    <x v="4"/>
    <s v="central"/>
    <m/>
    <m/>
    <s v="Solidarité Internationale Burkina Faso (SI)"/>
    <s v="Marché de Sebba"/>
    <m/>
    <s v="oui"/>
    <m/>
    <x v="3"/>
    <m/>
    <m/>
    <s v="seau bidon savon400gr"/>
    <n v="1"/>
    <n v="1"/>
    <n v="1"/>
    <n v="0"/>
    <n v="3"/>
    <m/>
    <s v="peudisponible"/>
    <n v="6500"/>
    <s v="meme_pays"/>
    <m/>
    <m/>
    <n v="30"/>
    <n v="120"/>
    <n v="1"/>
    <n v="100"/>
    <n v="0"/>
    <m/>
    <s v="peudisponible"/>
    <s v="20l 25l"/>
    <n v="1"/>
    <n v="1"/>
    <n v="1500"/>
    <n v="1750"/>
    <s v="meme_region"/>
    <m/>
    <m/>
    <n v="30"/>
    <n v="120"/>
    <n v="1"/>
    <n v="200"/>
    <n v="0"/>
    <m/>
    <s v="peudisponible"/>
    <s v="boule400g boule250g"/>
    <n v="1"/>
    <n v="1"/>
    <n v="500"/>
    <n v="800"/>
    <s v="meme_pays"/>
    <m/>
    <m/>
    <n v="6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nsp"/>
    <m/>
    <m/>
    <m/>
    <m/>
    <m/>
    <m/>
    <m/>
    <m/>
    <m/>
    <m/>
    <m/>
    <m/>
    <m/>
    <m/>
    <m/>
    <m/>
    <m/>
    <m/>
    <m/>
    <m/>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30"/>
    <n v="10"/>
    <n v="0"/>
    <n v="200"/>
    <n v="0"/>
    <m/>
    <s v="peudisponible"/>
    <s v="sac sachet"/>
    <n v="1"/>
    <n v="1"/>
    <n v="9000"/>
    <n v="300"/>
    <s v="meme_localite"/>
    <m/>
    <m/>
    <n v="30"/>
    <n v="10"/>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disponible"/>
    <n v="1250"/>
    <s v="meme_pays"/>
    <m/>
    <m/>
    <n v="60"/>
    <n v="120"/>
    <n v="1"/>
    <n v="200"/>
    <n v="0"/>
    <m/>
    <s v="nondisponible"/>
    <m/>
    <m/>
    <m/>
    <m/>
    <m/>
    <m/>
    <m/>
    <m/>
    <m/>
    <m/>
    <m/>
    <m/>
    <m/>
    <s v="peudisponible"/>
    <n v="1750"/>
    <s v="meme_pays"/>
    <m/>
    <m/>
    <n v="60"/>
    <n v="120"/>
    <n v="1"/>
    <n v="200"/>
    <n v="0"/>
    <m/>
    <s v="oui"/>
    <m/>
    <s v="combustible_bois combustible_charbon combustible_gaz marmite7 marmite5 gobelet_plastique gobelet_acier bassine natte couverture moustiquaire pagne sac_boro lampe assiette"/>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credit_informel cheque"/>
    <n v="1"/>
    <n v="0"/>
    <n v="0"/>
    <n v="0"/>
    <n v="0"/>
    <n v="1"/>
    <n v="0"/>
    <n v="0"/>
    <n v="0"/>
    <n v="0"/>
    <n v="0"/>
    <m/>
    <s v="oui_personnel"/>
    <s v="pas_envie_repondre"/>
    <n v="0"/>
    <n v="0"/>
    <n v="0"/>
    <n v="0"/>
    <n v="0"/>
    <n v="1"/>
    <s v="pas_envie_repondre"/>
    <s v="pas_envie_repondre"/>
    <n v="0"/>
    <n v="0"/>
    <n v="0"/>
    <n v="0"/>
    <n v="0"/>
    <n v="0"/>
    <n v="0"/>
    <n v="0"/>
    <n v="1"/>
    <m/>
    <s v="oui_un_seul"/>
    <s v="pas_de_reponse"/>
    <n v="0"/>
    <n v="0"/>
    <n v="0"/>
    <n v="0"/>
    <n v="0"/>
    <n v="0"/>
    <n v="0"/>
    <n v="1"/>
    <n v="0"/>
    <m/>
    <s v="pas_de_reponse"/>
    <n v="0"/>
    <n v="0"/>
    <n v="0"/>
    <n v="0"/>
    <n v="0"/>
    <n v="0"/>
    <n v="0"/>
    <n v="0"/>
    <n v="1"/>
    <n v="0"/>
    <m/>
    <s v="pas_envie_repondre"/>
    <n v="0"/>
    <n v="0"/>
    <n v="0"/>
    <n v="0"/>
    <n v="0"/>
    <n v="0"/>
    <n v="0"/>
    <n v="0"/>
    <n v="1"/>
    <m/>
    <s v="pas_de_reponse"/>
    <n v="0"/>
    <n v="0"/>
    <n v="0"/>
    <n v="0"/>
    <n v="0"/>
    <n v="0"/>
    <n v="0"/>
    <n v="0"/>
    <n v="1"/>
    <m/>
    <s v="baisse_beaucoup"/>
    <s v="oui"/>
    <m/>
    <s v="Blocus de la localité"/>
    <s v="baisse_beaucoup"/>
    <s v="oui"/>
    <m/>
    <s v="Blocus"/>
    <s v="RAS"/>
    <m/>
    <s v="Ras"/>
    <m/>
    <m/>
    <n v="442716733"/>
    <d v="2023-06-21T14:22:38"/>
    <m/>
    <m/>
    <s v="submitted_via_web"/>
    <s v="bkf_icsm"/>
    <s v="v8DRxzhZAoFL2MzF7VzqpN"/>
    <m/>
    <m/>
    <m/>
  </r>
  <r>
    <n v="60"/>
    <s v="7c7c33a7-7dd0-4ab9-8712-5c0aa3a493a9"/>
    <d v="2023-06-20T00:00:00"/>
    <s v="sebba"/>
    <s v="Si-SEB01"/>
    <d v="2023-06-20T20:35:34"/>
    <d v="2023-06-21T14:13:17"/>
    <s v="audit.csv"/>
    <m/>
    <m/>
    <x v="2"/>
    <d v="2023-06-20T00:00:00"/>
    <s v="sahel"/>
    <s v="yagha"/>
    <x v="4"/>
    <s v="central"/>
    <m/>
    <m/>
    <s v="Solidarité Internationale Burkina Faso (SI)"/>
    <s v="Marché de Sebba"/>
    <m/>
    <s v="oui"/>
    <m/>
    <x v="0"/>
    <m/>
    <m/>
    <s v="seau bidon savon400gr"/>
    <n v="1"/>
    <n v="1"/>
    <n v="1"/>
    <n v="0"/>
    <n v="3"/>
    <m/>
    <s v="peudisponible"/>
    <n v="6500"/>
    <s v="meme_pays"/>
    <m/>
    <m/>
    <n v="30"/>
    <n v="120"/>
    <n v="1"/>
    <n v="100"/>
    <n v="0"/>
    <m/>
    <s v="peudisponible"/>
    <s v="20l 25l"/>
    <n v="1"/>
    <n v="1"/>
    <n v="2000"/>
    <n v="2250"/>
    <s v="meme_pays"/>
    <m/>
    <m/>
    <n v="30"/>
    <n v="120"/>
    <n v="1"/>
    <n v="200"/>
    <n v="0"/>
    <m/>
    <s v="peudisponible"/>
    <s v="boule400g boule250g"/>
    <n v="1"/>
    <n v="1"/>
    <n v="750"/>
    <n v="1000"/>
    <s v="meme_pays"/>
    <m/>
    <m/>
    <n v="30"/>
    <n v="120"/>
    <n v="1"/>
    <n v="1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route_eta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300"/>
    <s v="meme_localite"/>
    <m/>
    <m/>
    <n v="10000"/>
    <n v="15"/>
    <n v="0"/>
    <n v="100"/>
    <n v="0"/>
    <m/>
    <s v="peudisponible"/>
    <s v="sac sachet"/>
    <n v="1"/>
    <n v="1"/>
    <n v="9500"/>
    <n v="350"/>
    <s v="meme_localite"/>
    <m/>
    <m/>
    <n v="70"/>
    <n v="120"/>
    <n v="1"/>
    <n v="7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2250"/>
    <s v="meme_pays"/>
    <m/>
    <m/>
    <n v="30"/>
    <n v="120"/>
    <n v="1"/>
    <n v="100"/>
    <n v="0"/>
    <m/>
    <s v="nondisponible"/>
    <m/>
    <m/>
    <m/>
    <m/>
    <m/>
    <m/>
    <m/>
    <m/>
    <m/>
    <m/>
    <m/>
    <m/>
    <m/>
    <s v="peudisponible"/>
    <n v="2000"/>
    <s v="meme_localite"/>
    <m/>
    <m/>
    <n v="12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oui_personnel"/>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Blocus près d'un an"/>
    <s v="RAS"/>
    <m/>
    <s v="Blocus de la localité cela entraine d'énormes difficultés pour nous commerçants"/>
    <m/>
    <m/>
    <n v="442718112"/>
    <d v="2023-06-21T14:25:21"/>
    <m/>
    <m/>
    <s v="submitted_via_web"/>
    <s v="bkf_icsm"/>
    <s v="v8DRxzhZAoFL2MzF7VzqpN"/>
    <m/>
    <m/>
    <m/>
  </r>
  <r>
    <n v="61"/>
    <s v="47f662bc-c7db-4080-b093-3452d8cd8c55"/>
    <d v="2023-06-20T00:00:00"/>
    <s v="sebba"/>
    <s v="Si-SEB01"/>
    <d v="2023-06-20T20:54:41"/>
    <d v="2023-06-21T14:17:42"/>
    <s v="audit.csv"/>
    <m/>
    <m/>
    <x v="2"/>
    <d v="2023-06-20T00:00:00"/>
    <s v="sahel"/>
    <s v="yagha"/>
    <x v="4"/>
    <s v="central"/>
    <m/>
    <m/>
    <s v="Solidarité Internationale Burkina Faso (SI)"/>
    <s v="Marché de Sebba"/>
    <m/>
    <s v="oui"/>
    <m/>
    <x v="3"/>
    <m/>
    <m/>
    <s v="seau bidon savon400gr"/>
    <n v="1"/>
    <n v="1"/>
    <n v="1"/>
    <n v="0"/>
    <n v="3"/>
    <m/>
    <s v="peudisponible"/>
    <n v="7000"/>
    <s v="meme_pays"/>
    <m/>
    <m/>
    <n v="60"/>
    <n v="120"/>
    <n v="1"/>
    <n v="200"/>
    <n v="0"/>
    <m/>
    <s v="peudisponible"/>
    <s v="20l 25l"/>
    <n v="1"/>
    <n v="1"/>
    <n v="2000"/>
    <n v="2500"/>
    <s v="meme_pays"/>
    <m/>
    <m/>
    <n v="60"/>
    <n v="120"/>
    <n v="1"/>
    <n v="200"/>
    <n v="0"/>
    <m/>
    <s v="peudisponible"/>
    <s v="boule400g boule250g"/>
    <n v="1"/>
    <n v="1"/>
    <n v="800"/>
    <n v="1500"/>
    <s v="meme_pays"/>
    <m/>
    <m/>
    <n v="90"/>
    <n v="120"/>
    <n v="1"/>
    <n v="3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500"/>
    <s v="meme_localite"/>
    <m/>
    <m/>
    <n v="12500"/>
    <n v="10"/>
    <n v="0"/>
    <n v="200"/>
    <n v="0"/>
    <m/>
    <s v="peudisponible"/>
    <s v="sac sachet"/>
    <n v="1"/>
    <n v="1"/>
    <n v="11000"/>
    <n v="400"/>
    <s v="meme_localite"/>
    <m/>
    <m/>
    <n v="20"/>
    <n v="10"/>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500"/>
    <s v="meme_pays"/>
    <m/>
    <m/>
    <n v="30"/>
    <n v="120"/>
    <n v="1"/>
    <n v="200"/>
    <n v="0"/>
    <m/>
    <s v="nondisponible"/>
    <m/>
    <m/>
    <m/>
    <m/>
    <m/>
    <m/>
    <m/>
    <m/>
    <m/>
    <m/>
    <m/>
    <m/>
    <m/>
    <s v="peudisponible"/>
    <n v="1750"/>
    <s v="meme_pays"/>
    <m/>
    <m/>
    <n v="6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cheque"/>
    <n v="0"/>
    <n v="0"/>
    <n v="0"/>
    <n v="0"/>
    <n v="0"/>
    <n v="1"/>
    <n v="0"/>
    <n v="0"/>
    <n v="0"/>
    <n v="0"/>
    <n v="0"/>
    <m/>
    <s v="non_personnel"/>
    <s v="oui_produits"/>
    <n v="0"/>
    <n v="1"/>
    <n v="0"/>
    <n v="0"/>
    <n v="0"/>
    <n v="0"/>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Localité sous blocus près d'un an"/>
    <s v="Oui nous demandons sincèrement de l'aide de la part des ong pour nous appuyer en font de roulement"/>
    <m/>
    <s v="Ras"/>
    <m/>
    <m/>
    <n v="442718139"/>
    <d v="2023-06-21T14:25:23"/>
    <m/>
    <m/>
    <s v="submitted_via_web"/>
    <s v="bkf_icsm"/>
    <s v="v8DRxzhZAoFL2MzF7VzqpN"/>
    <m/>
    <m/>
    <m/>
  </r>
  <r>
    <n v="62"/>
    <s v="39f9cdac-ba27-4fcd-8642-d9d1a8840ee5"/>
    <d v="2023-06-21T00:00:00"/>
    <s v="sebba"/>
    <s v="Si-SEB01"/>
    <d v="2023-06-21T09:07:48"/>
    <d v="2023-06-21T14:17:57"/>
    <s v="audit.csv"/>
    <m/>
    <m/>
    <x v="2"/>
    <d v="2023-06-21T00:00:00"/>
    <s v="sahel"/>
    <s v="yagha"/>
    <x v="4"/>
    <s v="central"/>
    <m/>
    <m/>
    <s v="Solidarité Internationale Burkina Faso (SI)"/>
    <s v="Marché de Sebba"/>
    <m/>
    <s v="oui"/>
    <m/>
    <x v="3"/>
    <m/>
    <m/>
    <s v="seau bidon savon400gr"/>
    <n v="1"/>
    <n v="1"/>
    <n v="1"/>
    <n v="0"/>
    <n v="3"/>
    <m/>
    <s v="peudisponible"/>
    <n v="8000"/>
    <s v="meme_pays"/>
    <m/>
    <m/>
    <n v="30"/>
    <n v="120"/>
    <n v="1"/>
    <n v="100"/>
    <n v="0"/>
    <m/>
    <s v="peudisponible"/>
    <s v="20l 25l"/>
    <n v="1"/>
    <n v="1"/>
    <n v="1500"/>
    <n v="2000"/>
    <s v="meme_pays"/>
    <m/>
    <m/>
    <n v="30"/>
    <n v="120"/>
    <n v="1"/>
    <n v="200"/>
    <n v="0"/>
    <m/>
    <s v="peudisponible"/>
    <s v="boule400g boule250g"/>
    <n v="1"/>
    <n v="1"/>
    <n v="600"/>
    <n v="1000"/>
    <s v="meme_pays"/>
    <m/>
    <m/>
    <n v="6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30"/>
    <n v="10"/>
    <n v="0"/>
    <n v="100"/>
    <n v="0"/>
    <m/>
    <s v="peudisponible"/>
    <s v="sac sachet"/>
    <n v="1"/>
    <n v="1"/>
    <n v="8000"/>
    <n v="300"/>
    <s v="meme_localite"/>
    <m/>
    <m/>
    <n v="30"/>
    <n v="10"/>
    <n v="0"/>
    <n v="1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000"/>
    <s v="meme_pays"/>
    <m/>
    <m/>
    <n v="30"/>
    <n v="15"/>
    <n v="0"/>
    <n v="100"/>
    <n v="0"/>
    <m/>
    <s v="nondisponible"/>
    <m/>
    <m/>
    <m/>
    <m/>
    <m/>
    <m/>
    <m/>
    <m/>
    <m/>
    <m/>
    <m/>
    <m/>
    <m/>
    <s v="peudisponible"/>
    <n v="1500"/>
    <s v="meme_pays"/>
    <m/>
    <m/>
    <n v="3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cheque"/>
    <n v="0"/>
    <n v="0"/>
    <n v="0"/>
    <n v="0"/>
    <n v="0"/>
    <n v="1"/>
    <n v="0"/>
    <n v="0"/>
    <n v="0"/>
    <n v="0"/>
    <n v="0"/>
    <m/>
    <s v="oui_collectif"/>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Blocus de la localité"/>
    <s v="Blocus de la localité"/>
    <m/>
    <s v="Ras"/>
    <m/>
    <m/>
    <n v="442718168"/>
    <d v="2023-06-21T14:25:26"/>
    <m/>
    <m/>
    <s v="submitted_via_web"/>
    <s v="bkf_icsm"/>
    <s v="v8DRxzhZAoFL2MzF7VzqpN"/>
    <m/>
    <m/>
    <m/>
  </r>
  <r>
    <n v="63"/>
    <s v="41f09b98-91e2-4a4c-8efd-f8611c93c03d"/>
    <d v="2023-06-20T00:00:00"/>
    <s v="sebba"/>
    <s v="Si-SEB01"/>
    <d v="2023-06-20T16:54:40"/>
    <d v="2023-06-21T14:15:12"/>
    <s v="audit.csv"/>
    <m/>
    <m/>
    <x v="2"/>
    <d v="2023-06-20T00:00:00"/>
    <s v="sahel"/>
    <s v="yagha"/>
    <x v="4"/>
    <s v="central"/>
    <m/>
    <m/>
    <s v="Solidarité Internationale Burkina Faso (SI)"/>
    <s v="Marché de Sebba"/>
    <m/>
    <s v="oui"/>
    <m/>
    <x v="0"/>
    <m/>
    <m/>
    <s v="seau bidon savon400gr"/>
    <n v="1"/>
    <n v="1"/>
    <n v="1"/>
    <n v="0"/>
    <n v="3"/>
    <m/>
    <s v="nondisponible"/>
    <m/>
    <m/>
    <m/>
    <m/>
    <m/>
    <m/>
    <m/>
    <m/>
    <m/>
    <m/>
    <s v="nondisponible"/>
    <m/>
    <m/>
    <m/>
    <m/>
    <m/>
    <m/>
    <m/>
    <m/>
    <m/>
    <m/>
    <m/>
    <m/>
    <m/>
    <m/>
    <s v="peudisponible"/>
    <s v="boule400g"/>
    <n v="1"/>
    <n v="0"/>
    <n v="600"/>
    <m/>
    <s v="meme_pays"/>
    <m/>
    <m/>
    <n v="25"/>
    <n v="90"/>
    <n v="1"/>
    <n v="200"/>
    <n v="0"/>
    <m/>
    <s v="oui"/>
    <m/>
    <s v="seau bidon savon400gr"/>
    <n v="1"/>
    <n v="1"/>
    <n v="1"/>
    <n v="0"/>
    <m/>
    <s v="securite route_etat rarete_transport"/>
    <n v="1"/>
    <n v="0"/>
    <n v="0"/>
    <n v="1"/>
    <n v="0"/>
    <n v="1"/>
    <n v="0"/>
    <n v="0"/>
    <n v="0"/>
    <n v="0"/>
    <n v="0"/>
    <m/>
    <m/>
    <s v="prix_hausse"/>
    <n v="0"/>
    <n v="1"/>
    <n v="0"/>
    <n v="0"/>
    <s v="seau bidon savon400gr"/>
    <n v="1"/>
    <n v="1"/>
    <n v="1"/>
    <n v="0"/>
    <s v="hausse_couts baisse_offre_securite"/>
    <n v="1"/>
    <n v="0"/>
    <n v="0"/>
    <n v="0"/>
    <n v="0"/>
    <n v="0"/>
    <n v="0"/>
    <n v="0"/>
    <n v="1"/>
    <n v="0"/>
    <n v="0"/>
    <n v="0"/>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bassine natte couverture moustiquaire lampe pagne sac_boro"/>
    <n v="1"/>
    <n v="1"/>
    <n v="1"/>
    <n v="1"/>
    <n v="1"/>
    <n v="1"/>
    <n v="1"/>
    <n v="0"/>
    <n v="1"/>
    <n v="1"/>
    <n v="1"/>
    <n v="1"/>
    <n v="1"/>
    <n v="1"/>
    <n v="1"/>
    <n v="0"/>
    <n v="14"/>
    <n v="21"/>
    <m/>
    <s v="peudisponible"/>
    <n v="1000"/>
    <s v="meme_localite"/>
    <m/>
    <m/>
    <n v="100"/>
    <n v="10"/>
    <n v="0"/>
    <n v="100"/>
    <n v="0"/>
    <m/>
    <s v="peudisponible"/>
    <s v="sac sachet"/>
    <n v="1"/>
    <n v="1"/>
    <n v="8000"/>
    <n v="300"/>
    <s v="meme_localite"/>
    <m/>
    <m/>
    <n v="30"/>
    <n v="10"/>
    <n v="0"/>
    <n v="100"/>
    <n v="0"/>
    <m/>
    <s v="nondisponible"/>
    <m/>
    <m/>
    <m/>
    <m/>
    <m/>
    <m/>
    <m/>
    <m/>
    <m/>
    <m/>
    <m/>
    <m/>
    <m/>
    <m/>
    <m/>
    <m/>
    <s v="nondisponible"/>
    <m/>
    <m/>
    <m/>
    <m/>
    <m/>
    <m/>
    <m/>
    <m/>
    <m/>
    <m/>
    <s v="nondisponible"/>
    <m/>
    <m/>
    <m/>
    <m/>
    <m/>
    <m/>
    <m/>
    <m/>
    <m/>
    <m/>
    <s v="nondisponible"/>
    <m/>
    <m/>
    <m/>
    <m/>
    <m/>
    <m/>
    <m/>
    <m/>
    <m/>
    <m/>
    <s v="nondisponible"/>
    <m/>
    <m/>
    <m/>
    <m/>
    <m/>
    <m/>
    <m/>
    <m/>
    <m/>
    <m/>
    <m/>
    <m/>
    <m/>
    <m/>
    <m/>
    <m/>
    <m/>
    <m/>
    <m/>
    <m/>
    <m/>
    <m/>
    <m/>
    <m/>
    <m/>
    <m/>
    <m/>
    <s v="nondisponible"/>
    <m/>
    <m/>
    <m/>
    <m/>
    <m/>
    <m/>
    <m/>
    <m/>
    <m/>
    <m/>
    <s v="nondisponible"/>
    <m/>
    <m/>
    <m/>
    <m/>
    <m/>
    <m/>
    <m/>
    <m/>
    <m/>
    <m/>
    <s v="nondisponible"/>
    <m/>
    <m/>
    <m/>
    <m/>
    <m/>
    <m/>
    <m/>
    <m/>
    <m/>
    <m/>
    <s v="nondisponible"/>
    <m/>
    <m/>
    <m/>
    <m/>
    <m/>
    <m/>
    <m/>
    <m/>
    <m/>
    <m/>
    <s v="peudisponible"/>
    <n v="1250"/>
    <s v="meme_pays"/>
    <m/>
    <m/>
    <n v="15"/>
    <n v="120"/>
    <n v="1"/>
    <n v="200"/>
    <n v="0"/>
    <m/>
    <s v="nondisponible"/>
    <m/>
    <m/>
    <m/>
    <m/>
    <m/>
    <m/>
    <m/>
    <m/>
    <m/>
    <m/>
    <m/>
    <m/>
    <m/>
    <s v="peudisponible"/>
    <n v="1500"/>
    <s v="meme_pays"/>
    <m/>
    <m/>
    <n v="30"/>
    <n v="120"/>
    <n v="1"/>
    <n v="300"/>
    <n v="0"/>
    <m/>
    <s v="oui"/>
    <m/>
    <s v="combustible_gaz marmite7 marmite5 assiette gobelet_plastique bassine natte couverture moustiquaire lampe pagne"/>
    <n v="0"/>
    <n v="0"/>
    <n v="1"/>
    <n v="1"/>
    <n v="1"/>
    <n v="1"/>
    <n v="1"/>
    <n v="0"/>
    <n v="1"/>
    <n v="1"/>
    <n v="1"/>
    <n v="1"/>
    <n v="1"/>
    <n v="1"/>
    <n v="0"/>
    <n v="0"/>
    <m/>
    <s v="securite rarete_transport"/>
    <n v="1"/>
    <n v="0"/>
    <n v="0"/>
    <n v="0"/>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ganes_bandits"/>
    <n v="0"/>
    <n v="0"/>
    <n v="1"/>
    <n v="1"/>
    <n v="0"/>
    <n v="1"/>
    <n v="0"/>
    <n v="0"/>
    <n v="0"/>
    <n v="0"/>
    <m/>
    <s v="cheque"/>
    <n v="0"/>
    <n v="0"/>
    <n v="0"/>
    <n v="0"/>
    <n v="0"/>
    <n v="1"/>
    <n v="0"/>
    <n v="0"/>
    <n v="0"/>
    <n v="0"/>
    <n v="0"/>
    <m/>
    <s v="non_personnel"/>
    <s v="oui_produits"/>
    <n v="0"/>
    <n v="1"/>
    <n v="0"/>
    <n v="0"/>
    <n v="0"/>
    <n v="0"/>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C'est le blocus de la localité"/>
    <s v="baisse_beaucoup"/>
    <s v="oui"/>
    <m/>
    <s v="C'est le blocus de la localité"/>
    <s v="Oui le marché là est très souffrant il n'y a absolument rien suite au blocus ! Le ravitaillement c'est pour chaque Quatre mois"/>
    <m/>
    <s v="Ras"/>
    <m/>
    <m/>
    <n v="442718535"/>
    <d v="2023-06-21T14:25:59"/>
    <m/>
    <m/>
    <s v="submitted_via_web"/>
    <s v="bkf_icsm"/>
    <s v="v8DRxzhZAoFL2MzF7VzqpN"/>
    <m/>
    <m/>
    <m/>
  </r>
  <r>
    <n v="64"/>
    <s v="b3136f82-fba2-41dd-99c5-808cb9c8e34c"/>
    <d v="2023-06-20T00:00:00"/>
    <s v="sebba"/>
    <s v="Si-SEB01"/>
    <d v="2023-06-20T17:17:38"/>
    <d v="2023-06-21T14:16:44"/>
    <s v="audit.csv"/>
    <m/>
    <m/>
    <x v="2"/>
    <d v="2023-06-20T00:00:00"/>
    <s v="sahel"/>
    <s v="yagha"/>
    <x v="4"/>
    <s v="central"/>
    <m/>
    <m/>
    <s v="Solidarité Internationale Burkina Faso (SI)"/>
    <s v="Marché de Sebba"/>
    <m/>
    <s v="oui"/>
    <m/>
    <x v="3"/>
    <m/>
    <m/>
    <s v="seau bidon savon400gr"/>
    <n v="1"/>
    <n v="1"/>
    <n v="1"/>
    <n v="0"/>
    <n v="3"/>
    <m/>
    <s v="peudisponible"/>
    <n v="6000"/>
    <s v="meme_pays"/>
    <m/>
    <m/>
    <n v="30"/>
    <n v="120"/>
    <n v="1"/>
    <n v="100"/>
    <n v="0"/>
    <m/>
    <s v="peudisponible"/>
    <s v="20l 25l"/>
    <n v="1"/>
    <n v="1"/>
    <n v="1750"/>
    <n v="2000"/>
    <s v="meme_localite"/>
    <m/>
    <m/>
    <n v="30"/>
    <n v="0"/>
    <n v="0"/>
    <n v="100"/>
    <n v="0"/>
    <m/>
    <s v="peudisponible"/>
    <s v="boule400g boule250g"/>
    <n v="1"/>
    <n v="1"/>
    <n v="800"/>
    <n v="1500"/>
    <s v="meme_pays"/>
    <m/>
    <m/>
    <n v="6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route_eta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250"/>
    <s v="meme_localite"/>
    <m/>
    <m/>
    <n v="9000"/>
    <n v="15"/>
    <n v="0"/>
    <n v="140"/>
    <n v="0"/>
    <m/>
    <s v="peudisponible"/>
    <s v="sac sachet"/>
    <n v="1"/>
    <n v="1"/>
    <n v="9500"/>
    <n v="400"/>
    <s v="meme_localite"/>
    <m/>
    <m/>
    <n v="20"/>
    <n v="25"/>
    <n v="1"/>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250"/>
    <s v="meme_pays"/>
    <m/>
    <m/>
    <n v="20"/>
    <n v="120"/>
    <n v="1"/>
    <n v="100"/>
    <n v="0"/>
    <m/>
    <s v="nondisponible"/>
    <m/>
    <m/>
    <m/>
    <m/>
    <m/>
    <m/>
    <m/>
    <m/>
    <m/>
    <m/>
    <m/>
    <m/>
    <m/>
    <s v="peudisponible"/>
    <n v="1750"/>
    <s v="meme_pays"/>
    <m/>
    <m/>
    <n v="25"/>
    <n v="120"/>
    <n v="1"/>
    <n v="100"/>
    <n v="0"/>
    <m/>
    <s v="oui"/>
    <m/>
    <s v="combustible_bois combustible_charbon combustible_gaz marmite7 marmite5 assiette gobelet_plastique gobelet_acier bassine natte couverture moustiquaire pagne lamp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n v="0"/>
    <n v="0"/>
    <n v="0"/>
    <n v="0"/>
    <n v="0"/>
    <n v="1"/>
    <n v="0"/>
    <n v="0"/>
    <n v="0"/>
    <n v="0"/>
    <n v="0"/>
    <m/>
    <s v="oui_personnel"/>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oui"/>
    <m/>
    <s v="Blocus de la localité"/>
    <s v="Le marché est souffrant depuis le blocus d'une année maintenant"/>
    <m/>
    <s v="Ras"/>
    <m/>
    <m/>
    <n v="442718571"/>
    <d v="2023-06-21T14:26:01"/>
    <m/>
    <m/>
    <s v="submitted_via_web"/>
    <s v="bkf_icsm"/>
    <s v="v8DRxzhZAoFL2MzF7VzqpN"/>
    <m/>
    <m/>
    <m/>
  </r>
  <r>
    <n v="65"/>
    <s v="65fb376f-e3f3-4461-9002-57fb6344a74e"/>
    <d v="2023-06-21T00:00:00"/>
    <s v="sebba"/>
    <s v="Si-SEB01"/>
    <d v="2023-06-21T07:17:28"/>
    <d v="2023-06-21T14:13:26"/>
    <s v="audit.csv"/>
    <m/>
    <m/>
    <x v="2"/>
    <d v="2023-06-21T00:00:00"/>
    <s v="sahel"/>
    <s v="yagha"/>
    <x v="4"/>
    <s v="central"/>
    <m/>
    <m/>
    <s v="Solidarité Internationale Burkina Faso (SI)"/>
    <s v="Marché de Sebba"/>
    <m/>
    <s v="oui"/>
    <m/>
    <x v="0"/>
    <m/>
    <m/>
    <s v="seau bidon savon400gr"/>
    <n v="1"/>
    <n v="1"/>
    <n v="1"/>
    <n v="0"/>
    <n v="3"/>
    <m/>
    <s v="peudisponible"/>
    <n v="7000"/>
    <s v="meme_pays"/>
    <m/>
    <m/>
    <n v="60"/>
    <n v="120"/>
    <n v="1"/>
    <n v="100"/>
    <n v="0"/>
    <m/>
    <s v="peudisponible"/>
    <s v="20l 25l"/>
    <n v="1"/>
    <n v="1"/>
    <n v="1750"/>
    <n v="2000"/>
    <s v="meme_pays"/>
    <m/>
    <m/>
    <n v="60"/>
    <n v="120"/>
    <n v="1"/>
    <n v="100"/>
    <n v="0"/>
    <m/>
    <s v="peudisponible"/>
    <s v="boule400g boule250g"/>
    <n v="1"/>
    <n v="1"/>
    <n v="650"/>
    <n v="1500"/>
    <s v="meme_pays"/>
    <m/>
    <m/>
    <n v="60"/>
    <n v="120"/>
    <n v="1"/>
    <n v="100"/>
    <n v="0"/>
    <m/>
    <s v="oui"/>
    <m/>
    <s v="seau bidon savon400gr"/>
    <n v="1"/>
    <n v="1"/>
    <n v="1"/>
    <n v="0"/>
    <m/>
    <s v="securite rarete_transport route_eta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nsp"/>
    <m/>
    <m/>
    <m/>
    <m/>
    <m/>
    <m/>
    <m/>
    <m/>
    <m/>
    <m/>
    <m/>
    <m/>
    <m/>
    <m/>
    <m/>
    <m/>
    <m/>
    <m/>
    <m/>
    <m/>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500"/>
    <s v="meme_pays"/>
    <m/>
    <m/>
    <n v="60"/>
    <n v="20"/>
    <n v="0"/>
    <n v="100"/>
    <n v="0"/>
    <m/>
    <s v="peudisponible"/>
    <s v="sac sachet"/>
    <n v="1"/>
    <n v="1"/>
    <n v="8750"/>
    <n v="450"/>
    <s v="meme_localite"/>
    <m/>
    <m/>
    <n v="15"/>
    <n v="15"/>
    <n v="1"/>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500"/>
    <s v="meme_pays"/>
    <m/>
    <m/>
    <n v="15"/>
    <n v="120"/>
    <n v="1"/>
    <n v="200"/>
    <n v="0"/>
    <m/>
    <s v="nondisponible"/>
    <m/>
    <m/>
    <m/>
    <m/>
    <m/>
    <m/>
    <m/>
    <m/>
    <m/>
    <m/>
    <m/>
    <m/>
    <m/>
    <s v="peudisponible"/>
    <n v="1250"/>
    <s v="meme_pays"/>
    <m/>
    <m/>
    <n v="2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heque"/>
    <n v="0"/>
    <n v="0"/>
    <n v="0"/>
    <n v="0"/>
    <n v="0"/>
    <n v="1"/>
    <n v="0"/>
    <n v="0"/>
    <n v="0"/>
    <n v="0"/>
    <n v="0"/>
    <m/>
    <s v="non_personnel"/>
    <s v="oui_produits"/>
    <n v="0"/>
    <n v="1"/>
    <n v="0"/>
    <n v="0"/>
    <n v="0"/>
    <n v="0"/>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de la localité"/>
    <s v="baisse_beaucoup"/>
    <s v="pas_envie_repondre"/>
    <m/>
    <m/>
    <s v="Blocus de la localité"/>
    <m/>
    <s v="Ras"/>
    <m/>
    <m/>
    <n v="442718605"/>
    <d v="2023-06-21T14:26:03"/>
    <m/>
    <m/>
    <s v="submitted_via_web"/>
    <s v="bkf_icsm"/>
    <s v="v8DRxzhZAoFL2MzF7VzqpN"/>
    <m/>
    <m/>
    <m/>
  </r>
  <r>
    <n v="66"/>
    <s v="1ec84cd6-1d7d-425f-af82-e196f957d76b"/>
    <d v="2023-06-21T00:00:00"/>
    <s v="gorom_gorom"/>
    <s v="gorom2"/>
    <d v="2023-06-21T09:09:15"/>
    <d v="2023-06-21T14:30:51"/>
    <s v="audit.csv"/>
    <m/>
    <m/>
    <x v="1"/>
    <d v="2023-06-16T00:00:00"/>
    <s v="sahel"/>
    <s v="oudalan"/>
    <x v="3"/>
    <s v="central"/>
    <m/>
    <m/>
    <s v="Danish Refugee Council Burkina Faso (DRC)"/>
    <s v="Marché de Gorom-Gorom"/>
    <m/>
    <s v="oui"/>
    <m/>
    <x v="1"/>
    <m/>
    <m/>
    <s v="seau bidon savon400gr"/>
    <n v="1"/>
    <n v="1"/>
    <n v="1"/>
    <n v="0"/>
    <n v="3"/>
    <m/>
    <s v="peudisponible"/>
    <n v="1300"/>
    <s v="meme_pays"/>
    <m/>
    <m/>
    <n v="14"/>
    <n v="21"/>
    <n v="1"/>
    <n v="500"/>
    <n v="40"/>
    <m/>
    <s v="peudisponible"/>
    <s v="20l 25l"/>
    <n v="1"/>
    <n v="1"/>
    <n v="4000"/>
    <n v="4500"/>
    <s v="meme_pays"/>
    <m/>
    <m/>
    <n v="7"/>
    <n v="21"/>
    <n v="1"/>
    <n v="400"/>
    <n v="50"/>
    <m/>
    <s v="peudisponible"/>
    <s v="boule400g boule250g"/>
    <n v="1"/>
    <n v="1"/>
    <n v="400"/>
    <n v="350"/>
    <s v="meme_pays"/>
    <m/>
    <m/>
    <n v="14"/>
    <n v="21"/>
    <n v="1"/>
    <n v="2000"/>
    <n v="500"/>
    <m/>
    <s v="oui"/>
    <m/>
    <s v="seau bidon savon400gr"/>
    <n v="1"/>
    <n v="1"/>
    <n v="1"/>
    <n v="0"/>
    <m/>
    <s v="securite rarete_transport cout_transport"/>
    <n v="1"/>
    <n v="0"/>
    <n v="0"/>
    <n v="0"/>
    <n v="0"/>
    <n v="1"/>
    <n v="1"/>
    <n v="0"/>
    <n v="0"/>
    <n v="0"/>
    <n v="0"/>
    <m/>
    <m/>
    <s v="prix_hausse"/>
    <n v="0"/>
    <n v="1"/>
    <n v="0"/>
    <n v="0"/>
    <s v="seau bidon savon400gr"/>
    <n v="1"/>
    <n v="1"/>
    <n v="1"/>
    <n v="0"/>
    <s v="Hausse_prix_fournisseurs baisse_offre_securite"/>
    <n v="0"/>
    <n v="0"/>
    <n v="0"/>
    <n v="0"/>
    <n v="0"/>
    <n v="1"/>
    <n v="0"/>
    <n v="0"/>
    <n v="1"/>
    <n v="0"/>
    <n v="0"/>
    <n v="0"/>
    <m/>
    <m/>
    <m/>
    <m/>
    <m/>
    <m/>
    <m/>
    <m/>
    <m/>
    <m/>
    <m/>
    <m/>
    <m/>
    <m/>
    <m/>
    <m/>
    <m/>
    <m/>
    <m/>
    <m/>
    <m/>
    <s v="bache corde tenaille pelle"/>
    <n v="1"/>
    <n v="1"/>
    <n v="1"/>
    <n v="1"/>
    <n v="0"/>
    <n v="4"/>
    <m/>
    <s v="peudisponible"/>
    <n v="7500"/>
    <s v="meme_pays"/>
    <m/>
    <m/>
    <n v="7"/>
    <n v="21"/>
    <n v="1"/>
    <n v="100"/>
    <n v="50"/>
    <m/>
    <s v="peudisponible"/>
    <n v="14000"/>
    <s v="meme_pays"/>
    <m/>
    <m/>
    <n v="30"/>
    <n v="21"/>
    <n v="0"/>
    <n v="1000"/>
    <n v="100"/>
    <m/>
    <s v="peudisponible"/>
    <n v="2000"/>
    <s v="meme_pays"/>
    <m/>
    <m/>
    <n v="30"/>
    <n v="21"/>
    <n v="0"/>
    <n v="500"/>
    <n v="60"/>
    <m/>
    <s v="peudisponible"/>
    <n v="2000"/>
    <s v="meme_pays"/>
    <m/>
    <m/>
    <n v="14"/>
    <n v="21"/>
    <n v="1"/>
    <n v="1000"/>
    <n v="80"/>
    <m/>
    <s v="oui"/>
    <m/>
    <s v="bache corde tenaille pelle"/>
    <n v="1"/>
    <n v="1"/>
    <n v="1"/>
    <n v="1"/>
    <n v="0"/>
    <m/>
    <s v="securite rarete_transport"/>
    <n v="1"/>
    <n v="0"/>
    <n v="0"/>
    <n v="0"/>
    <n v="0"/>
    <n v="1"/>
    <n v="0"/>
    <n v="0"/>
    <n v="0"/>
    <n v="0"/>
    <n v="0"/>
    <m/>
    <m/>
    <s v="prix_hausse"/>
    <n v="0"/>
    <n v="1"/>
    <n v="0"/>
    <n v="0"/>
    <s v="bache corde tenaille pelle"/>
    <n v="1"/>
    <n v="1"/>
    <n v="1"/>
    <n v="1"/>
    <n v="0"/>
    <s v="baisse_offre_rupturestocks baisse_offre_securite"/>
    <n v="0"/>
    <n v="0"/>
    <n v="0"/>
    <n v="0"/>
    <n v="0"/>
    <n v="0"/>
    <n v="1"/>
    <n v="0"/>
    <n v="1"/>
    <n v="0"/>
    <n v="0"/>
    <n v="0"/>
    <m/>
    <m/>
    <m/>
    <m/>
    <m/>
    <m/>
    <m/>
    <m/>
    <m/>
    <m/>
    <m/>
    <m/>
    <m/>
    <m/>
    <m/>
    <m/>
    <m/>
    <m/>
    <m/>
    <m/>
    <m/>
    <m/>
    <s v="marmite7 marmite5 assiette gobelet_plastique bassine natte couverture pagne lampe moustiquaire"/>
    <n v="0"/>
    <n v="0"/>
    <n v="0"/>
    <n v="1"/>
    <n v="1"/>
    <n v="1"/>
    <n v="1"/>
    <n v="0"/>
    <n v="1"/>
    <n v="1"/>
    <n v="1"/>
    <n v="1"/>
    <n v="1"/>
    <n v="1"/>
    <n v="0"/>
    <n v="0"/>
    <n v="10"/>
    <n v="17"/>
    <m/>
    <m/>
    <m/>
    <m/>
    <m/>
    <m/>
    <m/>
    <m/>
    <m/>
    <m/>
    <m/>
    <m/>
    <m/>
    <m/>
    <m/>
    <m/>
    <m/>
    <m/>
    <m/>
    <m/>
    <m/>
    <m/>
    <m/>
    <m/>
    <m/>
    <m/>
    <m/>
    <m/>
    <m/>
    <m/>
    <m/>
    <m/>
    <m/>
    <m/>
    <m/>
    <m/>
    <m/>
    <m/>
    <m/>
    <m/>
    <m/>
    <m/>
    <m/>
    <m/>
    <s v="peudisponible"/>
    <n v="8000"/>
    <s v="meme_pays"/>
    <m/>
    <m/>
    <n v="20"/>
    <n v="30"/>
    <n v="1"/>
    <n v="1000"/>
    <n v="60"/>
    <m/>
    <s v="peudisponible"/>
    <n v="6500"/>
    <s v="meme_pays"/>
    <m/>
    <m/>
    <n v="20"/>
    <n v="30"/>
    <n v="1"/>
    <n v="1000"/>
    <n v="100"/>
    <m/>
    <s v="peudisponible"/>
    <n v="1400"/>
    <s v="meme_pays"/>
    <m/>
    <m/>
    <n v="30"/>
    <n v="21"/>
    <n v="0"/>
    <n v="3000"/>
    <n v="500"/>
    <m/>
    <s v="peudisponible"/>
    <n v="150"/>
    <s v="meme_pays"/>
    <m/>
    <m/>
    <n v="14"/>
    <n v="21"/>
    <n v="1"/>
    <n v="1000"/>
    <n v="100"/>
    <m/>
    <m/>
    <m/>
    <m/>
    <m/>
    <m/>
    <m/>
    <m/>
    <m/>
    <m/>
    <m/>
    <m/>
    <m/>
    <m/>
    <m/>
    <m/>
    <m/>
    <m/>
    <s v="peudisponible"/>
    <n v="1600"/>
    <s v="meme_pays"/>
    <m/>
    <m/>
    <n v="14"/>
    <n v="21"/>
    <n v="1"/>
    <n v="1000"/>
    <n v="100"/>
    <m/>
    <s v="peudisponible"/>
    <n v="3500"/>
    <s v="meme_pays"/>
    <m/>
    <m/>
    <n v="30"/>
    <n v="21"/>
    <n v="0"/>
    <n v="2000"/>
    <n v="500"/>
    <m/>
    <s v="peudisponible"/>
    <n v="3000"/>
    <s v="meme_pays"/>
    <m/>
    <m/>
    <n v="14"/>
    <n v="21"/>
    <n v="1"/>
    <n v="2000"/>
    <n v="500"/>
    <m/>
    <s v="peudisponible"/>
    <n v="3000"/>
    <s v="meme_pays"/>
    <m/>
    <m/>
    <n v="30"/>
    <n v="21"/>
    <n v="0"/>
    <n v="200"/>
    <n v="50"/>
    <m/>
    <s v="peudisponible"/>
    <n v="1250"/>
    <s v="meme_pays"/>
    <m/>
    <m/>
    <n v="30"/>
    <n v="21"/>
    <n v="0"/>
    <n v="500"/>
    <n v="100"/>
    <m/>
    <s v="peudisponible"/>
    <s v="oui"/>
    <n v="7000"/>
    <m/>
    <m/>
    <s v="meme_pays"/>
    <m/>
    <m/>
    <n v="30"/>
    <n v="21"/>
    <n v="0"/>
    <n v="2000"/>
    <n v="1000"/>
    <m/>
    <m/>
    <m/>
    <m/>
    <m/>
    <m/>
    <m/>
    <m/>
    <m/>
    <m/>
    <m/>
    <m/>
    <s v="oui"/>
    <m/>
    <s v="marmite7 marmite5 assiette gobelet_plastique bassine natte couverture moustiquaire lampe pagne"/>
    <n v="0"/>
    <n v="0"/>
    <n v="0"/>
    <n v="1"/>
    <n v="1"/>
    <n v="1"/>
    <n v="1"/>
    <n v="0"/>
    <n v="1"/>
    <n v="1"/>
    <n v="1"/>
    <n v="1"/>
    <n v="1"/>
    <n v="1"/>
    <n v="0"/>
    <n v="0"/>
    <m/>
    <s v="securite rarete_transport"/>
    <n v="1"/>
    <n v="0"/>
    <n v="0"/>
    <n v="0"/>
    <n v="0"/>
    <n v="1"/>
    <n v="0"/>
    <n v="0"/>
    <n v="0"/>
    <n v="0"/>
    <n v="0"/>
    <m/>
    <m/>
    <x v="2"/>
    <n v="0"/>
    <n v="1"/>
    <n v="0"/>
    <n v="0"/>
    <s v="marmite7 marmite5 gobelet_plastique bassine natte couverture moustiquaire lampe pagne assiette"/>
    <n v="0"/>
    <n v="0"/>
    <n v="0"/>
    <n v="1"/>
    <n v="1"/>
    <n v="1"/>
    <n v="1"/>
    <n v="0"/>
    <n v="1"/>
    <n v="1"/>
    <n v="1"/>
    <n v="1"/>
    <n v="1"/>
    <n v="1"/>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credit_informel argent_mobile transfert bons"/>
    <n v="1"/>
    <n v="0"/>
    <n v="1"/>
    <n v="1"/>
    <n v="0"/>
    <n v="0"/>
    <n v="1"/>
    <n v="0"/>
    <n v="0"/>
    <n v="0"/>
    <n v="0"/>
    <m/>
    <s v="oui_point_de_vente"/>
    <s v="oui_produits"/>
    <n v="0"/>
    <n v="1"/>
    <n v="0"/>
    <n v="0"/>
    <n v="0"/>
    <n v="0"/>
    <s v="non_pas_dernierement"/>
    <s v="aucun"/>
    <n v="1"/>
    <n v="0"/>
    <n v="0"/>
    <n v="0"/>
    <n v="0"/>
    <n v="0"/>
    <n v="0"/>
    <n v="0"/>
    <n v="0"/>
    <m/>
    <s v="oui_plusieurs"/>
    <s v="manque_transports personnes_insecurite"/>
    <n v="0"/>
    <n v="1"/>
    <n v="0"/>
    <n v="0"/>
    <n v="1"/>
    <n v="0"/>
    <n v="0"/>
    <n v="0"/>
    <n v="0"/>
    <m/>
    <s v="aucun"/>
    <n v="1"/>
    <n v="0"/>
    <n v="0"/>
    <n v="0"/>
    <n v="0"/>
    <n v="0"/>
    <n v="0"/>
    <n v="0"/>
    <n v="0"/>
    <n v="0"/>
    <m/>
    <s v="routes_barrees routes_ganes"/>
    <n v="0"/>
    <n v="0"/>
    <n v="0"/>
    <n v="1"/>
    <n v="1"/>
    <n v="0"/>
    <n v="0"/>
    <n v="0"/>
    <n v="0"/>
    <m/>
    <s v="vehicules aggression enlevement assassinat"/>
    <n v="0"/>
    <n v="0"/>
    <n v="0"/>
    <n v="1"/>
    <n v="1"/>
    <n v="1"/>
    <n v="1"/>
    <n v="0"/>
    <n v="0"/>
    <m/>
    <s v="baisse_un_peu"/>
    <s v="oui"/>
    <m/>
    <s v="L'insecurité"/>
    <s v="baisse_un_peu"/>
    <s v="oui"/>
    <m/>
    <s v="L'insecurité"/>
    <s v="RAS"/>
    <m/>
    <s v="Le ravitaillement se fait par convoi et se fait rare( une fois trimester environ)"/>
    <m/>
    <m/>
    <n v="442721729"/>
    <d v="2023-06-21T14:32:04"/>
    <m/>
    <m/>
    <s v="submitted_via_web"/>
    <s v="bkf_icsm"/>
    <s v="v8DRxzhZAoFL2MzF7VzqpN"/>
    <m/>
    <m/>
    <m/>
  </r>
  <r>
    <n v="67"/>
    <s v="f37cae96-4e7d-4e85-933b-7816bd105aa2"/>
    <d v="2023-06-21T00:00:00"/>
    <s v="sebba"/>
    <s v="Si-SEB01"/>
    <d v="2023-06-21T15:04:27"/>
    <d v="2023-06-21T15:20:46"/>
    <s v="audit.csv"/>
    <m/>
    <m/>
    <x v="2"/>
    <d v="2023-06-21T00:00:00"/>
    <s v="sahel"/>
    <s v="yagha"/>
    <x v="4"/>
    <s v="central"/>
    <m/>
    <m/>
    <s v="Solidarité Internationale Burkina Faso (SI)"/>
    <s v="Marché de Sebba"/>
    <m/>
    <s v="oui"/>
    <m/>
    <x v="3"/>
    <m/>
    <m/>
    <s v="seau bidon savon400gr"/>
    <n v="1"/>
    <n v="1"/>
    <n v="1"/>
    <n v="0"/>
    <n v="3"/>
    <m/>
    <s v="peudisponible"/>
    <n v="7500"/>
    <s v="meme_pays"/>
    <m/>
    <m/>
    <n v="60"/>
    <n v="120"/>
    <n v="1"/>
    <n v="100"/>
    <n v="0"/>
    <m/>
    <s v="peudisponible"/>
    <s v="20l 25l"/>
    <n v="1"/>
    <n v="1"/>
    <n v="1000"/>
    <n v="1250"/>
    <s v="meme_pays"/>
    <m/>
    <m/>
    <n v="60"/>
    <n v="120"/>
    <n v="1"/>
    <n v="200"/>
    <n v="0"/>
    <m/>
    <s v="peudisponible"/>
    <s v="boule400g boule250g"/>
    <n v="1"/>
    <n v="1"/>
    <n v="700"/>
    <n v="900"/>
    <s v="meme_pays"/>
    <m/>
    <m/>
    <n v="3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oute_etat rarete_transport"/>
    <n v="1"/>
    <n v="0"/>
    <n v="0"/>
    <n v="1"/>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60"/>
    <n v="120"/>
    <n v="1"/>
    <n v="100"/>
    <n v="0"/>
    <m/>
    <s v="peudisponible"/>
    <s v="sac sachet"/>
    <n v="1"/>
    <n v="1"/>
    <n v="9500"/>
    <n v="400"/>
    <s v="meme_localite"/>
    <m/>
    <m/>
    <n v="60"/>
    <n v="15"/>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250"/>
    <s v="meme_pays"/>
    <m/>
    <m/>
    <n v="60"/>
    <n v="120"/>
    <n v="1"/>
    <n v="200"/>
    <n v="0"/>
    <m/>
    <s v="nondisponible"/>
    <m/>
    <m/>
    <m/>
    <m/>
    <m/>
    <m/>
    <m/>
    <m/>
    <m/>
    <m/>
    <m/>
    <m/>
    <m/>
    <s v="peudisponible"/>
    <n v="1500"/>
    <s v="meme_pays"/>
    <m/>
    <m/>
    <n v="60"/>
    <n v="120"/>
    <n v="1"/>
    <n v="300"/>
    <n v="0"/>
    <m/>
    <s v="oui"/>
    <m/>
    <s v="combustible_bois combustible_charbon combustible_gaz marmite7 marmite5 assiette gobelet_plastique gobelet_acier bassine natte couverture moustiquaire lampe sac_boro pagne"/>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oui_collectif"/>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s v="baisse_beaucoup"/>
    <s v="oui"/>
    <m/>
    <s v="Blocus"/>
    <s v="Marche sous blocus"/>
    <m/>
    <s v="Le marché est souffrant à cause du blocus"/>
    <m/>
    <m/>
    <n v="442760333"/>
    <d v="2023-06-21T15:33:10"/>
    <m/>
    <m/>
    <s v="submitted_via_web"/>
    <s v="bkf_icsm"/>
    <s v="v8DRxzhZAoFL2MzF7VzqpN"/>
    <m/>
    <m/>
    <m/>
  </r>
  <r>
    <n v="68"/>
    <s v="77d5de2d-c171-4241-bff8-af0fa3fa381e"/>
    <d v="2023-06-21T00:00:00"/>
    <s v="sebba"/>
    <s v="Si-SEB01"/>
    <d v="2023-06-21T14:33:18"/>
    <d v="2023-06-21T15:04:17"/>
    <s v="audit.csv"/>
    <m/>
    <m/>
    <x v="2"/>
    <d v="2023-06-21T00:00:00"/>
    <s v="sahel"/>
    <s v="yagha"/>
    <x v="4"/>
    <s v="central"/>
    <m/>
    <m/>
    <s v="Solidarité Internationale Burkina Faso (SI)"/>
    <s v="Marché de Sebba"/>
    <m/>
    <s v="oui"/>
    <m/>
    <x v="3"/>
    <m/>
    <m/>
    <s v="seau bidon savon400gr"/>
    <n v="1"/>
    <n v="1"/>
    <n v="1"/>
    <n v="0"/>
    <n v="3"/>
    <m/>
    <s v="peudisponible"/>
    <n v="7000"/>
    <s v="meme_pays"/>
    <m/>
    <m/>
    <n v="30"/>
    <n v="120"/>
    <n v="1"/>
    <n v="100"/>
    <n v="0"/>
    <m/>
    <s v="peudisponible"/>
    <s v="20l 25l"/>
    <n v="1"/>
    <n v="1"/>
    <n v="1250"/>
    <n v="1500"/>
    <s v="meme_pays"/>
    <m/>
    <m/>
    <n v="60"/>
    <n v="120"/>
    <n v="1"/>
    <n v="200"/>
    <n v="0"/>
    <m/>
    <s v="peudisponible"/>
    <s v="boule400g boule250g"/>
    <n v="1"/>
    <n v="1"/>
    <n v="600"/>
    <n v="1500"/>
    <s v="meme_pays"/>
    <m/>
    <m/>
    <n v="90"/>
    <n v="120"/>
    <n v="1"/>
    <n v="200"/>
    <n v="0"/>
    <m/>
    <s v="oui"/>
    <m/>
    <s v="seau bidon savon400gr"/>
    <n v="1"/>
    <n v="1"/>
    <n v="1"/>
    <n v="0"/>
    <m/>
    <s v="securite route_etat rarete_transport"/>
    <n v="1"/>
    <n v="0"/>
    <n v="0"/>
    <n v="1"/>
    <n v="0"/>
    <n v="1"/>
    <n v="0"/>
    <n v="0"/>
    <n v="0"/>
    <n v="0"/>
    <n v="0"/>
    <m/>
    <m/>
    <s v="nsp"/>
    <n v="0"/>
    <n v="0"/>
    <n v="0"/>
    <n v="1"/>
    <m/>
    <m/>
    <m/>
    <m/>
    <m/>
    <m/>
    <m/>
    <m/>
    <m/>
    <m/>
    <m/>
    <m/>
    <m/>
    <m/>
    <m/>
    <m/>
    <m/>
    <m/>
    <m/>
    <m/>
    <m/>
    <m/>
    <m/>
    <m/>
    <m/>
    <m/>
    <m/>
    <m/>
    <m/>
    <m/>
    <m/>
    <m/>
    <m/>
    <m/>
    <m/>
    <m/>
    <m/>
    <m/>
    <m/>
    <s v="bache corde tenaille pelle"/>
    <n v="1"/>
    <n v="1"/>
    <n v="1"/>
    <n v="1"/>
    <n v="0"/>
    <n v="4"/>
    <m/>
    <s v="nondisponible"/>
    <m/>
    <m/>
    <m/>
    <m/>
    <m/>
    <m/>
    <m/>
    <m/>
    <m/>
    <m/>
    <s v="nondisponible"/>
    <m/>
    <m/>
    <m/>
    <m/>
    <m/>
    <m/>
    <m/>
    <m/>
    <m/>
    <m/>
    <s v="nondisponible"/>
    <m/>
    <m/>
    <m/>
    <m/>
    <m/>
    <m/>
    <m/>
    <m/>
    <m/>
    <m/>
    <s v="nondisponible"/>
    <m/>
    <m/>
    <m/>
    <m/>
    <m/>
    <m/>
    <m/>
    <m/>
    <m/>
    <m/>
    <s v="oui"/>
    <m/>
    <s v="bache corde tenaille pelle"/>
    <n v="1"/>
    <n v="1"/>
    <n v="1"/>
    <n v="1"/>
    <n v="0"/>
    <m/>
    <s v="securite rarete_transport"/>
    <n v="1"/>
    <n v="0"/>
    <n v="0"/>
    <n v="0"/>
    <n v="0"/>
    <n v="1"/>
    <n v="0"/>
    <n v="0"/>
    <n v="0"/>
    <n v="0"/>
    <n v="0"/>
    <m/>
    <m/>
    <s v="nsp"/>
    <n v="0"/>
    <n v="0"/>
    <n v="0"/>
    <n v="1"/>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1000"/>
    <s v="meme_localite"/>
    <m/>
    <m/>
    <n v="90"/>
    <n v="15"/>
    <n v="0"/>
    <n v="200"/>
    <n v="0"/>
    <m/>
    <s v="peudisponible"/>
    <s v="sac sachet"/>
    <n v="1"/>
    <n v="1"/>
    <n v="9000"/>
    <n v="400"/>
    <s v="meme_localite"/>
    <m/>
    <m/>
    <n v="60"/>
    <n v="15"/>
    <n v="0"/>
    <n v="200"/>
    <n v="0"/>
    <m/>
    <s v="nondisponible"/>
    <m/>
    <m/>
    <m/>
    <m/>
    <m/>
    <m/>
    <m/>
    <m/>
    <m/>
    <m/>
    <m/>
    <m/>
    <m/>
    <m/>
    <m/>
    <m/>
    <s v="nondisponible"/>
    <m/>
    <m/>
    <m/>
    <m/>
    <m/>
    <m/>
    <m/>
    <m/>
    <m/>
    <m/>
    <s v="nondisponible"/>
    <m/>
    <m/>
    <m/>
    <m/>
    <m/>
    <m/>
    <m/>
    <m/>
    <m/>
    <m/>
    <s v="nondisponible"/>
    <m/>
    <m/>
    <m/>
    <m/>
    <m/>
    <m/>
    <m/>
    <m/>
    <m/>
    <m/>
    <s v="nondisponible"/>
    <m/>
    <m/>
    <m/>
    <m/>
    <m/>
    <m/>
    <m/>
    <m/>
    <m/>
    <m/>
    <s v="nondisponible"/>
    <m/>
    <m/>
    <m/>
    <m/>
    <m/>
    <m/>
    <m/>
    <m/>
    <m/>
    <m/>
    <m/>
    <m/>
    <m/>
    <m/>
    <m/>
    <m/>
    <s v="nondisponible"/>
    <m/>
    <m/>
    <m/>
    <m/>
    <m/>
    <m/>
    <m/>
    <m/>
    <m/>
    <m/>
    <s v="nondisponible"/>
    <m/>
    <m/>
    <m/>
    <m/>
    <m/>
    <m/>
    <m/>
    <m/>
    <m/>
    <m/>
    <s v="nondisponible"/>
    <m/>
    <m/>
    <m/>
    <m/>
    <m/>
    <m/>
    <m/>
    <m/>
    <m/>
    <m/>
    <s v="nondisponible"/>
    <m/>
    <m/>
    <m/>
    <m/>
    <m/>
    <m/>
    <m/>
    <m/>
    <m/>
    <m/>
    <s v="peudisponible"/>
    <n v="1000"/>
    <s v="meme_pays"/>
    <m/>
    <m/>
    <n v="60"/>
    <n v="120"/>
    <n v="1"/>
    <n v="200"/>
    <n v="0"/>
    <m/>
    <s v="nondisponible"/>
    <m/>
    <m/>
    <m/>
    <m/>
    <m/>
    <m/>
    <m/>
    <m/>
    <m/>
    <m/>
    <m/>
    <m/>
    <m/>
    <s v="peudisponible"/>
    <n v="1000"/>
    <s v="meme_pays"/>
    <m/>
    <m/>
    <n v="30"/>
    <n v="120"/>
    <n v="1"/>
    <n v="2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route_etat rarete_transport"/>
    <n v="1"/>
    <n v="0"/>
    <n v="0"/>
    <n v="1"/>
    <n v="0"/>
    <n v="1"/>
    <n v="0"/>
    <n v="0"/>
    <n v="0"/>
    <n v="0"/>
    <n v="0"/>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s_envie_repondre"/>
    <n v="0"/>
    <n v="0"/>
    <n v="0"/>
    <n v="0"/>
    <n v="0"/>
    <n v="0"/>
    <n v="0"/>
    <n v="0"/>
    <n v="0"/>
    <n v="1"/>
    <m/>
    <s v="cheque"/>
    <n v="0"/>
    <n v="0"/>
    <n v="0"/>
    <n v="0"/>
    <n v="0"/>
    <n v="1"/>
    <n v="0"/>
    <n v="0"/>
    <n v="0"/>
    <n v="0"/>
    <n v="0"/>
    <m/>
    <s v="non_personnel"/>
    <s v="pas_envie_repondre"/>
    <n v="0"/>
    <n v="0"/>
    <n v="0"/>
    <n v="0"/>
    <n v="0"/>
    <n v="1"/>
    <m/>
    <s v="pas_envie_repondre"/>
    <n v="0"/>
    <n v="0"/>
    <n v="0"/>
    <n v="0"/>
    <n v="0"/>
    <n v="0"/>
    <n v="0"/>
    <n v="0"/>
    <n v="1"/>
    <m/>
    <s v="oui_un_seul"/>
    <s v="pas_envie_repondre"/>
    <n v="0"/>
    <n v="0"/>
    <n v="0"/>
    <n v="0"/>
    <n v="0"/>
    <n v="0"/>
    <n v="0"/>
    <n v="0"/>
    <n v="1"/>
    <m/>
    <s v="pas_envie_repondre"/>
    <n v="0"/>
    <n v="0"/>
    <n v="0"/>
    <n v="0"/>
    <n v="0"/>
    <n v="0"/>
    <n v="0"/>
    <n v="0"/>
    <n v="0"/>
    <n v="1"/>
    <m/>
    <s v="pas_envie_repondre"/>
    <n v="0"/>
    <n v="0"/>
    <n v="0"/>
    <n v="0"/>
    <n v="0"/>
    <n v="0"/>
    <n v="0"/>
    <n v="0"/>
    <n v="1"/>
    <m/>
    <s v="pas_de_reponse"/>
    <n v="0"/>
    <n v="0"/>
    <n v="0"/>
    <n v="0"/>
    <n v="0"/>
    <n v="0"/>
    <n v="0"/>
    <n v="0"/>
    <n v="1"/>
    <m/>
    <s v="baisse_beaucoup"/>
    <s v="oui"/>
    <m/>
    <s v="Blocus"/>
    <s v="baisse_beaucoup"/>
    <s v="oui"/>
    <m/>
    <s v="Blocus"/>
    <s v="Marche souffrant"/>
    <m/>
    <s v="Ras"/>
    <m/>
    <m/>
    <n v="442763681"/>
    <d v="2023-06-21T15:37:44"/>
    <m/>
    <m/>
    <s v="submitted_via_web"/>
    <s v="bkf_icsm"/>
    <s v="v8DRxzhZAoFL2MzF7VzqpN"/>
    <m/>
    <m/>
    <m/>
  </r>
  <r>
    <n v="69"/>
    <s v="78f2d1f6-1700-46df-bd9b-6bdb338a43b8"/>
    <d v="2023-06-21T00:00:00"/>
    <s v="gorom_gorom"/>
    <s v="gorom1"/>
    <d v="2023-06-21T15:14:52"/>
    <d v="2023-06-21T16:29:30"/>
    <s v="audit.csv"/>
    <m/>
    <m/>
    <x v="1"/>
    <d v="2023-06-21T00:00:00"/>
    <s v="sahel"/>
    <s v="oudalan"/>
    <x v="3"/>
    <s v="central"/>
    <m/>
    <m/>
    <s v="Danish Refugee Council Burkina Faso (DRC)"/>
    <s v="Marché de Gorom-Gorom"/>
    <m/>
    <s v="oui"/>
    <m/>
    <x v="1"/>
    <m/>
    <m/>
    <s v="seau bidon savon400gr"/>
    <n v="1"/>
    <n v="1"/>
    <n v="1"/>
    <n v="0"/>
    <n v="3"/>
    <m/>
    <s v="peudisponible"/>
    <n v="1500"/>
    <s v="meme_pays"/>
    <m/>
    <m/>
    <n v="10"/>
    <n v="14"/>
    <n v="1"/>
    <n v="1000"/>
    <n v="500"/>
    <m/>
    <s v="peudisponible"/>
    <s v="20l 25l"/>
    <n v="1"/>
    <n v="1"/>
    <n v="4500"/>
    <n v="5000"/>
    <s v="meme_pays"/>
    <m/>
    <m/>
    <n v="10"/>
    <n v="14"/>
    <n v="1"/>
    <n v="1000"/>
    <n v="100"/>
    <m/>
    <s v="peudisponible"/>
    <s v="boule400g boule250g"/>
    <n v="1"/>
    <n v="1"/>
    <n v="600"/>
    <n v="350"/>
    <s v="meme_pays"/>
    <m/>
    <m/>
    <n v="20"/>
    <n v="14"/>
    <n v="0"/>
    <n v="2000"/>
    <n v="1000"/>
    <m/>
    <s v="oui"/>
    <m/>
    <s v="seau bidon savon400gr"/>
    <n v="1"/>
    <n v="1"/>
    <n v="1"/>
    <n v="0"/>
    <m/>
    <s v="securite route_etat prix_fournisseurs rarete_transport cout_transport"/>
    <n v="1"/>
    <n v="0"/>
    <n v="0"/>
    <n v="1"/>
    <n v="1"/>
    <n v="1"/>
    <n v="1"/>
    <n v="0"/>
    <n v="0"/>
    <n v="0"/>
    <n v="0"/>
    <m/>
    <m/>
    <s v="prix_constants"/>
    <n v="1"/>
    <n v="0"/>
    <n v="0"/>
    <n v="0"/>
    <m/>
    <m/>
    <m/>
    <m/>
    <m/>
    <m/>
    <m/>
    <m/>
    <m/>
    <m/>
    <m/>
    <m/>
    <m/>
    <m/>
    <m/>
    <m/>
    <m/>
    <m/>
    <m/>
    <m/>
    <m/>
    <m/>
    <m/>
    <m/>
    <m/>
    <m/>
    <m/>
    <m/>
    <m/>
    <m/>
    <m/>
    <m/>
    <m/>
    <m/>
    <m/>
    <m/>
    <m/>
    <m/>
    <m/>
    <s v="bache corde tenaille pelle"/>
    <n v="1"/>
    <n v="1"/>
    <n v="1"/>
    <n v="1"/>
    <n v="0"/>
    <n v="4"/>
    <m/>
    <s v="peudisponible"/>
    <n v="7000"/>
    <s v="meme_pays"/>
    <m/>
    <m/>
    <n v="15"/>
    <n v="14"/>
    <n v="0"/>
    <n v="1500"/>
    <n v="700"/>
    <m/>
    <s v="peudisponible"/>
    <n v="15000"/>
    <s v="meme_pays"/>
    <m/>
    <m/>
    <n v="14"/>
    <n v="14"/>
    <n v="1"/>
    <n v="1000"/>
    <n v="450"/>
    <m/>
    <s v="peudisponible"/>
    <n v="1500"/>
    <s v="meme_pays"/>
    <m/>
    <m/>
    <n v="20"/>
    <n v="14"/>
    <n v="0"/>
    <n v="1000"/>
    <n v="500"/>
    <m/>
    <s v="peudisponible"/>
    <n v="3000"/>
    <s v="meme_pays"/>
    <m/>
    <m/>
    <n v="20"/>
    <n v="14"/>
    <n v="0"/>
    <n v="1500"/>
    <n v="500"/>
    <m/>
    <s v="oui"/>
    <m/>
    <s v="bache corde tenaille pelle"/>
    <n v="1"/>
    <n v="1"/>
    <n v="1"/>
    <n v="1"/>
    <n v="0"/>
    <m/>
    <s v="securite route_etat prix_fournisseurs rarete_transport cout_transport"/>
    <n v="1"/>
    <n v="0"/>
    <n v="0"/>
    <n v="1"/>
    <n v="1"/>
    <n v="1"/>
    <n v="1"/>
    <n v="0"/>
    <n v="0"/>
    <n v="0"/>
    <n v="0"/>
    <m/>
    <m/>
    <s v="prix_constants"/>
    <n v="1"/>
    <n v="0"/>
    <n v="0"/>
    <n v="0"/>
    <m/>
    <m/>
    <m/>
    <m/>
    <m/>
    <m/>
    <m/>
    <m/>
    <m/>
    <m/>
    <m/>
    <m/>
    <m/>
    <m/>
    <m/>
    <m/>
    <m/>
    <m/>
    <m/>
    <m/>
    <m/>
    <m/>
    <m/>
    <m/>
    <m/>
    <m/>
    <m/>
    <m/>
    <m/>
    <m/>
    <m/>
    <m/>
    <m/>
    <m/>
    <m/>
    <m/>
    <m/>
    <m/>
    <m/>
    <m/>
    <m/>
    <s v="combustible_bois combustible_charbon marmite7 marmite5 assiette gobelet_plastique gobelet_acier bassine natte couverture moustiquaire lampe pagne sac_boro"/>
    <n v="1"/>
    <n v="1"/>
    <n v="0"/>
    <n v="1"/>
    <n v="1"/>
    <n v="1"/>
    <n v="1"/>
    <n v="1"/>
    <n v="1"/>
    <n v="1"/>
    <n v="1"/>
    <n v="1"/>
    <n v="1"/>
    <n v="1"/>
    <n v="1"/>
    <n v="0"/>
    <n v="14"/>
    <n v="21"/>
    <m/>
    <s v="peudisponible"/>
    <n v="200"/>
    <s v="meme_pays"/>
    <m/>
    <m/>
    <n v="7"/>
    <n v="5"/>
    <n v="0"/>
    <n v="300"/>
    <n v="150"/>
    <m/>
    <s v="peudisponible"/>
    <s v="sac sachet"/>
    <n v="1"/>
    <n v="1"/>
    <n v="4000"/>
    <n v="100"/>
    <s v="meme_pays"/>
    <m/>
    <m/>
    <n v="10"/>
    <n v="7"/>
    <n v="0"/>
    <n v="25"/>
    <n v="10"/>
    <m/>
    <m/>
    <m/>
    <m/>
    <m/>
    <m/>
    <m/>
    <m/>
    <m/>
    <m/>
    <m/>
    <m/>
    <m/>
    <m/>
    <m/>
    <m/>
    <m/>
    <m/>
    <s v="peudisponible"/>
    <n v="8500"/>
    <s v="meme_pays"/>
    <m/>
    <m/>
    <n v="14"/>
    <n v="14"/>
    <n v="1"/>
    <n v="1500"/>
    <n v="800"/>
    <m/>
    <s v="peudisponible"/>
    <n v="7500"/>
    <s v="meme_pays"/>
    <m/>
    <m/>
    <n v="14"/>
    <n v="14"/>
    <n v="1"/>
    <n v="1500"/>
    <n v="800"/>
    <m/>
    <s v="peudisponible"/>
    <n v="2500"/>
    <s v="meme_pays"/>
    <m/>
    <m/>
    <n v="14"/>
    <n v="14"/>
    <n v="1"/>
    <n v="1000"/>
    <n v="500"/>
    <m/>
    <s v="peudisponible"/>
    <n v="250"/>
    <s v="meme_pays"/>
    <m/>
    <m/>
    <n v="20"/>
    <n v="14"/>
    <n v="0"/>
    <n v="1500"/>
    <n v="800"/>
    <m/>
    <s v="peudisponible"/>
    <s v="0_25l 0_5l 1l"/>
    <n v="1"/>
    <n v="1"/>
    <n v="1"/>
    <n v="750"/>
    <n v="1250"/>
    <n v="2000"/>
    <s v="meme_pays"/>
    <m/>
    <m/>
    <n v="10"/>
    <n v="14"/>
    <n v="1"/>
    <n v="1000"/>
    <n v="300"/>
    <m/>
    <s v="peudisponible"/>
    <n v="2000"/>
    <s v="meme_pays"/>
    <m/>
    <m/>
    <n v="14"/>
    <n v="14"/>
    <n v="1"/>
    <n v="2000"/>
    <n v="500"/>
    <m/>
    <s v="peudisponible"/>
    <n v="3000"/>
    <s v="meme_pays"/>
    <m/>
    <m/>
    <n v="20"/>
    <n v="14"/>
    <n v="0"/>
    <n v="2000"/>
    <n v="800"/>
    <m/>
    <s v="peudisponible"/>
    <n v="3000"/>
    <s v="meme_pays"/>
    <m/>
    <m/>
    <n v="20"/>
    <n v="14"/>
    <n v="0"/>
    <n v="1500"/>
    <n v="500"/>
    <m/>
    <s v="peudisponible"/>
    <n v="3500"/>
    <s v="meme_pays"/>
    <m/>
    <m/>
    <n v="20"/>
    <n v="14"/>
    <n v="0"/>
    <n v="1000"/>
    <n v="300"/>
    <m/>
    <s v="peudisponible"/>
    <n v="7000"/>
    <s v="meme_pays"/>
    <m/>
    <m/>
    <n v="5"/>
    <n v="14"/>
    <n v="1"/>
    <n v="500"/>
    <n v="150"/>
    <m/>
    <s v="peudisponible"/>
    <s v="oui"/>
    <n v="7000"/>
    <m/>
    <m/>
    <s v="meme_pays"/>
    <m/>
    <m/>
    <n v="14"/>
    <n v="14"/>
    <n v="1"/>
    <n v="1500"/>
    <n v="700"/>
    <m/>
    <s v="peudisponible"/>
    <n v="500"/>
    <s v="meme_pays"/>
    <m/>
    <m/>
    <n v="10"/>
    <n v="14"/>
    <n v="1"/>
    <n v="1000"/>
    <n v="500"/>
    <m/>
    <s v="oui"/>
    <m/>
    <s v="combustible_bois combustible_charbon marmite7 marmite5 assiette gobelet_plastique gobelet_acier bassine natte couverture moustiquaire pagne lampe sac_boro"/>
    <n v="1"/>
    <n v="1"/>
    <n v="0"/>
    <n v="1"/>
    <n v="1"/>
    <n v="1"/>
    <n v="1"/>
    <n v="1"/>
    <n v="1"/>
    <n v="1"/>
    <n v="1"/>
    <n v="1"/>
    <n v="1"/>
    <n v="1"/>
    <n v="1"/>
    <n v="0"/>
    <m/>
    <s v="securite route_etat prix_fournisseurs rarete_transport cout_transport"/>
    <n v="1"/>
    <n v="0"/>
    <n v="0"/>
    <n v="1"/>
    <n v="1"/>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n v="0"/>
    <n v="1"/>
    <n v="1"/>
    <n v="0"/>
    <n v="0"/>
    <n v="1"/>
    <n v="0"/>
    <n v="0"/>
    <n v="0"/>
    <n v="0"/>
    <m/>
    <s v="argent_mobile cheque bons transfert"/>
    <n v="0"/>
    <n v="0"/>
    <n v="1"/>
    <n v="1"/>
    <n v="0"/>
    <n v="1"/>
    <n v="1"/>
    <n v="0"/>
    <n v="0"/>
    <n v="0"/>
    <n v="0"/>
    <m/>
    <s v="oui_point_de_vente"/>
    <s v="oui_produits"/>
    <n v="0"/>
    <n v="1"/>
    <n v="0"/>
    <n v="0"/>
    <n v="0"/>
    <n v="0"/>
    <m/>
    <s v="aucun"/>
    <n v="1"/>
    <n v="0"/>
    <n v="0"/>
    <n v="0"/>
    <n v="0"/>
    <n v="0"/>
    <n v="0"/>
    <n v="0"/>
    <n v="0"/>
    <m/>
    <s v="oui_plusieurs"/>
    <s v="aucun"/>
    <n v="1"/>
    <n v="0"/>
    <n v="0"/>
    <n v="0"/>
    <n v="0"/>
    <n v="0"/>
    <n v="0"/>
    <n v="0"/>
    <n v="0"/>
    <m/>
    <s v="vol_cambriolage"/>
    <n v="0"/>
    <n v="0"/>
    <n v="0"/>
    <n v="1"/>
    <n v="0"/>
    <n v="0"/>
    <n v="0"/>
    <n v="0"/>
    <n v="0"/>
    <n v="0"/>
    <m/>
    <s v="route_endommagees routes_ganes"/>
    <n v="0"/>
    <n v="1"/>
    <n v="0"/>
    <n v="0"/>
    <n v="1"/>
    <n v="0"/>
    <n v="0"/>
    <n v="0"/>
    <n v="0"/>
    <m/>
    <s v="aggression assassinat"/>
    <n v="0"/>
    <n v="0"/>
    <n v="0"/>
    <n v="0"/>
    <n v="1"/>
    <n v="0"/>
    <n v="1"/>
    <n v="0"/>
    <n v="0"/>
    <m/>
    <s v="baisse_moyen"/>
    <s v="oui"/>
    <m/>
    <s v="Les problèmes sécuritaire de la RN3"/>
    <s v="augmente_moyen"/>
    <s v="oui"/>
    <s v="Les nombreux marchés des villages environnants ne sont plus accessibles dont les gens sont obligé de venir à ce marchés, aussi il ya de nouveaux PDI"/>
    <m/>
    <s v="La situation est très volatile et les ravitaillement se font difficilement. J'ai beaucoup  de commandes bloquée à ouaga par manque  de camions."/>
    <m/>
    <s v="Le commerçant est beaucoup inquiet de la volatilité de la situation sécuritaire"/>
    <m/>
    <m/>
    <n v="442823848"/>
    <d v="2023-06-21T17:25:31"/>
    <m/>
    <m/>
    <s v="submitted_via_web"/>
    <s v="bkf_icsm"/>
    <s v="v8DRxzhZAoFL2MzF7VzqpN"/>
    <m/>
    <m/>
    <m/>
  </r>
  <r>
    <n v="70"/>
    <s v="8a316ce9-00ec-42db-b993-05b0a0323f92"/>
    <d v="2023-06-21T00:00:00"/>
    <s v="kongoussi"/>
    <s v="SI_KON01"/>
    <d v="2023-06-21T10:01:03"/>
    <d v="2023-06-21T10:47:21"/>
    <s v="audit.csv"/>
    <m/>
    <m/>
    <x v="2"/>
    <d v="2023-06-21T00:00:00"/>
    <s v="centre_nord"/>
    <s v="bam"/>
    <x v="5"/>
    <s v="central"/>
    <m/>
    <m/>
    <s v="Solidarité Internationale Burkina Faso (SI)"/>
    <s v="Marché de Kongoussi"/>
    <m/>
    <s v="oui"/>
    <m/>
    <x v="2"/>
    <m/>
    <m/>
    <s v="seau bidon savon400gr"/>
    <n v="1"/>
    <n v="1"/>
    <n v="1"/>
    <n v="0"/>
    <n v="3"/>
    <m/>
    <s v="disponible"/>
    <n v="1250"/>
    <s v="meme_pays"/>
    <m/>
    <m/>
    <n v="10"/>
    <n v="2"/>
    <n v="0"/>
    <n v="2000"/>
    <n v="15"/>
    <m/>
    <s v="disponible"/>
    <s v="20l"/>
    <n v="1"/>
    <n v="0"/>
    <n v="3250"/>
    <m/>
    <s v="meme_pays"/>
    <m/>
    <m/>
    <n v="4"/>
    <n v="2"/>
    <n v="0"/>
    <n v="1500"/>
    <n v="1500"/>
    <m/>
    <s v="disponible"/>
    <s v="boule400g boule250g"/>
    <n v="1"/>
    <n v="1"/>
    <n v="500"/>
    <n v="300"/>
    <s v="meme_pays"/>
    <m/>
    <m/>
    <n v="20"/>
    <n v="3"/>
    <n v="0"/>
    <n v="5000"/>
    <n v="5000"/>
    <m/>
    <s v="oui"/>
    <m/>
    <s v="seau bidon savon400gr"/>
    <n v="1"/>
    <n v="1"/>
    <n v="1"/>
    <n v="0"/>
    <m/>
    <s v="securite"/>
    <n v="1"/>
    <n v="0"/>
    <n v="0"/>
    <n v="0"/>
    <n v="0"/>
    <n v="0"/>
    <n v="0"/>
    <n v="0"/>
    <n v="0"/>
    <n v="0"/>
    <n v="0"/>
    <m/>
    <m/>
    <s v="prix_constants"/>
    <n v="1"/>
    <n v="0"/>
    <n v="0"/>
    <n v="0"/>
    <m/>
    <m/>
    <m/>
    <m/>
    <m/>
    <m/>
    <m/>
    <m/>
    <m/>
    <m/>
    <m/>
    <m/>
    <m/>
    <m/>
    <m/>
    <m/>
    <m/>
    <m/>
    <m/>
    <m/>
    <m/>
    <m/>
    <m/>
    <m/>
    <m/>
    <m/>
    <m/>
    <m/>
    <m/>
    <m/>
    <m/>
    <m/>
    <m/>
    <m/>
    <m/>
    <m/>
    <m/>
    <m/>
    <m/>
    <s v="bache tenaille pelle"/>
    <n v="1"/>
    <n v="0"/>
    <n v="1"/>
    <n v="1"/>
    <n v="0"/>
    <n v="3"/>
    <m/>
    <s v="disponible"/>
    <n v="5000"/>
    <s v="meme_pays"/>
    <m/>
    <m/>
    <n v="7"/>
    <n v="2"/>
    <n v="0"/>
    <n v="700"/>
    <n v="700"/>
    <m/>
    <m/>
    <m/>
    <m/>
    <m/>
    <m/>
    <m/>
    <m/>
    <m/>
    <m/>
    <m/>
    <m/>
    <s v="disponible"/>
    <n v="1750"/>
    <s v="meme_pays"/>
    <m/>
    <m/>
    <n v="14"/>
    <n v="4"/>
    <n v="0"/>
    <n v="1000"/>
    <n v="1000"/>
    <m/>
    <s v="disponible"/>
    <n v="2000"/>
    <s v="meme_pays"/>
    <m/>
    <m/>
    <n v="200"/>
    <n v="3"/>
    <n v="0"/>
    <n v="200"/>
    <n v="200"/>
    <m/>
    <s v="non"/>
    <m/>
    <m/>
    <m/>
    <m/>
    <m/>
    <m/>
    <m/>
    <m/>
    <m/>
    <m/>
    <m/>
    <m/>
    <m/>
    <m/>
    <m/>
    <m/>
    <m/>
    <m/>
    <m/>
    <m/>
    <m/>
    <m/>
    <s v="prix_hausse"/>
    <n v="0"/>
    <n v="1"/>
    <n v="0"/>
    <n v="0"/>
    <s v="pelle"/>
    <n v="0"/>
    <n v="0"/>
    <n v="0"/>
    <n v="1"/>
    <n v="0"/>
    <s v="Hausse_prix_fournisseurs"/>
    <n v="0"/>
    <n v="0"/>
    <n v="0"/>
    <n v="0"/>
    <n v="0"/>
    <n v="1"/>
    <n v="0"/>
    <n v="0"/>
    <n v="0"/>
    <n v="0"/>
    <n v="0"/>
    <n v="0"/>
    <m/>
    <m/>
    <m/>
    <m/>
    <m/>
    <m/>
    <m/>
    <m/>
    <m/>
    <m/>
    <m/>
    <m/>
    <m/>
    <m/>
    <m/>
    <m/>
    <m/>
    <m/>
    <m/>
    <m/>
    <m/>
    <m/>
    <s v="combustible_charbon combustible_gaz marmite7 marmite5 assiette gobelet_plastique bassine natte couverture moustiquaire lampe pagne sac_boro"/>
    <n v="0"/>
    <n v="1"/>
    <n v="1"/>
    <n v="1"/>
    <n v="1"/>
    <n v="1"/>
    <n v="1"/>
    <n v="0"/>
    <n v="1"/>
    <n v="1"/>
    <n v="1"/>
    <n v="1"/>
    <n v="1"/>
    <n v="1"/>
    <n v="1"/>
    <n v="0"/>
    <n v="13"/>
    <n v="19"/>
    <m/>
    <m/>
    <m/>
    <m/>
    <m/>
    <m/>
    <m/>
    <m/>
    <m/>
    <m/>
    <m/>
    <m/>
    <s v="disponible"/>
    <s v="sac"/>
    <n v="1"/>
    <n v="0"/>
    <n v="8500"/>
    <m/>
    <s v="meme_pays"/>
    <m/>
    <m/>
    <n v="30"/>
    <n v="10"/>
    <n v="0"/>
    <n v="200"/>
    <n v="200"/>
    <m/>
    <s v="peudisponible"/>
    <s v="6kg 12kg"/>
    <n v="0"/>
    <n v="1"/>
    <n v="1"/>
    <m/>
    <n v="30000"/>
    <n v="35000"/>
    <s v="meme_pays"/>
    <m/>
    <m/>
    <n v="5"/>
    <n v="3"/>
    <n v="0"/>
    <n v="100"/>
    <n v="100"/>
    <m/>
    <s v="peudisponible"/>
    <n v="6000"/>
    <s v="meme_pays"/>
    <m/>
    <m/>
    <n v="20"/>
    <n v="4"/>
    <n v="0"/>
    <n v="200"/>
    <n v="200"/>
    <m/>
    <s v="disponible"/>
    <n v="5000"/>
    <s v="meme_pays"/>
    <m/>
    <m/>
    <n v="20"/>
    <n v="4"/>
    <n v="0"/>
    <n v="200"/>
    <n v="200"/>
    <m/>
    <s v="disponible"/>
    <n v="1250"/>
    <s v="meme_pays"/>
    <m/>
    <m/>
    <n v="30"/>
    <n v="1"/>
    <n v="0"/>
    <n v="200"/>
    <n v="200"/>
    <m/>
    <s v="disponible"/>
    <n v="150"/>
    <s v="meme_pays"/>
    <m/>
    <m/>
    <n v="7"/>
    <n v="2"/>
    <n v="0"/>
    <n v="1000"/>
    <n v="1000"/>
    <m/>
    <m/>
    <m/>
    <m/>
    <m/>
    <m/>
    <m/>
    <m/>
    <m/>
    <m/>
    <m/>
    <m/>
    <m/>
    <m/>
    <m/>
    <m/>
    <m/>
    <m/>
    <s v="disponible"/>
    <n v="2250"/>
    <s v="meme_pays"/>
    <m/>
    <m/>
    <n v="4"/>
    <n v="2"/>
    <n v="0"/>
    <n v="1500"/>
    <n v="1500"/>
    <m/>
    <s v="disponible"/>
    <n v="4000"/>
    <s v="meme_pays"/>
    <m/>
    <m/>
    <n v="14"/>
    <n v="4"/>
    <n v="0"/>
    <n v="100"/>
    <n v="100"/>
    <m/>
    <s v="disponible"/>
    <n v="2250"/>
    <s v="meme_pays"/>
    <m/>
    <m/>
    <n v="14"/>
    <n v="3"/>
    <n v="0"/>
    <n v="400"/>
    <n v="400"/>
    <m/>
    <s v="disponible"/>
    <n v="3500"/>
    <s v="meme_pays"/>
    <m/>
    <m/>
    <n v="30"/>
    <n v="5"/>
    <n v="0"/>
    <n v="400"/>
    <n v="400"/>
    <m/>
    <s v="disponible"/>
    <n v="1750"/>
    <s v="meme_pays"/>
    <m/>
    <m/>
    <n v="30"/>
    <n v="3"/>
    <n v="0"/>
    <n v="1000"/>
    <n v="1000"/>
    <m/>
    <s v="disponible"/>
    <s v="oui"/>
    <n v="6500"/>
    <m/>
    <m/>
    <s v="meme_pays"/>
    <m/>
    <m/>
    <n v="7"/>
    <n v="3"/>
    <n v="0"/>
    <n v="500"/>
    <n v="500"/>
    <m/>
    <s v="disponible"/>
    <n v="250"/>
    <s v="meme_pays"/>
    <m/>
    <m/>
    <n v="14"/>
    <n v="3"/>
    <n v="0"/>
    <n v="2000"/>
    <n v="20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cheque bons credit_informel argent_mobile"/>
    <n v="1"/>
    <n v="0"/>
    <n v="1"/>
    <n v="1"/>
    <n v="0"/>
    <n v="1"/>
    <n v="1"/>
    <n v="0"/>
    <n v="0"/>
    <n v="0"/>
    <n v="0"/>
    <m/>
    <s v="oui_personnel"/>
    <s v="non"/>
    <n v="1"/>
    <n v="0"/>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Les gens n'ont plus d'argent dû aux déplacements."/>
    <s v="baisse_un_peu"/>
    <s v="oui"/>
    <m/>
    <s v="Les gens n'ont plus assez d'argent."/>
    <s v="RAS"/>
    <m/>
    <s v="Ras"/>
    <m/>
    <m/>
    <n v="443254688"/>
    <d v="2023-06-22T14:26:03"/>
    <m/>
    <m/>
    <s v="submitted_via_web"/>
    <s v="bkf_icsm"/>
    <s v="v8DRxzhZAoFL2MzF7VzqpN"/>
    <m/>
    <m/>
    <m/>
  </r>
  <r>
    <n v="71"/>
    <s v="25ee60ff-f501-41b1-ae31-4708fdfd6412"/>
    <d v="2023-06-21T00:00:00"/>
    <s v="kongoussi"/>
    <s v="SI_KON01"/>
    <d v="2023-06-21T11:20:35"/>
    <d v="2023-06-21T12:19:37"/>
    <s v="audit.csv"/>
    <m/>
    <m/>
    <x v="2"/>
    <d v="2023-06-21T00:00:00"/>
    <s v="centre_nord"/>
    <s v="bam"/>
    <x v="5"/>
    <s v="central"/>
    <m/>
    <m/>
    <s v="Solidarité Internationale Burkina Faso (SI)"/>
    <s v="Marché de Kongoussi"/>
    <m/>
    <s v="oui"/>
    <m/>
    <x v="2"/>
    <m/>
    <m/>
    <s v="seau bidon savon400gr"/>
    <n v="1"/>
    <n v="1"/>
    <n v="1"/>
    <n v="0"/>
    <n v="3"/>
    <m/>
    <s v="disponible"/>
    <n v="1750"/>
    <s v="meme_pays"/>
    <m/>
    <m/>
    <n v="14"/>
    <n v="3"/>
    <n v="0"/>
    <n v="1000"/>
    <n v="1000"/>
    <m/>
    <s v="disponible"/>
    <s v="20l"/>
    <n v="1"/>
    <n v="0"/>
    <n v="5000"/>
    <m/>
    <s v="meme_pays"/>
    <m/>
    <m/>
    <n v="7"/>
    <n v="3"/>
    <n v="0"/>
    <n v="1500"/>
    <n v="1500"/>
    <m/>
    <s v="disponible"/>
    <s v="boule400g boule250g"/>
    <n v="1"/>
    <n v="1"/>
    <n v="600"/>
    <n v="350"/>
    <s v="meme_pays"/>
    <m/>
    <m/>
    <n v="7"/>
    <n v="3"/>
    <n v="0"/>
    <n v="10000"/>
    <n v="10000"/>
    <m/>
    <s v="oui"/>
    <m/>
    <s v="seau bidon"/>
    <n v="1"/>
    <n v="1"/>
    <n v="0"/>
    <n v="0"/>
    <m/>
    <s v="degradation_perte prix_fournisseurs"/>
    <n v="0"/>
    <n v="0"/>
    <n v="1"/>
    <n v="0"/>
    <n v="1"/>
    <n v="0"/>
    <n v="0"/>
    <n v="0"/>
    <n v="0"/>
    <n v="0"/>
    <n v="0"/>
    <m/>
    <m/>
    <s v="prix_hausse"/>
    <n v="0"/>
    <n v="1"/>
    <n v="0"/>
    <n v="0"/>
    <s v="seau bidon savon400gr"/>
    <n v="1"/>
    <n v="1"/>
    <n v="1"/>
    <n v="0"/>
    <s v="hausse_couts hausse_change Hausse_prix_fournisseurs baisse_offre_securite"/>
    <n v="1"/>
    <n v="0"/>
    <n v="1"/>
    <n v="0"/>
    <n v="0"/>
    <n v="1"/>
    <n v="0"/>
    <n v="0"/>
    <n v="1"/>
    <n v="0"/>
    <n v="0"/>
    <n v="0"/>
    <m/>
    <m/>
    <m/>
    <m/>
    <m/>
    <m/>
    <m/>
    <m/>
    <m/>
    <m/>
    <m/>
    <m/>
    <m/>
    <m/>
    <m/>
    <m/>
    <m/>
    <m/>
    <m/>
    <m/>
    <m/>
    <s v="bache corde"/>
    <n v="1"/>
    <n v="1"/>
    <n v="0"/>
    <n v="0"/>
    <n v="0"/>
    <n v="2"/>
    <m/>
    <s v="disponible"/>
    <n v="6500"/>
    <s v="meme_pays"/>
    <m/>
    <m/>
    <n v="7"/>
    <n v="3"/>
    <n v="0"/>
    <n v="2000"/>
    <n v="2000"/>
    <m/>
    <s v="disponible"/>
    <n v="7500"/>
    <s v="meme_pays"/>
    <m/>
    <m/>
    <n v="7"/>
    <n v="3"/>
    <n v="0"/>
    <n v="1000"/>
    <n v="1000"/>
    <m/>
    <m/>
    <m/>
    <m/>
    <m/>
    <m/>
    <m/>
    <m/>
    <m/>
    <m/>
    <m/>
    <m/>
    <m/>
    <m/>
    <m/>
    <m/>
    <m/>
    <m/>
    <m/>
    <m/>
    <m/>
    <m/>
    <m/>
    <s v="oui"/>
    <m/>
    <s v="bache corde"/>
    <n v="1"/>
    <n v="1"/>
    <n v="0"/>
    <n v="0"/>
    <n v="0"/>
    <m/>
    <s v="prix_fournisseurs cout_transport"/>
    <n v="0"/>
    <n v="0"/>
    <n v="0"/>
    <n v="0"/>
    <n v="1"/>
    <n v="0"/>
    <n v="1"/>
    <n v="0"/>
    <n v="0"/>
    <n v="0"/>
    <n v="0"/>
    <m/>
    <m/>
    <s v="prix_hausse"/>
    <n v="0"/>
    <n v="1"/>
    <n v="0"/>
    <n v="0"/>
    <s v="bache corde"/>
    <n v="1"/>
    <n v="1"/>
    <n v="0"/>
    <n v="0"/>
    <n v="0"/>
    <s v="Hausse_prix_fournisseurs hausse_change hausse_couts"/>
    <n v="1"/>
    <n v="0"/>
    <n v="1"/>
    <n v="0"/>
    <n v="0"/>
    <n v="1"/>
    <n v="0"/>
    <n v="0"/>
    <n v="0"/>
    <n v="0"/>
    <n v="0"/>
    <n v="0"/>
    <m/>
    <m/>
    <m/>
    <m/>
    <m/>
    <m/>
    <m/>
    <m/>
    <m/>
    <m/>
    <m/>
    <m/>
    <m/>
    <m/>
    <m/>
    <m/>
    <m/>
    <m/>
    <m/>
    <m/>
    <m/>
    <m/>
    <s v="marmite7 marmite5 assiette gobelet_plastique gobelet_acier bassine natte couverture moustiquaire lampe pagne sac_boro"/>
    <n v="0"/>
    <n v="0"/>
    <n v="0"/>
    <n v="1"/>
    <n v="1"/>
    <n v="1"/>
    <n v="1"/>
    <n v="1"/>
    <n v="1"/>
    <n v="1"/>
    <n v="1"/>
    <n v="1"/>
    <n v="1"/>
    <n v="1"/>
    <n v="1"/>
    <n v="0"/>
    <n v="12"/>
    <n v="17"/>
    <m/>
    <m/>
    <m/>
    <m/>
    <m/>
    <m/>
    <m/>
    <m/>
    <m/>
    <m/>
    <m/>
    <m/>
    <m/>
    <m/>
    <m/>
    <m/>
    <m/>
    <m/>
    <m/>
    <m/>
    <m/>
    <m/>
    <m/>
    <m/>
    <m/>
    <m/>
    <m/>
    <m/>
    <m/>
    <m/>
    <m/>
    <m/>
    <m/>
    <m/>
    <m/>
    <m/>
    <m/>
    <m/>
    <m/>
    <m/>
    <m/>
    <m/>
    <m/>
    <m/>
    <s v="disponible"/>
    <n v="7000"/>
    <s v="meme_pays"/>
    <m/>
    <m/>
    <n v="7"/>
    <n v="3"/>
    <n v="0"/>
    <n v="2000"/>
    <n v="2000"/>
    <m/>
    <s v="disponible"/>
    <n v="6500"/>
    <s v="meme_pays"/>
    <m/>
    <m/>
    <n v="10"/>
    <n v="7"/>
    <n v="0"/>
    <n v="3000"/>
    <n v="3000"/>
    <m/>
    <s v="disponible"/>
    <n v="1500"/>
    <s v="meme_pays"/>
    <m/>
    <m/>
    <n v="7"/>
    <n v="3"/>
    <n v="0"/>
    <n v="3000"/>
    <n v="3000"/>
    <m/>
    <s v="disponible"/>
    <n v="250"/>
    <s v="meme_pays"/>
    <m/>
    <m/>
    <n v="7"/>
    <n v="3"/>
    <n v="0"/>
    <n v="5000"/>
    <n v="5000"/>
    <m/>
    <s v="disponible"/>
    <s v="1l 0_5l 0_25l"/>
    <n v="1"/>
    <n v="1"/>
    <n v="1"/>
    <n v="2000"/>
    <n v="2250"/>
    <n v="2500"/>
    <s v="meme_pays"/>
    <m/>
    <m/>
    <n v="7"/>
    <n v="3"/>
    <n v="0"/>
    <n v="1000"/>
    <n v="1000"/>
    <m/>
    <s v="disponible"/>
    <n v="1500"/>
    <s v="meme_pays"/>
    <m/>
    <m/>
    <n v="7"/>
    <n v="3"/>
    <n v="0"/>
    <n v="5000"/>
    <n v="5000"/>
    <m/>
    <s v="disponible"/>
    <n v="4000"/>
    <s v="meme_pays"/>
    <m/>
    <m/>
    <n v="30"/>
    <n v="3"/>
    <n v="0"/>
    <n v="1000"/>
    <n v="1000"/>
    <m/>
    <s v="disponible"/>
    <n v="2500"/>
    <s v="meme_pays"/>
    <m/>
    <m/>
    <n v="7"/>
    <n v="3"/>
    <n v="0"/>
    <n v="10000"/>
    <n v="10000"/>
    <m/>
    <s v="disponible"/>
    <n v="3500"/>
    <s v="meme_pays"/>
    <m/>
    <m/>
    <n v="7"/>
    <n v="3"/>
    <n v="0"/>
    <n v="10000"/>
    <n v="2000"/>
    <m/>
    <s v="disponible"/>
    <n v="3000"/>
    <s v="meme_pays"/>
    <m/>
    <m/>
    <n v="7"/>
    <n v="3"/>
    <n v="0"/>
    <n v="2000"/>
    <n v="2000"/>
    <m/>
    <s v="disponible"/>
    <s v="oui"/>
    <n v="8500"/>
    <m/>
    <m/>
    <s v="meme_pays"/>
    <m/>
    <m/>
    <n v="7"/>
    <n v="3"/>
    <n v="0"/>
    <n v="10000"/>
    <n v="10000"/>
    <m/>
    <s v="disponible"/>
    <n v="500"/>
    <s v="meme_pays"/>
    <m/>
    <m/>
    <n v="7"/>
    <n v="3"/>
    <n v="0"/>
    <n v="10000"/>
    <n v="10000"/>
    <m/>
    <s v="oui"/>
    <m/>
    <s v="marmite7 marmite5 assiette gobelet_plastique gobelet_acier bassine natte couverture moustiquaire lampe pagne sac_boro"/>
    <n v="0"/>
    <n v="0"/>
    <n v="0"/>
    <n v="1"/>
    <n v="1"/>
    <n v="1"/>
    <n v="1"/>
    <n v="1"/>
    <n v="1"/>
    <n v="1"/>
    <n v="1"/>
    <n v="1"/>
    <n v="1"/>
    <n v="1"/>
    <n v="1"/>
    <n v="0"/>
    <m/>
    <s v="prix_fournisseurs securite"/>
    <n v="1"/>
    <n v="0"/>
    <n v="0"/>
    <n v="0"/>
    <n v="1"/>
    <n v="0"/>
    <n v="0"/>
    <n v="0"/>
    <n v="0"/>
    <n v="0"/>
    <n v="0"/>
    <m/>
    <m/>
    <x v="2"/>
    <n v="0"/>
    <n v="1"/>
    <n v="0"/>
    <n v="0"/>
    <s v="marmite7 marmite5 assiette gobelet_plastique gobelet_acier bassine natte couverture moustiquaire lampe pagne sac_boro"/>
    <n v="0"/>
    <n v="0"/>
    <n v="0"/>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n v="0"/>
    <n v="1"/>
    <n v="1"/>
    <n v="1"/>
    <n v="0"/>
    <n v="1"/>
    <n v="0"/>
    <n v="0"/>
    <n v="0"/>
    <n v="0"/>
    <m/>
    <s v="credit_informel argent_mobile transfert carte_credit cheque bons"/>
    <n v="1"/>
    <n v="0"/>
    <n v="1"/>
    <n v="1"/>
    <n v="1"/>
    <n v="1"/>
    <n v="1"/>
    <n v="0"/>
    <n v="0"/>
    <n v="0"/>
    <n v="0"/>
    <m/>
    <s v="oui_personnel"/>
    <s v="non"/>
    <n v="1"/>
    <n v="0"/>
    <n v="0"/>
    <n v="0"/>
    <n v="0"/>
    <n v="0"/>
    <s v="oui"/>
    <s v="aucun"/>
    <n v="1"/>
    <n v="0"/>
    <n v="0"/>
    <n v="0"/>
    <n v="0"/>
    <n v="0"/>
    <n v="0"/>
    <n v="0"/>
    <n v="0"/>
    <m/>
    <s v="oui_plusieurs"/>
    <s v="manque_transports restrictions_mouvements horaires_restreints personnes_insecurite"/>
    <n v="0"/>
    <n v="1"/>
    <n v="1"/>
    <n v="1"/>
    <n v="1"/>
    <n v="0"/>
    <n v="0"/>
    <n v="0"/>
    <n v="0"/>
    <m/>
    <s v="aucun"/>
    <n v="1"/>
    <n v="0"/>
    <n v="0"/>
    <n v="0"/>
    <n v="0"/>
    <n v="0"/>
    <n v="0"/>
    <n v="0"/>
    <n v="0"/>
    <n v="0"/>
    <m/>
    <s v="aucun"/>
    <n v="1"/>
    <n v="0"/>
    <n v="0"/>
    <n v="0"/>
    <n v="0"/>
    <n v="0"/>
    <n v="0"/>
    <n v="0"/>
    <n v="0"/>
    <m/>
    <s v="aucun"/>
    <n v="1"/>
    <n v="0"/>
    <n v="0"/>
    <n v="0"/>
    <n v="0"/>
    <n v="0"/>
    <n v="0"/>
    <n v="0"/>
    <n v="0"/>
    <m/>
    <s v="augmente_un_peu"/>
    <s v="oui"/>
    <s v="Certains commerçants sont tombés en faillite dû aux déplacements."/>
    <m/>
    <s v="augmente_un_peu"/>
    <s v="oui"/>
    <s v="Certains commerçants sont tombés en faillite."/>
    <m/>
    <s v="RAS"/>
    <m/>
    <s v="Ras"/>
    <m/>
    <m/>
    <n v="443254720"/>
    <d v="2023-06-22T14:26:06"/>
    <m/>
    <m/>
    <s v="submitted_via_web"/>
    <s v="bkf_icsm"/>
    <s v="v8DRxzhZAoFL2MzF7VzqpN"/>
    <m/>
    <m/>
    <m/>
  </r>
  <r>
    <n v="72"/>
    <s v="e2e11484-d497-4756-a3f5-4577ddbc6d80"/>
    <d v="2023-06-22T00:00:00"/>
    <s v="kongoussi"/>
    <s v="SI_KON01"/>
    <d v="2023-06-22T11:56:27"/>
    <d v="2023-06-22T13:01:10"/>
    <s v="audit.csv"/>
    <m/>
    <m/>
    <x v="2"/>
    <d v="2023-06-22T00:00:00"/>
    <s v="centre_nord"/>
    <s v="bam"/>
    <x v="5"/>
    <s v="central"/>
    <m/>
    <m/>
    <s v="Solidarité Internationale Burkina Faso (SI)"/>
    <s v="Marché de Kongoussi"/>
    <m/>
    <s v="oui"/>
    <m/>
    <x v="1"/>
    <m/>
    <m/>
    <s v="seau bidon savon400gr"/>
    <n v="1"/>
    <n v="1"/>
    <n v="1"/>
    <n v="0"/>
    <n v="3"/>
    <m/>
    <s v="disponible"/>
    <n v="1000"/>
    <s v="meme_pays"/>
    <m/>
    <m/>
    <n v="60"/>
    <n v="2"/>
    <n v="0"/>
    <n v="10000"/>
    <n v="10000"/>
    <m/>
    <s v="disponible"/>
    <s v="20l"/>
    <n v="1"/>
    <n v="0"/>
    <n v="3500"/>
    <m/>
    <s v="meme_pays"/>
    <m/>
    <m/>
    <n v="60"/>
    <n v="5"/>
    <n v="0"/>
    <n v="10000"/>
    <n v="1000"/>
    <m/>
    <s v="disponible"/>
    <s v="boule400g boule250g"/>
    <n v="1"/>
    <n v="1"/>
    <n v="500"/>
    <n v="300"/>
    <s v="meme_pays"/>
    <m/>
    <m/>
    <n v="60"/>
    <n v="7"/>
    <n v="0"/>
    <n v="10000"/>
    <n v="10000"/>
    <m/>
    <s v="oui"/>
    <m/>
    <s v="savon400gr"/>
    <n v="0"/>
    <n v="0"/>
    <n v="1"/>
    <n v="0"/>
    <m/>
    <s v="prix_fournisseurs"/>
    <n v="0"/>
    <n v="0"/>
    <n v="0"/>
    <n v="0"/>
    <n v="1"/>
    <n v="0"/>
    <n v="0"/>
    <n v="0"/>
    <n v="0"/>
    <n v="0"/>
    <n v="0"/>
    <m/>
    <m/>
    <s v="prix_hausse"/>
    <n v="0"/>
    <n v="1"/>
    <n v="0"/>
    <n v="0"/>
    <s v="savon400gr"/>
    <n v="0"/>
    <n v="0"/>
    <n v="1"/>
    <n v="0"/>
    <s v="hausse_couts Hausse_prix_fournisseurs"/>
    <n v="1"/>
    <n v="0"/>
    <n v="0"/>
    <n v="0"/>
    <n v="0"/>
    <n v="1"/>
    <n v="0"/>
    <n v="0"/>
    <n v="0"/>
    <n v="0"/>
    <n v="0"/>
    <n v="0"/>
    <m/>
    <m/>
    <m/>
    <m/>
    <m/>
    <m/>
    <m/>
    <m/>
    <m/>
    <m/>
    <m/>
    <m/>
    <m/>
    <m/>
    <m/>
    <m/>
    <m/>
    <m/>
    <m/>
    <m/>
    <m/>
    <s v="bache corde tenaille pelle"/>
    <n v="1"/>
    <n v="1"/>
    <n v="1"/>
    <n v="1"/>
    <n v="0"/>
    <n v="4"/>
    <m/>
    <s v="disponible"/>
    <n v="6000"/>
    <s v="meme_pays"/>
    <m/>
    <m/>
    <n v="120"/>
    <n v="2"/>
    <n v="0"/>
    <n v="10000"/>
    <n v="10000"/>
    <m/>
    <s v="disponible"/>
    <n v="10000"/>
    <s v="meme_pays"/>
    <m/>
    <m/>
    <n v="120"/>
    <n v="2"/>
    <n v="0"/>
    <n v="1000"/>
    <n v="1000"/>
    <m/>
    <s v="disponible"/>
    <n v="1500"/>
    <s v="meme_pays"/>
    <m/>
    <m/>
    <n v="120"/>
    <n v="3"/>
    <n v="0"/>
    <n v="25000"/>
    <n v="1000"/>
    <m/>
    <s v="disponible"/>
    <n v="2000"/>
    <s v="meme_pays"/>
    <m/>
    <m/>
    <n v="150"/>
    <n v="3"/>
    <n v="0"/>
    <n v="5000"/>
    <n v="1000"/>
    <m/>
    <s v="non"/>
    <m/>
    <m/>
    <m/>
    <m/>
    <m/>
    <m/>
    <m/>
    <m/>
    <m/>
    <m/>
    <m/>
    <m/>
    <m/>
    <m/>
    <m/>
    <m/>
    <m/>
    <m/>
    <m/>
    <m/>
    <m/>
    <m/>
    <s v="prix_constants"/>
    <n v="1"/>
    <n v="0"/>
    <n v="0"/>
    <n v="0"/>
    <m/>
    <m/>
    <m/>
    <m/>
    <m/>
    <m/>
    <m/>
    <m/>
    <m/>
    <m/>
    <m/>
    <m/>
    <m/>
    <m/>
    <m/>
    <m/>
    <m/>
    <m/>
    <m/>
    <m/>
    <m/>
    <m/>
    <m/>
    <m/>
    <m/>
    <m/>
    <m/>
    <m/>
    <m/>
    <m/>
    <m/>
    <m/>
    <m/>
    <m/>
    <m/>
    <m/>
    <m/>
    <m/>
    <m/>
    <m/>
    <m/>
    <s v="combustible_charbon marmite7 marmite5 assiette gobelet_plastique gobelet_acier bassine natte couverture moustiquaire lampe pagne sac_boro"/>
    <n v="0"/>
    <n v="1"/>
    <n v="0"/>
    <n v="1"/>
    <n v="1"/>
    <n v="1"/>
    <n v="1"/>
    <n v="1"/>
    <n v="1"/>
    <n v="1"/>
    <n v="1"/>
    <n v="1"/>
    <n v="1"/>
    <n v="1"/>
    <n v="1"/>
    <n v="0"/>
    <n v="13"/>
    <n v="20"/>
    <m/>
    <m/>
    <m/>
    <m/>
    <m/>
    <m/>
    <m/>
    <m/>
    <m/>
    <m/>
    <m/>
    <m/>
    <s v="disponible"/>
    <s v="sac sachet"/>
    <n v="1"/>
    <n v="1"/>
    <n v="8000"/>
    <n v="100"/>
    <s v="meme_pays"/>
    <m/>
    <m/>
    <n v="30"/>
    <n v="7"/>
    <n v="0"/>
    <n v="1000"/>
    <n v="100"/>
    <m/>
    <m/>
    <m/>
    <m/>
    <m/>
    <m/>
    <m/>
    <m/>
    <m/>
    <m/>
    <m/>
    <m/>
    <m/>
    <m/>
    <m/>
    <m/>
    <m/>
    <m/>
    <s v="disponible"/>
    <n v="7000"/>
    <s v="meme_pays"/>
    <m/>
    <m/>
    <n v="60"/>
    <n v="7"/>
    <n v="0"/>
    <n v="25000"/>
    <n v="500"/>
    <m/>
    <s v="disponible"/>
    <n v="6000"/>
    <s v="meme_pays"/>
    <m/>
    <m/>
    <n v="60"/>
    <n v="7"/>
    <n v="0"/>
    <n v="25000"/>
    <n v="500"/>
    <m/>
    <s v="disponible"/>
    <n v="1500"/>
    <s v="meme_pays"/>
    <m/>
    <m/>
    <n v="150"/>
    <n v="3"/>
    <n v="0"/>
    <n v="25000"/>
    <n v="1000"/>
    <m/>
    <s v="disponible"/>
    <n v="200"/>
    <s v="meme_pays"/>
    <m/>
    <m/>
    <n v="90"/>
    <n v="2"/>
    <n v="0"/>
    <n v="15000"/>
    <n v="15000"/>
    <m/>
    <s v="disponible"/>
    <s v="1l"/>
    <n v="0"/>
    <n v="0"/>
    <n v="1"/>
    <m/>
    <m/>
    <n v="1750"/>
    <s v="meme_pays"/>
    <m/>
    <m/>
    <n v="30"/>
    <n v="7"/>
    <n v="0"/>
    <n v="1000"/>
    <n v="500"/>
    <m/>
    <s v="disponible"/>
    <n v="1500"/>
    <s v="meme_pays"/>
    <m/>
    <m/>
    <n v="30"/>
    <n v="3"/>
    <n v="0"/>
    <n v="25000"/>
    <n v="25000"/>
    <m/>
    <s v="disponible"/>
    <n v="3500"/>
    <s v="meme_pays"/>
    <m/>
    <m/>
    <n v="150"/>
    <n v="2"/>
    <n v="0"/>
    <n v="50000"/>
    <n v="25000"/>
    <m/>
    <s v="disponible"/>
    <n v="2500"/>
    <s v="meme_pays"/>
    <m/>
    <m/>
    <n v="60"/>
    <n v="2"/>
    <n v="0"/>
    <n v="40000"/>
    <n v="25000"/>
    <m/>
    <s v="disponible"/>
    <n v="3500"/>
    <s v="meme_pays"/>
    <m/>
    <m/>
    <n v="30"/>
    <n v="2"/>
    <n v="0"/>
    <n v="20000"/>
    <n v="1000"/>
    <m/>
    <s v="disponible"/>
    <n v="2500"/>
    <s v="meme_pays"/>
    <m/>
    <m/>
    <n v="120"/>
    <n v="2"/>
    <n v="0"/>
    <n v="1000"/>
    <n v="1000"/>
    <m/>
    <s v="disponible"/>
    <s v="oui"/>
    <n v="4500"/>
    <m/>
    <m/>
    <s v="meme_pays"/>
    <m/>
    <m/>
    <n v="180"/>
    <n v="2"/>
    <n v="0"/>
    <n v="50000"/>
    <n v="35000"/>
    <m/>
    <s v="disponible"/>
    <n v="250"/>
    <s v="meme_pays"/>
    <m/>
    <m/>
    <n v="90"/>
    <n v="2"/>
    <n v="0"/>
    <n v="40000"/>
    <n v="400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heque bons credit_informel argent_mobile"/>
    <n v="1"/>
    <n v="0"/>
    <n v="1"/>
    <n v="0"/>
    <n v="0"/>
    <n v="1"/>
    <n v="1"/>
    <n v="0"/>
    <n v="0"/>
    <n v="0"/>
    <n v="0"/>
    <m/>
    <s v="oui_personnel"/>
    <s v="oui_produits"/>
    <n v="0"/>
    <n v="1"/>
    <n v="0"/>
    <n v="0"/>
    <n v="0"/>
    <n v="0"/>
    <s v="oui"/>
    <s v="aucun"/>
    <n v="1"/>
    <n v="0"/>
    <n v="0"/>
    <n v="0"/>
    <n v="0"/>
    <n v="0"/>
    <n v="0"/>
    <n v="0"/>
    <n v="0"/>
    <m/>
    <s v="oui_plusieurs"/>
    <s v="aucun"/>
    <n v="1"/>
    <n v="0"/>
    <n v="0"/>
    <n v="0"/>
    <n v="0"/>
    <n v="0"/>
    <n v="0"/>
    <n v="0"/>
    <n v="0"/>
    <m/>
    <s v="aucun"/>
    <n v="1"/>
    <n v="0"/>
    <n v="0"/>
    <n v="0"/>
    <n v="0"/>
    <n v="0"/>
    <n v="0"/>
    <n v="0"/>
    <n v="0"/>
    <n v="0"/>
    <m/>
    <s v="aucun"/>
    <n v="1"/>
    <n v="0"/>
    <n v="0"/>
    <n v="0"/>
    <n v="0"/>
    <n v="0"/>
    <n v="0"/>
    <n v="0"/>
    <n v="0"/>
    <m/>
    <s v="assassinat enlevement aggression argent marchandises"/>
    <n v="0"/>
    <n v="1"/>
    <n v="1"/>
    <n v="0"/>
    <n v="1"/>
    <n v="1"/>
    <n v="1"/>
    <n v="0"/>
    <n v="0"/>
    <m/>
    <s v="meme"/>
    <m/>
    <m/>
    <m/>
    <s v="baisse_moyen"/>
    <s v="oui"/>
    <m/>
    <s v="Manque de moyens  financiers et ya l'insécurité"/>
    <s v="RAS"/>
    <m/>
    <s v="Ras"/>
    <m/>
    <m/>
    <n v="443254733"/>
    <d v="2023-06-22T14:26:07"/>
    <m/>
    <m/>
    <s v="submitted_via_web"/>
    <s v="bkf_icsm"/>
    <s v="v8DRxzhZAoFL2MzF7VzqpN"/>
    <m/>
    <m/>
    <m/>
  </r>
  <r>
    <n v="73"/>
    <s v="b3d0029d-307d-4dae-95ba-a6557a7e00a8"/>
    <d v="2023-06-22T00:00:00"/>
    <s v="matiacoali"/>
    <s v="matiacoali3"/>
    <d v="2023-06-22T07:41:43"/>
    <d v="2023-06-22T17:37:39"/>
    <s v="audit.csv"/>
    <m/>
    <m/>
    <x v="3"/>
    <d v="2023-06-22T00:00:00"/>
    <s v="est"/>
    <s v="gourma"/>
    <x v="6"/>
    <s v="central"/>
    <m/>
    <m/>
    <s v="Action Contre la Faim Burkina Faso (ACF)"/>
    <s v="Marché de Matiacoali"/>
    <m/>
    <s v="oui"/>
    <m/>
    <x v="0"/>
    <m/>
    <m/>
    <s v="seau"/>
    <n v="1"/>
    <n v="0"/>
    <n v="0"/>
    <n v="0"/>
    <n v="1"/>
    <m/>
    <s v="peudisponible"/>
    <n v="1250"/>
    <s v="meme_pays"/>
    <m/>
    <m/>
    <n v="7"/>
    <n v="7"/>
    <n v="1"/>
    <n v="1000"/>
    <n v="2000"/>
    <m/>
    <m/>
    <m/>
    <m/>
    <m/>
    <m/>
    <m/>
    <m/>
    <m/>
    <m/>
    <m/>
    <m/>
    <m/>
    <m/>
    <m/>
    <m/>
    <m/>
    <m/>
    <m/>
    <m/>
    <m/>
    <m/>
    <m/>
    <m/>
    <m/>
    <m/>
    <m/>
    <m/>
    <m/>
    <m/>
    <m/>
    <s v="oui"/>
    <m/>
    <s v="seau"/>
    <n v="1"/>
    <n v="0"/>
    <n v="0"/>
    <n v="0"/>
    <m/>
    <s v="securite route_etat rarete_transport cout_transport"/>
    <n v="1"/>
    <n v="0"/>
    <n v="0"/>
    <n v="1"/>
    <n v="0"/>
    <n v="1"/>
    <n v="1"/>
    <n v="0"/>
    <n v="0"/>
    <n v="0"/>
    <n v="0"/>
    <m/>
    <m/>
    <s v="prix_hausse"/>
    <n v="0"/>
    <n v="1"/>
    <n v="0"/>
    <n v="0"/>
    <s v="seau"/>
    <n v="1"/>
    <n v="0"/>
    <n v="0"/>
    <n v="0"/>
    <s v="Hausse_prix_fournisseurs baisse_offre_securite"/>
    <n v="0"/>
    <n v="0"/>
    <n v="0"/>
    <n v="0"/>
    <n v="0"/>
    <n v="1"/>
    <n v="0"/>
    <n v="0"/>
    <n v="1"/>
    <n v="0"/>
    <n v="0"/>
    <n v="0"/>
    <m/>
    <m/>
    <m/>
    <m/>
    <m/>
    <m/>
    <m/>
    <m/>
    <m/>
    <m/>
    <m/>
    <m/>
    <m/>
    <m/>
    <m/>
    <m/>
    <m/>
    <m/>
    <m/>
    <m/>
    <m/>
    <s v="bache corde"/>
    <n v="1"/>
    <n v="1"/>
    <n v="0"/>
    <n v="0"/>
    <n v="0"/>
    <n v="2"/>
    <m/>
    <s v="peudisponible"/>
    <n v="5000"/>
    <s v="meme_region"/>
    <m/>
    <m/>
    <n v="90"/>
    <n v="3"/>
    <n v="0"/>
    <n v="500"/>
    <n v="1000"/>
    <m/>
    <s v="peudisponible"/>
    <n v="15000"/>
    <s v="meme_pays"/>
    <m/>
    <m/>
    <n v="90"/>
    <n v="3"/>
    <n v="0"/>
    <n v="500"/>
    <n v="1000"/>
    <m/>
    <m/>
    <m/>
    <m/>
    <m/>
    <m/>
    <m/>
    <m/>
    <m/>
    <m/>
    <m/>
    <m/>
    <m/>
    <m/>
    <m/>
    <m/>
    <m/>
    <m/>
    <m/>
    <m/>
    <m/>
    <m/>
    <m/>
    <s v="oui"/>
    <m/>
    <s v="bache corde"/>
    <n v="1"/>
    <n v="1"/>
    <n v="0"/>
    <n v="0"/>
    <n v="0"/>
    <m/>
    <s v="securite route_etat cout_transport prix_fournisseurs"/>
    <n v="1"/>
    <n v="0"/>
    <n v="0"/>
    <n v="1"/>
    <n v="1"/>
    <n v="0"/>
    <n v="1"/>
    <n v="0"/>
    <n v="0"/>
    <n v="0"/>
    <n v="0"/>
    <m/>
    <m/>
    <s v="prix_hausse"/>
    <n v="0"/>
    <n v="1"/>
    <n v="0"/>
    <n v="0"/>
    <s v="bache corde"/>
    <n v="1"/>
    <n v="1"/>
    <n v="0"/>
    <n v="0"/>
    <n v="0"/>
    <s v="Hausse_prix_fournisseurs baisse_offre_securite"/>
    <n v="0"/>
    <n v="0"/>
    <n v="0"/>
    <n v="0"/>
    <n v="0"/>
    <n v="1"/>
    <n v="0"/>
    <n v="0"/>
    <n v="1"/>
    <n v="0"/>
    <n v="0"/>
    <n v="0"/>
    <m/>
    <m/>
    <m/>
    <m/>
    <m/>
    <m/>
    <m/>
    <m/>
    <m/>
    <m/>
    <m/>
    <m/>
    <m/>
    <m/>
    <m/>
    <m/>
    <m/>
    <m/>
    <m/>
    <m/>
    <m/>
    <m/>
    <s v="marmite7 marmite5 assiette gobelet_plastique bassine natte couverture sac_boro"/>
    <n v="0"/>
    <n v="0"/>
    <n v="0"/>
    <n v="1"/>
    <n v="1"/>
    <n v="1"/>
    <n v="1"/>
    <n v="0"/>
    <n v="1"/>
    <n v="1"/>
    <n v="1"/>
    <n v="0"/>
    <n v="0"/>
    <n v="0"/>
    <n v="1"/>
    <n v="0"/>
    <n v="8"/>
    <n v="11"/>
    <m/>
    <m/>
    <m/>
    <m/>
    <m/>
    <m/>
    <m/>
    <m/>
    <m/>
    <m/>
    <m/>
    <m/>
    <m/>
    <m/>
    <m/>
    <m/>
    <m/>
    <m/>
    <m/>
    <m/>
    <m/>
    <m/>
    <m/>
    <m/>
    <m/>
    <m/>
    <m/>
    <m/>
    <m/>
    <m/>
    <m/>
    <m/>
    <m/>
    <m/>
    <m/>
    <m/>
    <m/>
    <m/>
    <m/>
    <m/>
    <m/>
    <m/>
    <m/>
    <m/>
    <s v="peudisponible"/>
    <n v="7500"/>
    <s v="meme_pays"/>
    <m/>
    <m/>
    <n v="40"/>
    <n v="80"/>
    <n v="1"/>
    <n v="100"/>
    <n v="300"/>
    <m/>
    <s v="peudisponible"/>
    <n v="5000"/>
    <s v="meme_pays"/>
    <m/>
    <m/>
    <n v="90"/>
    <n v="90"/>
    <n v="1"/>
    <n v="300"/>
    <n v="400"/>
    <m/>
    <s v="peudisponible"/>
    <n v="750"/>
    <s v="meme_pays"/>
    <m/>
    <m/>
    <n v="90"/>
    <n v="7"/>
    <n v="0"/>
    <n v="1000"/>
    <n v="2000"/>
    <m/>
    <s v="peudisponible"/>
    <n v="200"/>
    <s v="meme_pays"/>
    <m/>
    <m/>
    <n v="90"/>
    <n v="7"/>
    <n v="0"/>
    <n v="1000"/>
    <n v="3000"/>
    <m/>
    <m/>
    <m/>
    <m/>
    <m/>
    <m/>
    <m/>
    <m/>
    <m/>
    <m/>
    <m/>
    <m/>
    <m/>
    <m/>
    <m/>
    <m/>
    <m/>
    <m/>
    <s v="nondisponible"/>
    <m/>
    <m/>
    <m/>
    <m/>
    <m/>
    <m/>
    <m/>
    <m/>
    <m/>
    <m/>
    <s v="peudisponible"/>
    <n v="3250"/>
    <s v="meme_pays"/>
    <m/>
    <m/>
    <n v="120"/>
    <n v="7"/>
    <n v="0"/>
    <n v="200"/>
    <n v="500"/>
    <m/>
    <s v="peudisponible"/>
    <n v="2000"/>
    <s v="meme_pays"/>
    <m/>
    <m/>
    <n v="120"/>
    <n v="7"/>
    <n v="0"/>
    <n v="200"/>
    <n v="400"/>
    <m/>
    <m/>
    <m/>
    <m/>
    <m/>
    <m/>
    <m/>
    <m/>
    <m/>
    <m/>
    <m/>
    <m/>
    <m/>
    <m/>
    <m/>
    <m/>
    <m/>
    <m/>
    <m/>
    <m/>
    <m/>
    <m/>
    <m/>
    <m/>
    <m/>
    <m/>
    <m/>
    <m/>
    <m/>
    <m/>
    <m/>
    <m/>
    <m/>
    <m/>
    <m/>
    <m/>
    <m/>
    <s v="peudisponible"/>
    <n v="300"/>
    <s v="meme_pays"/>
    <m/>
    <m/>
    <n v="90"/>
    <n v="3"/>
    <n v="0"/>
    <n v="3000"/>
    <n v="2000"/>
    <m/>
    <s v="oui"/>
    <m/>
    <s v="marmite7 marmite5 assiette gobelet_plastique natte bassine couverture sac_boro"/>
    <n v="0"/>
    <n v="0"/>
    <n v="0"/>
    <n v="1"/>
    <n v="1"/>
    <n v="1"/>
    <n v="1"/>
    <n v="0"/>
    <n v="1"/>
    <n v="1"/>
    <n v="1"/>
    <n v="0"/>
    <n v="0"/>
    <n v="0"/>
    <n v="1"/>
    <n v="0"/>
    <m/>
    <s v="route_etat securite cout_transport"/>
    <n v="1"/>
    <n v="0"/>
    <n v="0"/>
    <n v="1"/>
    <n v="0"/>
    <n v="0"/>
    <n v="1"/>
    <n v="0"/>
    <n v="0"/>
    <n v="0"/>
    <n v="0"/>
    <m/>
    <m/>
    <x v="2"/>
    <n v="0"/>
    <n v="1"/>
    <n v="0"/>
    <n v="0"/>
    <s v="marmite7 marmite5 assiette gobelet_plastique bassine natte couverture"/>
    <n v="0"/>
    <n v="0"/>
    <n v="0"/>
    <n v="1"/>
    <n v="1"/>
    <n v="1"/>
    <n v="1"/>
    <n v="0"/>
    <n v="1"/>
    <n v="1"/>
    <n v="1"/>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routes_ganes route_endommagees"/>
    <n v="0"/>
    <n v="1"/>
    <n v="0"/>
    <n v="0"/>
    <n v="1"/>
    <n v="0"/>
    <n v="0"/>
    <n v="0"/>
    <n v="0"/>
    <m/>
    <s v="marchandises"/>
    <n v="0"/>
    <n v="0"/>
    <n v="1"/>
    <n v="0"/>
    <n v="0"/>
    <n v="0"/>
    <n v="0"/>
    <n v="0"/>
    <n v="0"/>
    <m/>
    <s v="baisse_un_peu"/>
    <s v="oui"/>
    <m/>
    <s v="L' insécurité"/>
    <s v="baisse_un_peu"/>
    <s v="oui"/>
    <m/>
    <s v="L' insécurité"/>
    <s v="Le marché fonctionne ralenti dû à l'insécurité"/>
    <m/>
    <s v="Ras"/>
    <m/>
    <m/>
    <n v="443370747"/>
    <d v="2023-06-22T17:53:14"/>
    <m/>
    <m/>
    <s v="submitted_via_web"/>
    <s v="bkf_icsm"/>
    <s v="v8DRxzhZAoFL2MzF7VzqpN"/>
    <m/>
    <m/>
    <m/>
  </r>
  <r>
    <n v="74"/>
    <s v="de884c9e-1104-4e9a-852e-edcbbeb847f4"/>
    <d v="2023-06-22T00:00:00"/>
    <s v="matiacoali"/>
    <s v="matiacoali3"/>
    <d v="2023-06-22T10:14:31"/>
    <d v="2023-06-22T17:37:03"/>
    <s v="audit.csv"/>
    <m/>
    <m/>
    <x v="3"/>
    <d v="2023-06-22T00:00:00"/>
    <s v="est"/>
    <s v="gourma"/>
    <x v="6"/>
    <s v="central"/>
    <m/>
    <m/>
    <s v="Action Contre la Faim Burkina Faso (ACF)"/>
    <s v="Marché de Matiacoali"/>
    <m/>
    <s v="oui"/>
    <m/>
    <x v="0"/>
    <m/>
    <m/>
    <s v="seau"/>
    <n v="1"/>
    <n v="0"/>
    <n v="0"/>
    <n v="0"/>
    <n v="1"/>
    <m/>
    <s v="peudisponible"/>
    <n v="1300"/>
    <s v="meme_pays"/>
    <m/>
    <m/>
    <n v="30"/>
    <n v="7"/>
    <n v="0"/>
    <n v="500"/>
    <n v="1000"/>
    <m/>
    <m/>
    <m/>
    <m/>
    <m/>
    <m/>
    <m/>
    <m/>
    <m/>
    <m/>
    <m/>
    <m/>
    <m/>
    <m/>
    <m/>
    <m/>
    <m/>
    <m/>
    <m/>
    <m/>
    <m/>
    <m/>
    <m/>
    <m/>
    <m/>
    <m/>
    <m/>
    <m/>
    <m/>
    <m/>
    <m/>
    <s v="oui"/>
    <m/>
    <s v="seau"/>
    <n v="1"/>
    <n v="0"/>
    <n v="0"/>
    <n v="0"/>
    <m/>
    <s v="route_etat cout_transport"/>
    <n v="0"/>
    <n v="0"/>
    <n v="0"/>
    <n v="1"/>
    <n v="0"/>
    <n v="0"/>
    <n v="1"/>
    <n v="0"/>
    <n v="0"/>
    <n v="0"/>
    <n v="0"/>
    <m/>
    <m/>
    <s v="prix_hausse"/>
    <n v="0"/>
    <n v="1"/>
    <n v="0"/>
    <n v="0"/>
    <s v="seau"/>
    <n v="1"/>
    <n v="0"/>
    <n v="0"/>
    <n v="0"/>
    <s v="Hausse_prix_fournisseurs"/>
    <n v="0"/>
    <n v="0"/>
    <n v="0"/>
    <n v="0"/>
    <n v="0"/>
    <n v="1"/>
    <n v="0"/>
    <n v="0"/>
    <n v="0"/>
    <n v="0"/>
    <n v="0"/>
    <n v="0"/>
    <m/>
    <m/>
    <m/>
    <m/>
    <m/>
    <m/>
    <m/>
    <m/>
    <m/>
    <m/>
    <m/>
    <m/>
    <m/>
    <m/>
    <m/>
    <m/>
    <m/>
    <m/>
    <m/>
    <m/>
    <m/>
    <s v="bache"/>
    <n v="1"/>
    <n v="0"/>
    <n v="0"/>
    <n v="0"/>
    <n v="0"/>
    <n v="1"/>
    <m/>
    <s v="peudisponible"/>
    <n v="5000"/>
    <s v="meme_pays"/>
    <m/>
    <m/>
    <n v="90"/>
    <n v="7"/>
    <n v="0"/>
    <n v="500"/>
    <n v="1000"/>
    <m/>
    <m/>
    <m/>
    <m/>
    <m/>
    <m/>
    <m/>
    <m/>
    <m/>
    <m/>
    <m/>
    <m/>
    <m/>
    <m/>
    <m/>
    <m/>
    <m/>
    <m/>
    <m/>
    <m/>
    <m/>
    <m/>
    <m/>
    <m/>
    <m/>
    <m/>
    <m/>
    <m/>
    <m/>
    <m/>
    <m/>
    <m/>
    <m/>
    <m/>
    <s v="oui"/>
    <m/>
    <s v="bache"/>
    <n v="1"/>
    <n v="0"/>
    <n v="0"/>
    <n v="0"/>
    <n v="0"/>
    <m/>
    <s v="route_etat cout_transport"/>
    <n v="0"/>
    <n v="0"/>
    <n v="0"/>
    <n v="1"/>
    <n v="0"/>
    <n v="0"/>
    <n v="1"/>
    <n v="0"/>
    <n v="0"/>
    <n v="0"/>
    <n v="0"/>
    <m/>
    <m/>
    <s v="prix_constants"/>
    <n v="1"/>
    <n v="0"/>
    <n v="0"/>
    <n v="0"/>
    <m/>
    <m/>
    <m/>
    <m/>
    <m/>
    <m/>
    <m/>
    <m/>
    <m/>
    <m/>
    <m/>
    <m/>
    <m/>
    <m/>
    <m/>
    <m/>
    <m/>
    <m/>
    <m/>
    <m/>
    <m/>
    <m/>
    <m/>
    <m/>
    <m/>
    <m/>
    <m/>
    <m/>
    <m/>
    <m/>
    <m/>
    <m/>
    <m/>
    <m/>
    <m/>
    <m/>
    <m/>
    <m/>
    <m/>
    <m/>
    <m/>
    <s v="combustible_charbon assiette gobelet_plastique"/>
    <n v="0"/>
    <n v="1"/>
    <n v="0"/>
    <n v="0"/>
    <n v="0"/>
    <n v="1"/>
    <n v="1"/>
    <n v="0"/>
    <n v="0"/>
    <n v="0"/>
    <n v="0"/>
    <n v="0"/>
    <n v="0"/>
    <n v="0"/>
    <n v="0"/>
    <n v="0"/>
    <n v="3"/>
    <n v="5"/>
    <m/>
    <m/>
    <m/>
    <m/>
    <m/>
    <m/>
    <m/>
    <m/>
    <m/>
    <m/>
    <m/>
    <m/>
    <s v="peudisponible"/>
    <s v="sac sachet"/>
    <n v="1"/>
    <n v="1"/>
    <n v="3000"/>
    <n v="100"/>
    <s v="meme_localite"/>
    <m/>
    <m/>
    <n v="60"/>
    <n v="15"/>
    <n v="0"/>
    <n v="200"/>
    <n v="100"/>
    <m/>
    <m/>
    <m/>
    <m/>
    <m/>
    <m/>
    <m/>
    <m/>
    <m/>
    <m/>
    <m/>
    <m/>
    <m/>
    <m/>
    <m/>
    <m/>
    <m/>
    <m/>
    <m/>
    <m/>
    <m/>
    <m/>
    <m/>
    <m/>
    <m/>
    <m/>
    <m/>
    <m/>
    <m/>
    <m/>
    <m/>
    <m/>
    <m/>
    <m/>
    <m/>
    <m/>
    <m/>
    <m/>
    <m/>
    <m/>
    <s v="peudisponible"/>
    <n v="750"/>
    <s v="meme_pays"/>
    <m/>
    <m/>
    <n v="60"/>
    <n v="3"/>
    <n v="0"/>
    <n v="500"/>
    <n v="400"/>
    <m/>
    <s v="peudisponible"/>
    <n v="200"/>
    <s v="meme_pays"/>
    <m/>
    <m/>
    <n v="60"/>
    <n v="4"/>
    <n v="0"/>
    <n v="600"/>
    <n v="1000"/>
    <m/>
    <m/>
    <m/>
    <m/>
    <m/>
    <m/>
    <m/>
    <m/>
    <m/>
    <m/>
    <m/>
    <m/>
    <m/>
    <m/>
    <m/>
    <m/>
    <m/>
    <m/>
    <m/>
    <m/>
    <m/>
    <m/>
    <m/>
    <m/>
    <m/>
    <m/>
    <m/>
    <m/>
    <m/>
    <m/>
    <m/>
    <m/>
    <m/>
    <m/>
    <m/>
    <m/>
    <m/>
    <m/>
    <m/>
    <m/>
    <m/>
    <m/>
    <m/>
    <m/>
    <m/>
    <m/>
    <m/>
    <m/>
    <m/>
    <m/>
    <m/>
    <m/>
    <m/>
    <m/>
    <m/>
    <m/>
    <m/>
    <m/>
    <m/>
    <m/>
    <m/>
    <m/>
    <m/>
    <m/>
    <m/>
    <m/>
    <m/>
    <m/>
    <m/>
    <m/>
    <m/>
    <m/>
    <m/>
    <m/>
    <m/>
    <m/>
    <m/>
    <m/>
    <m/>
    <m/>
    <m/>
    <m/>
    <m/>
    <m/>
    <m/>
    <m/>
    <m/>
    <m/>
    <m/>
    <m/>
    <m/>
    <m/>
    <m/>
    <m/>
    <m/>
    <m/>
    <m/>
    <m/>
    <s v="oui"/>
    <m/>
    <s v="assiette gobelet_plastique"/>
    <n v="0"/>
    <n v="0"/>
    <n v="0"/>
    <n v="0"/>
    <n v="0"/>
    <n v="1"/>
    <n v="1"/>
    <n v="0"/>
    <n v="0"/>
    <n v="0"/>
    <n v="0"/>
    <n v="0"/>
    <n v="0"/>
    <n v="0"/>
    <n v="0"/>
    <n v="0"/>
    <m/>
    <s v="route_etat cout_transport"/>
    <n v="0"/>
    <n v="0"/>
    <n v="0"/>
    <n v="1"/>
    <n v="0"/>
    <n v="0"/>
    <n v="1"/>
    <n v="0"/>
    <n v="0"/>
    <n v="0"/>
    <n v="0"/>
    <m/>
    <m/>
    <x v="2"/>
    <n v="0"/>
    <n v="1"/>
    <n v="0"/>
    <n v="0"/>
    <s v="gobelet_plastique combustible_charbon assiette"/>
    <n v="0"/>
    <n v="1"/>
    <n v="0"/>
    <n v="0"/>
    <n v="0"/>
    <n v="1"/>
    <n v="1"/>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transports oui_carburant"/>
    <n v="0"/>
    <n v="0"/>
    <n v="1"/>
    <n v="1"/>
    <n v="0"/>
    <n v="0"/>
    <m/>
    <s v="aucun"/>
    <n v="1"/>
    <n v="0"/>
    <n v="0"/>
    <n v="0"/>
    <n v="0"/>
    <n v="0"/>
    <n v="0"/>
    <n v="0"/>
    <n v="0"/>
    <m/>
    <s v="oui_plusieurs"/>
    <s v="aucun"/>
    <n v="1"/>
    <n v="0"/>
    <n v="0"/>
    <n v="0"/>
    <n v="0"/>
    <n v="0"/>
    <n v="0"/>
    <n v="0"/>
    <n v="0"/>
    <m/>
    <s v="aucun"/>
    <n v="1"/>
    <n v="0"/>
    <n v="0"/>
    <n v="0"/>
    <n v="0"/>
    <n v="0"/>
    <n v="0"/>
    <n v="0"/>
    <n v="0"/>
    <n v="0"/>
    <m/>
    <s v="aucun"/>
    <n v="1"/>
    <n v="0"/>
    <n v="0"/>
    <n v="0"/>
    <n v="0"/>
    <n v="0"/>
    <n v="0"/>
    <n v="0"/>
    <n v="0"/>
    <m/>
    <s v="enlevement vehicules"/>
    <n v="0"/>
    <n v="0"/>
    <n v="0"/>
    <n v="1"/>
    <n v="0"/>
    <n v="1"/>
    <n v="0"/>
    <n v="0"/>
    <n v="0"/>
    <m/>
    <s v="baisse_un_peu"/>
    <s v="oui"/>
    <m/>
    <s v="C'est dû à l'insécurité"/>
    <s v="baisse_un_peu"/>
    <s v="oui"/>
    <m/>
    <s v="Toujours l'insécurité"/>
    <s v="Nous voulons que nos marchés soit accessible comme ils étaient avant"/>
    <m/>
    <s v="Ras"/>
    <m/>
    <m/>
    <n v="443370823"/>
    <d v="2023-06-22T17:53:28"/>
    <m/>
    <m/>
    <s v="submitted_via_web"/>
    <s v="bkf_icsm"/>
    <s v="v8DRxzhZAoFL2MzF7VzqpN"/>
    <m/>
    <m/>
    <m/>
  </r>
  <r>
    <n v="75"/>
    <s v="3468482c-5351-413d-bf8f-ad3c2171017b"/>
    <d v="2023-06-22T00:00:00"/>
    <s v="matiacoali"/>
    <s v="matiacoali3"/>
    <d v="2023-06-22T10:56:17"/>
    <d v="2023-06-22T17:40:53"/>
    <s v="audit.csv"/>
    <m/>
    <m/>
    <x v="3"/>
    <d v="2023-06-21T00:00:00"/>
    <s v="est"/>
    <s v="gourma"/>
    <x v="6"/>
    <s v="central"/>
    <m/>
    <m/>
    <s v="Action Contre la Faim Burkina Faso (ACF)"/>
    <s v="Marché de Matiacoali"/>
    <m/>
    <s v="oui"/>
    <m/>
    <x v="0"/>
    <m/>
    <m/>
    <s v="aucun"/>
    <n v="0"/>
    <n v="0"/>
    <n v="0"/>
    <n v="1"/>
    <n v="1"/>
    <m/>
    <m/>
    <m/>
    <m/>
    <m/>
    <m/>
    <m/>
    <m/>
    <m/>
    <m/>
    <m/>
    <m/>
    <m/>
    <m/>
    <m/>
    <m/>
    <m/>
    <m/>
    <m/>
    <m/>
    <m/>
    <m/>
    <m/>
    <m/>
    <m/>
    <m/>
    <m/>
    <m/>
    <m/>
    <m/>
    <m/>
    <m/>
    <m/>
    <m/>
    <m/>
    <m/>
    <m/>
    <m/>
    <m/>
    <m/>
    <m/>
    <m/>
    <m/>
    <m/>
    <m/>
    <m/>
    <m/>
    <m/>
    <m/>
    <m/>
    <m/>
    <m/>
    <m/>
    <m/>
    <m/>
    <m/>
    <m/>
    <m/>
    <m/>
    <m/>
    <m/>
    <m/>
    <m/>
    <m/>
    <m/>
    <m/>
    <m/>
    <m/>
    <m/>
    <m/>
    <m/>
    <m/>
    <m/>
    <m/>
    <m/>
    <m/>
    <m/>
    <m/>
    <m/>
    <m/>
    <m/>
    <m/>
    <m/>
    <m/>
    <m/>
    <m/>
    <m/>
    <m/>
    <m/>
    <m/>
    <m/>
    <m/>
    <m/>
    <m/>
    <m/>
    <m/>
    <m/>
    <m/>
    <m/>
    <m/>
    <m/>
    <m/>
    <m/>
    <m/>
    <m/>
    <m/>
    <m/>
    <m/>
    <s v="pelle corde"/>
    <n v="0"/>
    <n v="1"/>
    <n v="0"/>
    <n v="1"/>
    <n v="0"/>
    <n v="2"/>
    <m/>
    <m/>
    <m/>
    <m/>
    <m/>
    <m/>
    <m/>
    <m/>
    <m/>
    <m/>
    <m/>
    <m/>
    <s v="peudisponible"/>
    <n v="30000"/>
    <s v="meme_pays"/>
    <m/>
    <m/>
    <n v="90"/>
    <n v="3"/>
    <n v="0"/>
    <n v="500"/>
    <n v="1000"/>
    <m/>
    <m/>
    <m/>
    <m/>
    <m/>
    <m/>
    <m/>
    <m/>
    <m/>
    <m/>
    <m/>
    <m/>
    <s v="peudisponible"/>
    <n v="1500"/>
    <s v="meme_pays"/>
    <m/>
    <m/>
    <n v="120"/>
    <n v="3"/>
    <n v="0"/>
    <n v="100"/>
    <n v="200"/>
    <m/>
    <s v="oui"/>
    <m/>
    <s v="corde pelle"/>
    <n v="0"/>
    <n v="1"/>
    <n v="0"/>
    <n v="1"/>
    <n v="0"/>
    <m/>
    <s v="route_etat cout_transport prix_fournisseurs"/>
    <n v="0"/>
    <n v="0"/>
    <n v="0"/>
    <n v="1"/>
    <n v="1"/>
    <n v="0"/>
    <n v="1"/>
    <n v="0"/>
    <n v="0"/>
    <n v="0"/>
    <n v="0"/>
    <m/>
    <m/>
    <s v="prix_hausse"/>
    <n v="0"/>
    <n v="1"/>
    <n v="0"/>
    <n v="0"/>
    <s v="corde pelle"/>
    <n v="0"/>
    <n v="1"/>
    <n v="0"/>
    <n v="1"/>
    <n v="0"/>
    <s v="Hausse_prix_fournisseurs baisse_offre_securite"/>
    <n v="0"/>
    <n v="0"/>
    <n v="0"/>
    <n v="0"/>
    <n v="0"/>
    <n v="1"/>
    <n v="0"/>
    <n v="0"/>
    <n v="1"/>
    <n v="0"/>
    <n v="0"/>
    <n v="0"/>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120"/>
    <n v="90"/>
    <n v="0"/>
    <n v="200"/>
    <n v="300"/>
    <m/>
    <m/>
    <m/>
    <m/>
    <m/>
    <m/>
    <m/>
    <m/>
    <m/>
    <m/>
    <m/>
    <m/>
    <m/>
    <m/>
    <m/>
    <m/>
    <m/>
    <m/>
    <m/>
    <m/>
    <m/>
    <m/>
    <m/>
    <m/>
    <m/>
    <m/>
    <s v="oui"/>
    <m/>
    <s v="lampe"/>
    <n v="0"/>
    <n v="0"/>
    <n v="0"/>
    <n v="0"/>
    <n v="0"/>
    <n v="0"/>
    <n v="0"/>
    <n v="0"/>
    <n v="0"/>
    <n v="0"/>
    <n v="0"/>
    <n v="0"/>
    <n v="1"/>
    <n v="0"/>
    <n v="0"/>
    <n v="0"/>
    <m/>
    <s v="route_etat cout_transport rarete_transport"/>
    <n v="0"/>
    <n v="0"/>
    <n v="0"/>
    <n v="1"/>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transports oui_carburant"/>
    <n v="0"/>
    <n v="0"/>
    <n v="1"/>
    <n v="1"/>
    <n v="0"/>
    <n v="0"/>
    <m/>
    <s v="aucun"/>
    <n v="1"/>
    <n v="0"/>
    <n v="0"/>
    <n v="0"/>
    <n v="0"/>
    <n v="0"/>
    <n v="0"/>
    <n v="0"/>
    <n v="0"/>
    <m/>
    <s v="oui_plusieurs"/>
    <s v="aucun"/>
    <n v="1"/>
    <n v="0"/>
    <n v="0"/>
    <n v="0"/>
    <n v="0"/>
    <n v="0"/>
    <n v="0"/>
    <n v="0"/>
    <n v="0"/>
    <m/>
    <s v="aucun"/>
    <n v="1"/>
    <n v="0"/>
    <n v="0"/>
    <n v="0"/>
    <n v="0"/>
    <n v="0"/>
    <n v="0"/>
    <n v="0"/>
    <n v="0"/>
    <n v="0"/>
    <m/>
    <s v="aucun"/>
    <n v="1"/>
    <n v="0"/>
    <n v="0"/>
    <n v="0"/>
    <n v="0"/>
    <n v="0"/>
    <n v="0"/>
    <n v="0"/>
    <n v="0"/>
    <m/>
    <s v="vehicules enlevement"/>
    <n v="0"/>
    <n v="0"/>
    <n v="0"/>
    <n v="1"/>
    <n v="0"/>
    <n v="1"/>
    <n v="0"/>
    <n v="0"/>
    <n v="0"/>
    <m/>
    <s v="baisse_un_peu"/>
    <s v="oui"/>
    <m/>
    <s v="C'est à cause de l'insécurité"/>
    <s v="baisse_un_peu"/>
    <s v="oui"/>
    <m/>
    <s v="Insécurité"/>
    <s v="Nous prions que la paix reviennent au Faso pour qu'ont retrouver nos marchés habituel"/>
    <m/>
    <m/>
    <m/>
    <m/>
    <n v="443370829"/>
    <d v="2023-06-22T17:53:30"/>
    <m/>
    <m/>
    <s v="submitted_via_web"/>
    <s v="bkf_icsm"/>
    <s v="v8DRxzhZAoFL2MzF7VzqpN"/>
    <m/>
    <m/>
    <m/>
  </r>
  <r>
    <n v="76"/>
    <s v="5858b83e-0a97-4b6f-a227-fb3bc2f22fd5"/>
    <d v="2023-06-22T00:00:00"/>
    <s v="matiacoali"/>
    <s v="matiacoali3"/>
    <d v="2023-06-22T12:33:02"/>
    <d v="2023-06-22T17:37:57"/>
    <s v="audit.csv"/>
    <m/>
    <m/>
    <x v="3"/>
    <d v="2023-06-21T00:00:00"/>
    <s v="est"/>
    <s v="gourma"/>
    <x v="6"/>
    <s v="central"/>
    <m/>
    <m/>
    <s v="Action Contre la Faim Burkina Faso (ACF)"/>
    <s v="Marché de Matiacoali"/>
    <m/>
    <s v="oui"/>
    <m/>
    <x v="0"/>
    <m/>
    <m/>
    <s v="savon400gr"/>
    <n v="0"/>
    <n v="0"/>
    <n v="1"/>
    <n v="0"/>
    <n v="1"/>
    <m/>
    <m/>
    <m/>
    <m/>
    <m/>
    <m/>
    <m/>
    <m/>
    <m/>
    <m/>
    <m/>
    <m/>
    <m/>
    <m/>
    <m/>
    <m/>
    <m/>
    <m/>
    <m/>
    <m/>
    <m/>
    <m/>
    <m/>
    <m/>
    <m/>
    <m/>
    <m/>
    <s v="peudisponible"/>
    <s v="boule250g"/>
    <n v="0"/>
    <n v="1"/>
    <m/>
    <n v="350"/>
    <s v="meme_pays"/>
    <m/>
    <m/>
    <n v="30"/>
    <n v="3"/>
    <n v="0"/>
    <n v="2500"/>
    <n v="2000"/>
    <m/>
    <s v="oui"/>
    <m/>
    <s v="savon400gr"/>
    <n v="0"/>
    <n v="0"/>
    <n v="1"/>
    <n v="0"/>
    <m/>
    <s v="route_etat cout_transport prix_fournisseurs"/>
    <n v="0"/>
    <n v="0"/>
    <n v="0"/>
    <n v="1"/>
    <n v="1"/>
    <n v="0"/>
    <n v="1"/>
    <n v="0"/>
    <n v="0"/>
    <n v="0"/>
    <n v="0"/>
    <m/>
    <m/>
    <s v="prix_hausse"/>
    <n v="0"/>
    <n v="1"/>
    <n v="0"/>
    <n v="0"/>
    <s v="savon400gr"/>
    <n v="0"/>
    <n v="0"/>
    <n v="1"/>
    <n v="0"/>
    <s v="hausse_change Hausse_prix_fournisseurs baisse_offre_securite"/>
    <n v="0"/>
    <n v="0"/>
    <n v="1"/>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peudisponible"/>
    <s v="6kg 12kg"/>
    <n v="0"/>
    <n v="1"/>
    <n v="1"/>
    <m/>
    <n v="25000"/>
    <n v="40000"/>
    <s v="meme_pays"/>
    <m/>
    <m/>
    <n v="30"/>
    <n v="14"/>
    <n v="0"/>
    <n v="50"/>
    <n v="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route_etat prix_fournisseurs cout_transport"/>
    <n v="0"/>
    <n v="0"/>
    <n v="0"/>
    <n v="1"/>
    <n v="1"/>
    <n v="0"/>
    <n v="1"/>
    <n v="0"/>
    <n v="0"/>
    <n v="0"/>
    <n v="0"/>
    <m/>
    <m/>
    <x v="2"/>
    <n v="0"/>
    <n v="1"/>
    <n v="0"/>
    <n v="0"/>
    <s v="combustible_gaz"/>
    <n v="0"/>
    <n v="0"/>
    <n v="1"/>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un_peu"/>
    <s v="oui"/>
    <m/>
    <s v="Vraiment c'est l'insécurité qui à amener la chute des marchés"/>
    <s v="baisse_un_peu"/>
    <s v="oui"/>
    <m/>
    <s v="Insécurité"/>
    <s v="Nous prions qu'on'arrange notre voies  pour nous puisons transporter nos matériels et que la paix reviennent au Faso"/>
    <m/>
    <s v="L'enquête était sincère avec moi"/>
    <m/>
    <m/>
    <n v="443370845"/>
    <d v="2023-06-22T17:53:33"/>
    <m/>
    <m/>
    <s v="submitted_via_web"/>
    <s v="bkf_icsm"/>
    <s v="v8DRxzhZAoFL2MzF7VzqpN"/>
    <m/>
    <m/>
    <m/>
  </r>
  <r>
    <n v="77"/>
    <s v="df09f363-084b-43e1-a71e-b0434a7bd2ff"/>
    <d v="2023-06-21T00:00:00"/>
    <s v="matiacoali"/>
    <s v="matiacoali4"/>
    <d v="2023-06-21T07:57:48"/>
    <d v="2023-06-23T09:00:43"/>
    <s v="audit.csv"/>
    <m/>
    <m/>
    <x v="3"/>
    <d v="2023-06-21T00:00:00"/>
    <s v="est"/>
    <s v="gourma"/>
    <x v="6"/>
    <s v="central"/>
    <m/>
    <m/>
    <s v="Action Contre la Faim Burkina Faso (ACF)"/>
    <s v="Marché de Matiacoali"/>
    <m/>
    <s v="oui"/>
    <m/>
    <x v="1"/>
    <m/>
    <m/>
    <s v="seau"/>
    <n v="1"/>
    <n v="0"/>
    <n v="0"/>
    <n v="0"/>
    <n v="1"/>
    <m/>
    <s v="disponible"/>
    <n v="1300"/>
    <s v="meme_pays"/>
    <m/>
    <m/>
    <n v="10"/>
    <n v="4"/>
    <n v="0"/>
    <n v="1500"/>
    <n v="2000"/>
    <m/>
    <m/>
    <m/>
    <m/>
    <m/>
    <m/>
    <m/>
    <m/>
    <m/>
    <m/>
    <m/>
    <m/>
    <m/>
    <m/>
    <m/>
    <m/>
    <m/>
    <m/>
    <m/>
    <m/>
    <m/>
    <m/>
    <m/>
    <m/>
    <m/>
    <m/>
    <m/>
    <m/>
    <m/>
    <m/>
    <m/>
    <s v="oui"/>
    <m/>
    <s v="seau"/>
    <n v="1"/>
    <n v="0"/>
    <n v="0"/>
    <n v="0"/>
    <m/>
    <s v="rarete_transport cout_transport"/>
    <n v="0"/>
    <n v="0"/>
    <n v="0"/>
    <n v="0"/>
    <n v="0"/>
    <n v="1"/>
    <n v="1"/>
    <n v="0"/>
    <n v="0"/>
    <n v="0"/>
    <n v="0"/>
    <m/>
    <m/>
    <s v="prix_hausse"/>
    <n v="0"/>
    <n v="1"/>
    <n v="0"/>
    <n v="0"/>
    <s v="seau"/>
    <n v="1"/>
    <n v="0"/>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gobelet_plastique"/>
    <n v="0"/>
    <n v="0"/>
    <n v="0"/>
    <n v="0"/>
    <n v="0"/>
    <n v="0"/>
    <n v="1"/>
    <n v="0"/>
    <n v="1"/>
    <n v="0"/>
    <n v="0"/>
    <n v="0"/>
    <n v="0"/>
    <n v="0"/>
    <n v="0"/>
    <n v="0"/>
    <n v="2"/>
    <n v="4"/>
    <m/>
    <m/>
    <m/>
    <m/>
    <m/>
    <m/>
    <m/>
    <m/>
    <m/>
    <m/>
    <m/>
    <m/>
    <m/>
    <m/>
    <m/>
    <m/>
    <m/>
    <m/>
    <m/>
    <m/>
    <m/>
    <m/>
    <m/>
    <m/>
    <m/>
    <m/>
    <m/>
    <m/>
    <m/>
    <m/>
    <m/>
    <m/>
    <m/>
    <m/>
    <m/>
    <m/>
    <m/>
    <m/>
    <m/>
    <m/>
    <m/>
    <m/>
    <m/>
    <m/>
    <m/>
    <m/>
    <m/>
    <m/>
    <m/>
    <m/>
    <m/>
    <m/>
    <m/>
    <m/>
    <m/>
    <m/>
    <m/>
    <m/>
    <m/>
    <m/>
    <m/>
    <m/>
    <m/>
    <m/>
    <m/>
    <m/>
    <m/>
    <m/>
    <m/>
    <m/>
    <m/>
    <m/>
    <m/>
    <m/>
    <m/>
    <m/>
    <m/>
    <s v="peudisponible"/>
    <n v="200"/>
    <s v="meme_pays"/>
    <m/>
    <m/>
    <n v="50"/>
    <n v="5"/>
    <n v="0"/>
    <n v="2000"/>
    <n v="500"/>
    <m/>
    <m/>
    <m/>
    <m/>
    <m/>
    <m/>
    <m/>
    <m/>
    <m/>
    <m/>
    <m/>
    <m/>
    <m/>
    <m/>
    <m/>
    <m/>
    <m/>
    <m/>
    <s v="peudisponible"/>
    <n v="6000"/>
    <s v="meme_pays"/>
    <m/>
    <m/>
    <n v="15"/>
    <n v="5"/>
    <n v="0"/>
    <n v="300"/>
    <n v="300"/>
    <m/>
    <m/>
    <m/>
    <m/>
    <m/>
    <m/>
    <m/>
    <m/>
    <m/>
    <m/>
    <m/>
    <m/>
    <m/>
    <m/>
    <m/>
    <m/>
    <m/>
    <m/>
    <m/>
    <m/>
    <m/>
    <m/>
    <m/>
    <m/>
    <m/>
    <m/>
    <m/>
    <m/>
    <m/>
    <m/>
    <m/>
    <m/>
    <m/>
    <m/>
    <m/>
    <m/>
    <m/>
    <m/>
    <m/>
    <m/>
    <m/>
    <m/>
    <m/>
    <m/>
    <m/>
    <m/>
    <m/>
    <m/>
    <m/>
    <m/>
    <m/>
    <m/>
    <m/>
    <m/>
    <m/>
    <m/>
    <m/>
    <m/>
    <m/>
    <m/>
    <m/>
    <m/>
    <m/>
    <m/>
    <m/>
    <m/>
    <m/>
    <m/>
    <m/>
    <m/>
    <s v="oui"/>
    <m/>
    <s v="gobelet_plastique bassine"/>
    <n v="0"/>
    <n v="0"/>
    <n v="0"/>
    <n v="0"/>
    <n v="0"/>
    <n v="0"/>
    <n v="1"/>
    <n v="0"/>
    <n v="1"/>
    <n v="0"/>
    <n v="0"/>
    <n v="0"/>
    <n v="0"/>
    <n v="0"/>
    <n v="0"/>
    <n v="0"/>
    <m/>
    <s v="rarete_transport cout_transport"/>
    <n v="0"/>
    <n v="0"/>
    <n v="0"/>
    <n v="0"/>
    <n v="0"/>
    <n v="1"/>
    <n v="1"/>
    <n v="0"/>
    <n v="0"/>
    <n v="0"/>
    <n v="0"/>
    <m/>
    <m/>
    <x v="2"/>
    <n v="0"/>
    <n v="1"/>
    <n v="0"/>
    <n v="0"/>
    <s v="gobelet_plastique bassine"/>
    <n v="0"/>
    <n v="0"/>
    <n v="0"/>
    <n v="0"/>
    <n v="0"/>
    <n v="0"/>
    <n v="1"/>
    <n v="0"/>
    <n v="1"/>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transfert cheque"/>
    <n v="0"/>
    <n v="0"/>
    <n v="0"/>
    <n v="1"/>
    <n v="0"/>
    <n v="1"/>
    <n v="0"/>
    <n v="0"/>
    <n v="0"/>
    <n v="0"/>
    <n v="0"/>
    <m/>
    <s v="oui_personnel"/>
    <s v="oui_produits"/>
    <n v="0"/>
    <n v="1"/>
    <n v="0"/>
    <n v="0"/>
    <n v="0"/>
    <n v="0"/>
    <m/>
    <s v="aucun"/>
    <n v="1"/>
    <n v="0"/>
    <n v="0"/>
    <n v="0"/>
    <n v="0"/>
    <n v="0"/>
    <n v="0"/>
    <n v="0"/>
    <n v="0"/>
    <m/>
    <s v="oui_plusieurs"/>
    <s v="manque_transports"/>
    <n v="0"/>
    <n v="1"/>
    <n v="0"/>
    <n v="0"/>
    <n v="0"/>
    <n v="0"/>
    <n v="0"/>
    <n v="0"/>
    <n v="0"/>
    <m/>
    <s v="aucun"/>
    <n v="1"/>
    <n v="0"/>
    <n v="0"/>
    <n v="0"/>
    <n v="0"/>
    <n v="0"/>
    <n v="0"/>
    <n v="0"/>
    <n v="0"/>
    <n v="0"/>
    <m/>
    <s v="route_endommagees routes_barrees"/>
    <n v="0"/>
    <n v="1"/>
    <n v="0"/>
    <n v="1"/>
    <n v="0"/>
    <n v="0"/>
    <n v="0"/>
    <n v="0"/>
    <n v="0"/>
    <m/>
    <s v="marchandises"/>
    <n v="0"/>
    <n v="0"/>
    <n v="1"/>
    <n v="0"/>
    <n v="0"/>
    <n v="0"/>
    <n v="0"/>
    <n v="0"/>
    <n v="0"/>
    <m/>
    <s v="baisse_un_peu"/>
    <s v="oui"/>
    <m/>
    <s v="La route menant au marché n’est plus praticable à cause de l’insécurité"/>
    <s v="baisse_moyen"/>
    <s v="oui"/>
    <m/>
    <s v="Manque de moyen financier"/>
    <s v="La fréquentation du marché a beaucoup baisés. Tout le monde souffre commerçant comme acheteur car les prix grimpent à tous les niveaux."/>
    <m/>
    <m/>
    <m/>
    <m/>
    <n v="443571608"/>
    <d v="2023-06-23T10:07:33"/>
    <m/>
    <m/>
    <s v="submitted_via_web"/>
    <s v="bkf_icsm"/>
    <s v="v8DRxzhZAoFL2MzF7VzqpN"/>
    <m/>
    <m/>
    <m/>
  </r>
  <r>
    <n v="78"/>
    <s v="299806a9-db6b-459b-85fc-af53fc0f4634"/>
    <d v="2023-06-22T00:00:00"/>
    <s v="matiacoali"/>
    <s v="matiacoali4"/>
    <d v="2023-06-22T11:04:13"/>
    <d v="2023-06-23T08:58:07"/>
    <s v="audit.csv"/>
    <m/>
    <m/>
    <x v="3"/>
    <d v="2023-06-21T00:00:00"/>
    <s v="est"/>
    <s v="gourma"/>
    <x v="6"/>
    <s v="central"/>
    <m/>
    <m/>
    <s v="Action Contre la Faim Burkina Faso (ACF)"/>
    <s v="Marché de Matiacoali"/>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500"/>
    <s v="meme_pays"/>
    <m/>
    <m/>
    <n v="60"/>
    <n v="3"/>
    <n v="0"/>
    <n v="300"/>
    <n v="1000"/>
    <m/>
    <s v="peudisponible"/>
    <n v="10000"/>
    <s v="meme_pays"/>
    <m/>
    <m/>
    <n v="30"/>
    <n v="3"/>
    <n v="0"/>
    <n v="2000"/>
    <n v="2000"/>
    <m/>
    <s v="peudisponible"/>
    <n v="1300"/>
    <s v="meme_pays"/>
    <m/>
    <m/>
    <n v="90"/>
    <n v="3"/>
    <n v="0"/>
    <n v="500"/>
    <n v="200"/>
    <m/>
    <s v="peudisponible"/>
    <n v="3000"/>
    <s v="meme_pays"/>
    <m/>
    <m/>
    <n v="70"/>
    <n v="4"/>
    <n v="0"/>
    <n v="50"/>
    <n v="500"/>
    <m/>
    <s v="oui"/>
    <m/>
    <s v="bache corde tenaille pelle"/>
    <n v="1"/>
    <n v="1"/>
    <n v="1"/>
    <n v="1"/>
    <n v="0"/>
    <m/>
    <s v="route_etat rarete_transport cout_transport"/>
    <n v="0"/>
    <n v="0"/>
    <n v="0"/>
    <n v="1"/>
    <n v="0"/>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ganes_bandits"/>
    <n v="0"/>
    <n v="0"/>
    <n v="1"/>
    <n v="1"/>
    <n v="0"/>
    <n v="1"/>
    <n v="0"/>
    <n v="0"/>
    <n v="0"/>
    <n v="0"/>
    <m/>
    <s v="argent_mobile"/>
    <n v="0"/>
    <n v="0"/>
    <n v="1"/>
    <n v="0"/>
    <n v="0"/>
    <n v="0"/>
    <n v="0"/>
    <n v="0"/>
    <n v="0"/>
    <n v="0"/>
    <n v="0"/>
    <m/>
    <s v="oui_point_de_vente"/>
    <s v="oui_produits oui_carburant"/>
    <n v="0"/>
    <n v="1"/>
    <n v="0"/>
    <n v="1"/>
    <n v="0"/>
    <n v="0"/>
    <m/>
    <s v="aucun"/>
    <n v="1"/>
    <n v="0"/>
    <n v="0"/>
    <n v="0"/>
    <n v="0"/>
    <n v="0"/>
    <n v="0"/>
    <n v="0"/>
    <n v="0"/>
    <m/>
    <s v="oui_plusieurs"/>
    <s v="manque_transports autre"/>
    <n v="0"/>
    <n v="1"/>
    <n v="0"/>
    <n v="0"/>
    <n v="0"/>
    <n v="0"/>
    <n v="1"/>
    <n v="0"/>
    <n v="0"/>
    <s v="Activités des groupes armés sur la route."/>
    <s v="aucun"/>
    <n v="1"/>
    <n v="0"/>
    <n v="0"/>
    <n v="0"/>
    <n v="0"/>
    <n v="0"/>
    <n v="0"/>
    <n v="0"/>
    <n v="0"/>
    <n v="0"/>
    <m/>
    <s v="route_endommagees routes_ganes"/>
    <n v="0"/>
    <n v="1"/>
    <n v="0"/>
    <n v="0"/>
    <n v="1"/>
    <n v="0"/>
    <n v="0"/>
    <n v="0"/>
    <n v="0"/>
    <m/>
    <s v="marchandises"/>
    <n v="0"/>
    <n v="0"/>
    <n v="1"/>
    <n v="0"/>
    <n v="0"/>
    <n v="0"/>
    <n v="0"/>
    <n v="0"/>
    <n v="0"/>
    <m/>
    <s v="baisse_un_peu"/>
    <s v="oui"/>
    <m/>
    <s v="D’abord la route principale menant au marché est endommagée les groupes armés mais aussi   la route de contournement n’est accessible que par les tricycles. Aucun véhicule n’accède le marché depuis plus de 45 jours."/>
    <s v="baisse_moyen"/>
    <s v="oui"/>
    <m/>
    <s v="Manque de moyen financier"/>
    <s v="Nous prions que le gouvernement voit le cas des ponts détruits pour que les transporteurs reprennent service."/>
    <m/>
    <m/>
    <m/>
    <m/>
    <n v="443571660"/>
    <d v="2023-06-23T10:07:37"/>
    <m/>
    <m/>
    <s v="submitted_via_web"/>
    <s v="bkf_icsm"/>
    <s v="v8DRxzhZAoFL2MzF7VzqpN"/>
    <m/>
    <m/>
    <m/>
  </r>
  <r>
    <n v="79"/>
    <s v="baebaae4-fdc7-46d1-8876-b87bdd520c27"/>
    <d v="2023-06-22T00:00:00"/>
    <s v="matiacoali"/>
    <s v="matiacoali4"/>
    <d v="2023-06-22T14:32:13"/>
    <d v="2023-06-23T09:43:29"/>
    <s v="audit.csv"/>
    <m/>
    <m/>
    <x v="3"/>
    <d v="2023-06-22T00:00:00"/>
    <s v="est"/>
    <s v="gourma"/>
    <x v="6"/>
    <s v="central"/>
    <m/>
    <m/>
    <s v="Action Contre la Faim Burkina Faso (ACF)"/>
    <s v="Marché de Matiacoali"/>
    <m/>
    <s v="oui"/>
    <m/>
    <x v="0"/>
    <m/>
    <m/>
    <s v="seau"/>
    <n v="1"/>
    <n v="0"/>
    <n v="0"/>
    <n v="0"/>
    <n v="1"/>
    <m/>
    <s v="peudisponible"/>
    <n v="1300"/>
    <s v="meme_pays"/>
    <m/>
    <m/>
    <n v="45"/>
    <n v="5"/>
    <n v="0"/>
    <n v="90"/>
    <n v="300"/>
    <m/>
    <m/>
    <m/>
    <m/>
    <m/>
    <m/>
    <m/>
    <m/>
    <m/>
    <m/>
    <m/>
    <m/>
    <m/>
    <m/>
    <m/>
    <m/>
    <m/>
    <m/>
    <m/>
    <m/>
    <m/>
    <m/>
    <m/>
    <m/>
    <m/>
    <m/>
    <m/>
    <m/>
    <m/>
    <m/>
    <m/>
    <s v="oui"/>
    <m/>
    <s v="seau"/>
    <n v="1"/>
    <n v="0"/>
    <n v="0"/>
    <n v="0"/>
    <m/>
    <s v="rarete_transport"/>
    <n v="0"/>
    <n v="0"/>
    <n v="0"/>
    <n v="0"/>
    <n v="0"/>
    <n v="1"/>
    <n v="0"/>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disponible"/>
    <n v="200"/>
    <s v="meme_pays"/>
    <m/>
    <m/>
    <n v="30"/>
    <n v="3"/>
    <n v="0"/>
    <n v="1500"/>
    <n v="1000"/>
    <m/>
    <m/>
    <m/>
    <m/>
    <m/>
    <m/>
    <m/>
    <m/>
    <m/>
    <m/>
    <m/>
    <m/>
    <m/>
    <m/>
    <m/>
    <m/>
    <m/>
    <m/>
    <s v="peudisponible"/>
    <n v="6000"/>
    <s v="meme_pays"/>
    <m/>
    <m/>
    <n v="20"/>
    <n v="3"/>
    <n v="0"/>
    <n v="2000"/>
    <n v="800"/>
    <m/>
    <m/>
    <m/>
    <m/>
    <m/>
    <m/>
    <m/>
    <m/>
    <m/>
    <m/>
    <m/>
    <m/>
    <m/>
    <m/>
    <m/>
    <m/>
    <m/>
    <m/>
    <m/>
    <m/>
    <m/>
    <m/>
    <m/>
    <m/>
    <m/>
    <m/>
    <m/>
    <m/>
    <m/>
    <m/>
    <m/>
    <m/>
    <m/>
    <m/>
    <m/>
    <m/>
    <m/>
    <m/>
    <m/>
    <m/>
    <m/>
    <m/>
    <m/>
    <m/>
    <m/>
    <m/>
    <m/>
    <m/>
    <m/>
    <m/>
    <m/>
    <m/>
    <m/>
    <m/>
    <m/>
    <m/>
    <m/>
    <m/>
    <m/>
    <m/>
    <m/>
    <m/>
    <m/>
    <m/>
    <m/>
    <m/>
    <m/>
    <m/>
    <m/>
    <m/>
    <s v="oui"/>
    <m/>
    <s v="gobelet_plastique bassine"/>
    <n v="0"/>
    <n v="0"/>
    <n v="0"/>
    <n v="0"/>
    <n v="0"/>
    <n v="0"/>
    <n v="1"/>
    <n v="0"/>
    <n v="1"/>
    <n v="0"/>
    <n v="0"/>
    <n v="0"/>
    <n v="0"/>
    <n v="0"/>
    <n v="0"/>
    <n v="0"/>
    <m/>
    <s v="rarete_transport cout_transport"/>
    <n v="0"/>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argent_mobile"/>
    <n v="0"/>
    <n v="0"/>
    <n v="1"/>
    <n v="0"/>
    <n v="0"/>
    <n v="0"/>
    <n v="0"/>
    <n v="0"/>
    <n v="0"/>
    <n v="0"/>
    <n v="0"/>
    <m/>
    <s v="oui_point_de_vente"/>
    <s v="oui_produits"/>
    <n v="0"/>
    <n v="1"/>
    <n v="0"/>
    <n v="0"/>
    <n v="0"/>
    <n v="0"/>
    <m/>
    <s v="aucun"/>
    <n v="1"/>
    <n v="0"/>
    <n v="0"/>
    <n v="0"/>
    <n v="0"/>
    <n v="0"/>
    <n v="0"/>
    <n v="0"/>
    <n v="0"/>
    <m/>
    <s v="oui_plusieurs"/>
    <s v="aucun"/>
    <n v="1"/>
    <n v="0"/>
    <n v="0"/>
    <n v="0"/>
    <n v="0"/>
    <n v="0"/>
    <n v="0"/>
    <n v="0"/>
    <n v="0"/>
    <m/>
    <s v="aucun"/>
    <n v="1"/>
    <n v="0"/>
    <n v="0"/>
    <n v="0"/>
    <n v="0"/>
    <n v="0"/>
    <n v="0"/>
    <n v="0"/>
    <n v="0"/>
    <n v="0"/>
    <m/>
    <s v="route_endommagees"/>
    <n v="0"/>
    <n v="1"/>
    <n v="0"/>
    <n v="0"/>
    <n v="0"/>
    <n v="0"/>
    <n v="0"/>
    <n v="0"/>
    <n v="0"/>
    <m/>
    <s v="aucun"/>
    <n v="1"/>
    <n v="0"/>
    <n v="0"/>
    <n v="0"/>
    <n v="0"/>
    <n v="0"/>
    <n v="0"/>
    <n v="0"/>
    <n v="0"/>
    <m/>
    <s v="baisse_moyen"/>
    <s v="oui"/>
    <m/>
    <s v="La route est endommagée par les groupes armés. Il plus possible aux transporteurs des quatre roues d’accéder au  marché."/>
    <s v="baisse_beaucoup"/>
    <s v="oui"/>
    <m/>
    <s v="Manque de moyen financier des clients"/>
    <s v="Les revenus des commerçants ont fortement baissé avec l’insécurité. Nous prions Dieu pour un retour de paix."/>
    <m/>
    <m/>
    <m/>
    <m/>
    <n v="443571688"/>
    <d v="2023-06-23T10:07:40"/>
    <m/>
    <m/>
    <s v="submitted_via_web"/>
    <s v="bkf_icsm"/>
    <s v="v8DRxzhZAoFL2MzF7VzqpN"/>
    <m/>
    <m/>
    <m/>
  </r>
  <r>
    <n v="80"/>
    <s v="31150e86-98ae-4bcb-bba4-e0bf49983804"/>
    <d v="2023-06-23T00:00:00"/>
    <s v="matiacoali"/>
    <s v="matiacoali4"/>
    <d v="2023-06-23T06:16:58"/>
    <d v="2023-06-23T08:58:49"/>
    <s v="audit.csv"/>
    <m/>
    <m/>
    <x v="3"/>
    <d v="2023-06-22T00:00:00"/>
    <s v="est"/>
    <s v="gourma"/>
    <x v="6"/>
    <s v="central"/>
    <m/>
    <m/>
    <s v="Action Contre la Faim Burkina Faso (ACF)"/>
    <s v="Marché de Matiacoali"/>
    <m/>
    <s v="oui"/>
    <m/>
    <x v="1"/>
    <m/>
    <m/>
    <s v="aucun"/>
    <n v="0"/>
    <n v="0"/>
    <n v="0"/>
    <n v="1"/>
    <n v="1"/>
    <m/>
    <m/>
    <m/>
    <m/>
    <m/>
    <m/>
    <m/>
    <m/>
    <m/>
    <m/>
    <m/>
    <m/>
    <m/>
    <m/>
    <m/>
    <m/>
    <m/>
    <m/>
    <m/>
    <m/>
    <m/>
    <m/>
    <m/>
    <m/>
    <m/>
    <m/>
    <m/>
    <m/>
    <m/>
    <m/>
    <m/>
    <m/>
    <m/>
    <m/>
    <m/>
    <m/>
    <m/>
    <m/>
    <m/>
    <m/>
    <m/>
    <m/>
    <m/>
    <m/>
    <m/>
    <m/>
    <m/>
    <m/>
    <m/>
    <m/>
    <m/>
    <m/>
    <m/>
    <m/>
    <m/>
    <m/>
    <m/>
    <m/>
    <m/>
    <m/>
    <m/>
    <m/>
    <m/>
    <m/>
    <m/>
    <m/>
    <m/>
    <m/>
    <m/>
    <m/>
    <m/>
    <m/>
    <m/>
    <m/>
    <m/>
    <m/>
    <m/>
    <m/>
    <m/>
    <m/>
    <m/>
    <m/>
    <m/>
    <m/>
    <m/>
    <m/>
    <m/>
    <m/>
    <m/>
    <m/>
    <m/>
    <m/>
    <m/>
    <m/>
    <m/>
    <m/>
    <m/>
    <m/>
    <m/>
    <m/>
    <m/>
    <m/>
    <m/>
    <m/>
    <m/>
    <m/>
    <m/>
    <m/>
    <s v="pelle corde bache"/>
    <n v="1"/>
    <n v="1"/>
    <n v="0"/>
    <n v="1"/>
    <n v="0"/>
    <n v="3"/>
    <m/>
    <s v="peudisponible"/>
    <n v="6000"/>
    <s v="meme_pays"/>
    <m/>
    <m/>
    <n v="60"/>
    <n v="5"/>
    <n v="0"/>
    <n v="1000"/>
    <n v="800"/>
    <m/>
    <s v="peudisponible"/>
    <n v="10000"/>
    <s v="meme_pays"/>
    <m/>
    <m/>
    <n v="90"/>
    <n v="5"/>
    <n v="0"/>
    <n v="400"/>
    <n v="500"/>
    <m/>
    <m/>
    <m/>
    <m/>
    <m/>
    <m/>
    <m/>
    <m/>
    <m/>
    <m/>
    <m/>
    <m/>
    <s v="peudisponible"/>
    <n v="2750"/>
    <s v="meme_pays"/>
    <m/>
    <m/>
    <n v="30"/>
    <n v="4"/>
    <n v="0"/>
    <n v="1000"/>
    <n v="200"/>
    <m/>
    <s v="oui"/>
    <m/>
    <s v="pelle"/>
    <n v="0"/>
    <n v="0"/>
    <n v="0"/>
    <n v="1"/>
    <n v="0"/>
    <m/>
    <s v="route_etat rarete_transport"/>
    <n v="0"/>
    <n v="0"/>
    <n v="0"/>
    <n v="1"/>
    <n v="0"/>
    <n v="1"/>
    <n v="0"/>
    <n v="0"/>
    <n v="0"/>
    <n v="0"/>
    <n v="0"/>
    <m/>
    <m/>
    <s v="prix_hausse"/>
    <n v="0"/>
    <n v="1"/>
    <n v="0"/>
    <n v="0"/>
    <s v="pelle"/>
    <n v="0"/>
    <n v="0"/>
    <n v="0"/>
    <n v="1"/>
    <n v="0"/>
    <s v="hausse_couts"/>
    <n v="1"/>
    <n v="0"/>
    <n v="0"/>
    <n v="0"/>
    <n v="0"/>
    <n v="0"/>
    <n v="0"/>
    <n v="0"/>
    <n v="0"/>
    <n v="0"/>
    <n v="0"/>
    <n v="0"/>
    <m/>
    <m/>
    <m/>
    <m/>
    <m/>
    <m/>
    <m/>
    <m/>
    <m/>
    <m/>
    <m/>
    <m/>
    <m/>
    <m/>
    <m/>
    <m/>
    <m/>
    <m/>
    <m/>
    <m/>
    <m/>
    <m/>
    <s v="combustible_charbon"/>
    <n v="0"/>
    <n v="1"/>
    <n v="0"/>
    <n v="0"/>
    <n v="0"/>
    <n v="0"/>
    <n v="0"/>
    <n v="0"/>
    <n v="0"/>
    <n v="0"/>
    <n v="0"/>
    <n v="0"/>
    <n v="0"/>
    <n v="0"/>
    <n v="0"/>
    <n v="0"/>
    <n v="1"/>
    <n v="5"/>
    <m/>
    <m/>
    <m/>
    <m/>
    <m/>
    <m/>
    <m/>
    <m/>
    <m/>
    <m/>
    <m/>
    <m/>
    <s v="disponible"/>
    <s v="sac"/>
    <n v="1"/>
    <n v="0"/>
    <n v="3000"/>
    <m/>
    <s v="meme_commune"/>
    <m/>
    <m/>
    <n v="70"/>
    <n v="1"/>
    <n v="0"/>
    <n v="800"/>
    <n v="1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2"/>
    <n v="0"/>
    <n v="1"/>
    <n v="0"/>
    <n v="0"/>
    <s v="combustible_charbon"/>
    <n v="0"/>
    <n v="1"/>
    <n v="0"/>
    <n v="0"/>
    <n v="0"/>
    <n v="0"/>
    <n v="0"/>
    <n v="0"/>
    <n v="0"/>
    <n v="0"/>
    <n v="0"/>
    <n v="0"/>
    <n v="0"/>
    <n v="0"/>
    <n v="0"/>
    <n v="0"/>
    <s v="Hausse_prix_fournisseurs baisse_offre_saison_circulation baisse_offre_securite"/>
    <n v="0"/>
    <n v="0"/>
    <n v="0"/>
    <n v="0"/>
    <n v="0"/>
    <n v="1"/>
    <n v="0"/>
    <n v="1"/>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oint_de_vente"/>
    <s v="oui_produits"/>
    <n v="0"/>
    <n v="1"/>
    <n v="0"/>
    <n v="0"/>
    <n v="0"/>
    <n v="0"/>
    <m/>
    <s v="aucun"/>
    <n v="1"/>
    <n v="0"/>
    <n v="0"/>
    <n v="0"/>
    <n v="0"/>
    <n v="0"/>
    <n v="0"/>
    <n v="0"/>
    <n v="0"/>
    <m/>
    <s v="oui_plusieurs"/>
    <s v="manque_transports autre"/>
    <n v="0"/>
    <n v="1"/>
    <n v="0"/>
    <n v="0"/>
    <n v="0"/>
    <n v="0"/>
    <n v="1"/>
    <n v="0"/>
    <n v="0"/>
    <s v="Le restrictions d’accès du aux contrôles des groupes armés"/>
    <s v="aucun"/>
    <n v="1"/>
    <n v="0"/>
    <n v="0"/>
    <n v="0"/>
    <n v="0"/>
    <n v="0"/>
    <n v="0"/>
    <n v="0"/>
    <n v="0"/>
    <n v="0"/>
    <m/>
    <s v="route_endommagees"/>
    <n v="0"/>
    <n v="1"/>
    <n v="0"/>
    <n v="0"/>
    <n v="0"/>
    <n v="0"/>
    <n v="0"/>
    <n v="0"/>
    <n v="0"/>
    <m/>
    <s v="marchandises"/>
    <n v="0"/>
    <n v="0"/>
    <n v="1"/>
    <n v="0"/>
    <n v="0"/>
    <n v="0"/>
    <n v="0"/>
    <n v="0"/>
    <n v="0"/>
    <m/>
    <s v="baisse_beaucoup"/>
    <s v="oui"/>
    <m/>
    <s v="La routes principale est endommagée par conséquent aucun transporteur n’à accès au marché."/>
    <s v="baisse_moyen"/>
    <s v="oui"/>
    <m/>
    <s v="Manque des moyens financiers et la restriction d’accès au marché."/>
    <s v="Le marché ne fonctionne presque plus à cause de l’endommagement de la route. A k’heure c’est les tricycles qui qui nous approvisionnent."/>
    <m/>
    <s v="Nous demandons l’assistance divine pour un retour de paix afin que nos activités reprennent."/>
    <m/>
    <m/>
    <n v="443571711"/>
    <d v="2023-06-23T10:07:42"/>
    <m/>
    <m/>
    <s v="submitted_via_web"/>
    <s v="bkf_icsm"/>
    <s v="v8DRxzhZAoFL2MzF7VzqpN"/>
    <m/>
    <m/>
    <m/>
  </r>
  <r>
    <n v="81"/>
    <s v="4aaf0fe7-08e3-4aa0-b413-902a476f54bd"/>
    <d v="2023-06-23T00:00:00"/>
    <s v="kongoussi"/>
    <s v="SI_KON01"/>
    <d v="2023-06-23T14:24:25"/>
    <d v="2023-06-23T14:52:57"/>
    <s v="audit.csv"/>
    <m/>
    <m/>
    <x v="2"/>
    <d v="2023-06-23T00:00:00"/>
    <s v="centre_nord"/>
    <s v="bam"/>
    <x v="5"/>
    <s v="central"/>
    <m/>
    <m/>
    <s v="Solidarité Internationale Burkina Faso (SI)"/>
    <s v="Marché de Kongoussi"/>
    <m/>
    <s v="oui"/>
    <m/>
    <x v="2"/>
    <m/>
    <m/>
    <s v="seau bidon savon400gr"/>
    <n v="1"/>
    <n v="1"/>
    <n v="1"/>
    <n v="0"/>
    <n v="3"/>
    <m/>
    <s v="disponible"/>
    <n v="1000"/>
    <s v="meme_region"/>
    <m/>
    <m/>
    <n v="15"/>
    <n v="2"/>
    <n v="0"/>
    <n v="1000"/>
    <n v="1000"/>
    <m/>
    <s v="disponible"/>
    <s v="20l"/>
    <n v="1"/>
    <n v="0"/>
    <n v="3500"/>
    <m/>
    <s v="meme_pays"/>
    <m/>
    <m/>
    <n v="10"/>
    <n v="5"/>
    <n v="0"/>
    <n v="1000"/>
    <n v="500"/>
    <m/>
    <s v="disponible"/>
    <s v="boule400g boule250g"/>
    <n v="1"/>
    <n v="1"/>
    <n v="500"/>
    <n v="300"/>
    <s v="meme_pays"/>
    <m/>
    <m/>
    <n v="10"/>
    <n v="2"/>
    <n v="0"/>
    <n v="5000"/>
    <n v="4000"/>
    <m/>
    <s v="oui"/>
    <m/>
    <s v="bidon"/>
    <n v="0"/>
    <n v="1"/>
    <n v="0"/>
    <n v="0"/>
    <m/>
    <s v="autre prix_fournisseurs"/>
    <n v="0"/>
    <n v="0"/>
    <n v="0"/>
    <n v="0"/>
    <n v="1"/>
    <n v="0"/>
    <n v="0"/>
    <n v="0"/>
    <n v="0"/>
    <n v="1"/>
    <n v="0"/>
    <s v="Les bidons sont disponibles uniquement que sur commande à l'usine."/>
    <m/>
    <s v="prix_constants"/>
    <n v="1"/>
    <n v="0"/>
    <n v="0"/>
    <n v="0"/>
    <m/>
    <m/>
    <m/>
    <m/>
    <m/>
    <m/>
    <m/>
    <m/>
    <m/>
    <m/>
    <m/>
    <m/>
    <m/>
    <m/>
    <m/>
    <m/>
    <m/>
    <m/>
    <m/>
    <m/>
    <m/>
    <m/>
    <m/>
    <m/>
    <m/>
    <m/>
    <m/>
    <m/>
    <m/>
    <m/>
    <m/>
    <m/>
    <m/>
    <m/>
    <m/>
    <m/>
    <m/>
    <m/>
    <m/>
    <s v="bache corde tenaille pelle"/>
    <n v="1"/>
    <n v="1"/>
    <n v="1"/>
    <n v="1"/>
    <n v="0"/>
    <n v="4"/>
    <m/>
    <s v="disponible"/>
    <n v="6500"/>
    <s v="meme_pays"/>
    <m/>
    <m/>
    <n v="30"/>
    <n v="2"/>
    <n v="0"/>
    <n v="1500"/>
    <n v="1500"/>
    <m/>
    <s v="disponible"/>
    <n v="8000"/>
    <s v="meme_pays"/>
    <m/>
    <m/>
    <n v="30"/>
    <n v="3"/>
    <n v="0"/>
    <n v="2500"/>
    <n v="2500"/>
    <m/>
    <s v="disponible"/>
    <n v="1750"/>
    <s v="meme_pays"/>
    <m/>
    <m/>
    <n v="30"/>
    <n v="2"/>
    <n v="0"/>
    <n v="5000"/>
    <n v="2500"/>
    <m/>
    <s v="disponible"/>
    <n v="2000"/>
    <s v="meme_pays"/>
    <m/>
    <m/>
    <n v="7"/>
    <n v="3"/>
    <n v="0"/>
    <n v="1000"/>
    <n v="1000"/>
    <m/>
    <s v="non"/>
    <m/>
    <m/>
    <m/>
    <m/>
    <m/>
    <m/>
    <m/>
    <m/>
    <m/>
    <m/>
    <m/>
    <m/>
    <m/>
    <m/>
    <m/>
    <m/>
    <m/>
    <m/>
    <m/>
    <m/>
    <m/>
    <m/>
    <s v="prix_constants"/>
    <n v="1"/>
    <n v="0"/>
    <n v="0"/>
    <n v="0"/>
    <m/>
    <m/>
    <m/>
    <m/>
    <m/>
    <m/>
    <m/>
    <m/>
    <m/>
    <m/>
    <m/>
    <m/>
    <m/>
    <m/>
    <m/>
    <m/>
    <m/>
    <m/>
    <m/>
    <m/>
    <m/>
    <m/>
    <m/>
    <m/>
    <m/>
    <m/>
    <m/>
    <m/>
    <m/>
    <m/>
    <m/>
    <m/>
    <m/>
    <m/>
    <m/>
    <m/>
    <m/>
    <m/>
    <m/>
    <m/>
    <m/>
    <s v="combustible_charbon marmite7 marmite5 assiette gobelet_plastique bassine natte couverture moustiquaire lampe pagne sac_boro"/>
    <n v="0"/>
    <n v="1"/>
    <n v="0"/>
    <n v="1"/>
    <n v="1"/>
    <n v="1"/>
    <n v="1"/>
    <n v="0"/>
    <n v="1"/>
    <n v="1"/>
    <n v="1"/>
    <n v="1"/>
    <n v="1"/>
    <n v="1"/>
    <n v="1"/>
    <n v="0"/>
    <n v="12"/>
    <n v="19"/>
    <m/>
    <m/>
    <m/>
    <m/>
    <m/>
    <m/>
    <m/>
    <m/>
    <m/>
    <m/>
    <m/>
    <m/>
    <s v="disponible"/>
    <s v="sac"/>
    <n v="1"/>
    <n v="0"/>
    <n v="8000"/>
    <m/>
    <s v="meme_pays"/>
    <m/>
    <m/>
    <n v="30"/>
    <n v="7"/>
    <n v="0"/>
    <n v="500"/>
    <n v="100"/>
    <m/>
    <m/>
    <m/>
    <m/>
    <m/>
    <m/>
    <m/>
    <m/>
    <m/>
    <m/>
    <m/>
    <m/>
    <m/>
    <m/>
    <m/>
    <m/>
    <m/>
    <m/>
    <s v="disponible"/>
    <n v="7000"/>
    <s v="meme_pays"/>
    <m/>
    <m/>
    <n v="15"/>
    <n v="5"/>
    <n v="0"/>
    <n v="2500"/>
    <n v="500"/>
    <m/>
    <s v="disponible"/>
    <n v="6000"/>
    <s v="meme_pays"/>
    <m/>
    <m/>
    <n v="30"/>
    <n v="7"/>
    <n v="0"/>
    <n v="2500"/>
    <n v="500"/>
    <m/>
    <s v="disponible"/>
    <n v="1500"/>
    <s v="meme_pays"/>
    <m/>
    <m/>
    <n v="15"/>
    <n v="2"/>
    <n v="0"/>
    <n v="5000"/>
    <n v="5000"/>
    <m/>
    <s v="disponible"/>
    <n v="200"/>
    <s v="meme_pays"/>
    <m/>
    <m/>
    <n v="15"/>
    <n v="2"/>
    <n v="0"/>
    <n v="10000"/>
    <n v="5000"/>
    <m/>
    <m/>
    <m/>
    <m/>
    <m/>
    <m/>
    <m/>
    <m/>
    <m/>
    <m/>
    <m/>
    <m/>
    <m/>
    <m/>
    <m/>
    <m/>
    <m/>
    <m/>
    <s v="disponible"/>
    <n v="2000"/>
    <s v="meme_pays"/>
    <m/>
    <m/>
    <n v="7"/>
    <n v="2"/>
    <n v="0"/>
    <n v="10000"/>
    <n v="5000"/>
    <m/>
    <s v="disponible"/>
    <n v="3000"/>
    <s v="meme_pays"/>
    <m/>
    <m/>
    <n v="45"/>
    <n v="2"/>
    <n v="0"/>
    <n v="5000"/>
    <n v="1000"/>
    <m/>
    <s v="disponible"/>
    <n v="2000"/>
    <s v="meme_pays"/>
    <m/>
    <m/>
    <n v="15"/>
    <n v="3"/>
    <n v="0"/>
    <n v="10000"/>
    <n v="2000"/>
    <m/>
    <s v="disponible"/>
    <n v="3500"/>
    <s v="meme_pays"/>
    <m/>
    <m/>
    <n v="7"/>
    <n v="5"/>
    <n v="0"/>
    <n v="1000"/>
    <n v="500"/>
    <m/>
    <s v="disponible"/>
    <n v="1750"/>
    <s v="meme_pays"/>
    <m/>
    <m/>
    <n v="15"/>
    <n v="2"/>
    <n v="0"/>
    <n v="1000"/>
    <n v="1000"/>
    <m/>
    <s v="disponible"/>
    <s v="oui"/>
    <n v="5500"/>
    <m/>
    <m/>
    <s v="meme_pays"/>
    <m/>
    <m/>
    <n v="30"/>
    <n v="2"/>
    <n v="0"/>
    <n v="2500"/>
    <n v="2500"/>
    <m/>
    <s v="disponible"/>
    <n v="300"/>
    <s v="meme_pays"/>
    <m/>
    <m/>
    <n v="10"/>
    <n v="2"/>
    <n v="0"/>
    <n v="10000"/>
    <n v="5000"/>
    <m/>
    <s v="oui"/>
    <m/>
    <s v="marmite7"/>
    <n v="0"/>
    <n v="0"/>
    <n v="0"/>
    <n v="1"/>
    <n v="0"/>
    <n v="0"/>
    <n v="0"/>
    <n v="0"/>
    <n v="0"/>
    <n v="0"/>
    <n v="0"/>
    <n v="0"/>
    <n v="0"/>
    <n v="0"/>
    <n v="0"/>
    <n v="0"/>
    <m/>
    <s v="prix_fournisseurs"/>
    <n v="0"/>
    <n v="0"/>
    <n v="0"/>
    <n v="0"/>
    <n v="1"/>
    <n v="0"/>
    <n v="0"/>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cheque bons"/>
    <n v="1"/>
    <n v="0"/>
    <n v="1"/>
    <n v="1"/>
    <n v="0"/>
    <n v="1"/>
    <n v="1"/>
    <n v="0"/>
    <n v="0"/>
    <n v="0"/>
    <n v="0"/>
    <m/>
    <s v="non_chez_soi"/>
    <s v="oui_carburant"/>
    <n v="0"/>
    <n v="0"/>
    <n v="0"/>
    <n v="1"/>
    <n v="0"/>
    <n v="0"/>
    <s v="oui"/>
    <s v="aucun"/>
    <n v="1"/>
    <n v="0"/>
    <n v="0"/>
    <n v="0"/>
    <n v="0"/>
    <n v="0"/>
    <n v="0"/>
    <n v="0"/>
    <n v="0"/>
    <m/>
    <s v="oui_plusieurs"/>
    <s v="aucun"/>
    <n v="1"/>
    <n v="0"/>
    <n v="0"/>
    <n v="0"/>
    <n v="0"/>
    <n v="0"/>
    <n v="0"/>
    <n v="0"/>
    <n v="0"/>
    <m/>
    <s v="aucun"/>
    <n v="1"/>
    <n v="0"/>
    <n v="0"/>
    <n v="0"/>
    <n v="0"/>
    <n v="0"/>
    <n v="0"/>
    <n v="0"/>
    <n v="0"/>
    <n v="0"/>
    <m/>
    <s v="aucun"/>
    <n v="1"/>
    <n v="0"/>
    <n v="0"/>
    <n v="0"/>
    <n v="0"/>
    <n v="0"/>
    <n v="0"/>
    <n v="0"/>
    <n v="0"/>
    <m/>
    <s v="marchandises aggression enlevement assassinat"/>
    <n v="0"/>
    <n v="0"/>
    <n v="1"/>
    <n v="0"/>
    <n v="1"/>
    <n v="1"/>
    <n v="1"/>
    <n v="0"/>
    <n v="0"/>
    <m/>
    <s v="meme"/>
    <m/>
    <m/>
    <m/>
    <s v="augmente_un_peu"/>
    <s v="non"/>
    <m/>
    <m/>
    <s v="RAS"/>
    <m/>
    <s v="Ras"/>
    <m/>
    <m/>
    <n v="443744615"/>
    <d v="2023-06-23T15:31:43"/>
    <m/>
    <m/>
    <s v="submitted_via_web"/>
    <s v="bkf_icsm"/>
    <s v="v8DRxzhZAoFL2MzF7VzqpN"/>
    <m/>
    <m/>
    <m/>
  </r>
  <r>
    <n v="82"/>
    <s v="df9193b8-6933-4746-8c68-f359229e3829"/>
    <d v="2023-06-23T00:00:00"/>
    <s v="kongoussi"/>
    <s v="SI_KON01"/>
    <d v="2023-06-23T15:13:33"/>
    <d v="2023-06-23T15:30:54"/>
    <s v="audit.csv"/>
    <m/>
    <m/>
    <x v="2"/>
    <d v="2023-06-23T00:00:00"/>
    <s v="centre_nord"/>
    <s v="bam"/>
    <x v="5"/>
    <s v="central"/>
    <m/>
    <m/>
    <s v="Solidarité Internationale Burkina Faso (SI)"/>
    <s v="Marché de Kongoussi"/>
    <m/>
    <s v="oui"/>
    <m/>
    <x v="1"/>
    <m/>
    <m/>
    <s v="seau bidon savon400gr"/>
    <n v="1"/>
    <n v="1"/>
    <n v="1"/>
    <n v="0"/>
    <n v="3"/>
    <m/>
    <s v="disponible"/>
    <n v="1250"/>
    <s v="meme_pays"/>
    <m/>
    <m/>
    <n v="7"/>
    <n v="2"/>
    <n v="0"/>
    <n v="1500"/>
    <n v="1500"/>
    <m/>
    <s v="disponible"/>
    <s v="20l"/>
    <n v="1"/>
    <n v="0"/>
    <n v="3500"/>
    <m/>
    <s v="meme_pays"/>
    <m/>
    <m/>
    <n v="10"/>
    <n v="7"/>
    <n v="0"/>
    <n v="2000"/>
    <n v="1000"/>
    <m/>
    <s v="disponible"/>
    <s v="boule400g boule250g"/>
    <n v="1"/>
    <n v="1"/>
    <n v="550"/>
    <n v="300"/>
    <s v="meme_pays"/>
    <m/>
    <m/>
    <n v="30"/>
    <n v="2"/>
    <n v="0"/>
    <n v="5000"/>
    <n v="5000"/>
    <m/>
    <s v="oui"/>
    <m/>
    <s v="bidon"/>
    <n v="0"/>
    <n v="1"/>
    <n v="0"/>
    <n v="0"/>
    <m/>
    <s v="prix_fournisseurs"/>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marmite7 marmite5 assiette gobelet_plastique gobelet_acier bassine"/>
    <n v="0"/>
    <n v="0"/>
    <n v="1"/>
    <n v="1"/>
    <n v="1"/>
    <n v="1"/>
    <n v="1"/>
    <n v="1"/>
    <n v="1"/>
    <n v="0"/>
    <n v="0"/>
    <n v="0"/>
    <n v="0"/>
    <n v="0"/>
    <n v="0"/>
    <n v="0"/>
    <n v="7"/>
    <n v="11"/>
    <m/>
    <m/>
    <m/>
    <m/>
    <m/>
    <m/>
    <m/>
    <m/>
    <m/>
    <m/>
    <m/>
    <m/>
    <m/>
    <m/>
    <m/>
    <m/>
    <m/>
    <m/>
    <m/>
    <m/>
    <m/>
    <m/>
    <m/>
    <m/>
    <m/>
    <m/>
    <m/>
    <s v="disponible"/>
    <s v="6kg 12kg"/>
    <n v="0"/>
    <n v="1"/>
    <n v="1"/>
    <m/>
    <n v="25000"/>
    <n v="40000"/>
    <s v="meme_pays"/>
    <m/>
    <m/>
    <n v="60"/>
    <n v="5"/>
    <n v="0"/>
    <n v="500"/>
    <n v="100"/>
    <m/>
    <s v="disponible"/>
    <n v="7000"/>
    <s v="meme_pays"/>
    <m/>
    <m/>
    <n v="60"/>
    <n v="5"/>
    <n v="0"/>
    <n v="1000"/>
    <n v="500"/>
    <m/>
    <s v="disponible"/>
    <n v="6000"/>
    <s v="meme_pays"/>
    <m/>
    <m/>
    <n v="30"/>
    <n v="5"/>
    <n v="0"/>
    <n v="1000"/>
    <n v="500"/>
    <m/>
    <s v="disponible"/>
    <n v="2000"/>
    <s v="meme_pays"/>
    <m/>
    <m/>
    <n v="10"/>
    <n v="2"/>
    <n v="0"/>
    <n v="5000"/>
    <n v="5000"/>
    <m/>
    <s v="disponible"/>
    <n v="200"/>
    <s v="meme_pays"/>
    <m/>
    <m/>
    <n v="15"/>
    <n v="2"/>
    <n v="0"/>
    <n v="5000"/>
    <n v="5000"/>
    <m/>
    <s v="disponible"/>
    <s v="1l"/>
    <n v="0"/>
    <n v="0"/>
    <n v="1"/>
    <m/>
    <m/>
    <n v="2000"/>
    <s v="meme_pays"/>
    <m/>
    <m/>
    <n v="15"/>
    <n v="3"/>
    <n v="0"/>
    <n v="1000"/>
    <n v="1000"/>
    <m/>
    <s v="disponible"/>
    <n v="2000"/>
    <s v="meme_pays"/>
    <m/>
    <m/>
    <n v="15"/>
    <n v="2"/>
    <n v="0"/>
    <n v="5000"/>
    <n v="5000"/>
    <m/>
    <m/>
    <m/>
    <m/>
    <m/>
    <m/>
    <m/>
    <m/>
    <m/>
    <m/>
    <m/>
    <m/>
    <m/>
    <m/>
    <m/>
    <m/>
    <m/>
    <m/>
    <m/>
    <m/>
    <m/>
    <m/>
    <m/>
    <m/>
    <m/>
    <m/>
    <m/>
    <m/>
    <m/>
    <m/>
    <m/>
    <m/>
    <m/>
    <m/>
    <m/>
    <m/>
    <m/>
    <m/>
    <m/>
    <m/>
    <m/>
    <m/>
    <m/>
    <m/>
    <m/>
    <m/>
    <m/>
    <m/>
    <m/>
    <m/>
    <m/>
    <m/>
    <m/>
    <m/>
    <m/>
    <m/>
    <m/>
    <m/>
    <m/>
    <m/>
    <m/>
    <m/>
    <m/>
    <m/>
    <m/>
    <m/>
    <m/>
    <m/>
    <m/>
    <m/>
    <s v="non"/>
    <m/>
    <m/>
    <m/>
    <m/>
    <m/>
    <m/>
    <m/>
    <m/>
    <m/>
    <m/>
    <m/>
    <m/>
    <m/>
    <m/>
    <m/>
    <m/>
    <m/>
    <m/>
    <m/>
    <m/>
    <m/>
    <m/>
    <m/>
    <m/>
    <m/>
    <m/>
    <m/>
    <m/>
    <m/>
    <m/>
    <m/>
    <m/>
    <m/>
    <x v="2"/>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cheque bons credit_informel"/>
    <n v="1"/>
    <n v="0"/>
    <n v="1"/>
    <n v="1"/>
    <n v="0"/>
    <n v="1"/>
    <n v="1"/>
    <n v="0"/>
    <n v="0"/>
    <n v="0"/>
    <n v="0"/>
    <m/>
    <s v="oui_point_de_vente"/>
    <s v="non"/>
    <n v="1"/>
    <n v="0"/>
    <n v="0"/>
    <n v="0"/>
    <n v="0"/>
    <n v="0"/>
    <s v="oui"/>
    <s v="aucun"/>
    <n v="1"/>
    <n v="0"/>
    <n v="0"/>
    <n v="0"/>
    <n v="0"/>
    <n v="0"/>
    <n v="0"/>
    <n v="0"/>
    <n v="0"/>
    <m/>
    <s v="oui_plusieurs"/>
    <s v="aucun"/>
    <n v="1"/>
    <n v="0"/>
    <n v="0"/>
    <n v="0"/>
    <n v="0"/>
    <n v="0"/>
    <n v="0"/>
    <n v="0"/>
    <n v="0"/>
    <m/>
    <s v="aucun"/>
    <n v="1"/>
    <n v="0"/>
    <n v="0"/>
    <n v="0"/>
    <n v="0"/>
    <n v="0"/>
    <n v="0"/>
    <n v="0"/>
    <n v="0"/>
    <n v="0"/>
    <m/>
    <s v="aucun"/>
    <n v="1"/>
    <n v="0"/>
    <n v="0"/>
    <n v="0"/>
    <n v="0"/>
    <n v="0"/>
    <n v="0"/>
    <n v="0"/>
    <n v="0"/>
    <m/>
    <s v="aggression enlevement assassinat"/>
    <n v="0"/>
    <n v="0"/>
    <n v="0"/>
    <n v="0"/>
    <n v="1"/>
    <n v="1"/>
    <n v="1"/>
    <n v="0"/>
    <n v="0"/>
    <m/>
    <s v="augmente_un_peu"/>
    <s v="oui"/>
    <s v="A cause des déplacements,  des commerçants ont quitté leurs localités pour venir s'installer ici."/>
    <m/>
    <s v="augmente_moyen"/>
    <s v="oui"/>
    <s v="C'est dû à l'arrivée des populations déplacées internes ."/>
    <m/>
    <s v="RAS"/>
    <m/>
    <s v="Ras"/>
    <m/>
    <m/>
    <n v="443744634"/>
    <d v="2023-06-23T15:31:45"/>
    <m/>
    <m/>
    <s v="submitted_via_web"/>
    <s v="bkf_icsm"/>
    <s v="v8DRxzhZAoFL2MzF7VzqpN"/>
    <m/>
    <m/>
    <m/>
  </r>
  <r>
    <n v="83"/>
    <s v="5e477194-ebee-46bb-92ce-3bff3d435ad4"/>
    <d v="2023-06-23T00:00:00"/>
    <s v="kongoussi"/>
    <s v="SI_KON01"/>
    <d v="2023-06-23T15:44:15"/>
    <d v="2023-06-23T16:22:07"/>
    <s v="audit.csv"/>
    <m/>
    <m/>
    <x v="2"/>
    <d v="2023-06-23T00:00:00"/>
    <s v="centre_nord"/>
    <s v="bam"/>
    <x v="5"/>
    <s v="central"/>
    <m/>
    <m/>
    <s v="Solidarité Internationale Burkina Faso (SI)"/>
    <s v="Marché de Kongoussi"/>
    <m/>
    <s v="oui"/>
    <m/>
    <x v="2"/>
    <m/>
    <m/>
    <s v="seau bidon savon400gr"/>
    <n v="1"/>
    <n v="1"/>
    <n v="1"/>
    <n v="0"/>
    <n v="3"/>
    <m/>
    <s v="disponible"/>
    <n v="1000"/>
    <s v="meme_pays"/>
    <m/>
    <m/>
    <n v="30"/>
    <n v="3"/>
    <n v="0"/>
    <n v="1000"/>
    <n v="1000"/>
    <m/>
    <s v="disponible"/>
    <s v="20l"/>
    <n v="1"/>
    <n v="0"/>
    <n v="3500"/>
    <m/>
    <s v="meme_pays"/>
    <m/>
    <m/>
    <n v="60"/>
    <n v="5"/>
    <n v="0"/>
    <n v="1100"/>
    <n v="1000"/>
    <m/>
    <s v="disponible"/>
    <s v="boule400g boule250g"/>
    <n v="1"/>
    <n v="1"/>
    <n v="500"/>
    <n v="300"/>
    <s v="meme_pays"/>
    <m/>
    <m/>
    <n v="60"/>
    <n v="4"/>
    <n v="0"/>
    <n v="1000"/>
    <n v="800"/>
    <m/>
    <s v="non"/>
    <m/>
    <m/>
    <m/>
    <m/>
    <m/>
    <m/>
    <m/>
    <m/>
    <m/>
    <m/>
    <m/>
    <m/>
    <m/>
    <m/>
    <m/>
    <m/>
    <m/>
    <m/>
    <m/>
    <m/>
    <m/>
    <s v="prix_hausse"/>
    <n v="0"/>
    <n v="1"/>
    <n v="0"/>
    <n v="0"/>
    <s v="savon400gr"/>
    <n v="0"/>
    <n v="0"/>
    <n v="1"/>
    <n v="0"/>
    <s v="hausse_couts Hausse_prix_fournisseurs"/>
    <n v="1"/>
    <n v="0"/>
    <n v="0"/>
    <n v="0"/>
    <n v="0"/>
    <n v="1"/>
    <n v="0"/>
    <n v="0"/>
    <n v="0"/>
    <n v="0"/>
    <n v="0"/>
    <n v="0"/>
    <m/>
    <m/>
    <m/>
    <m/>
    <m/>
    <m/>
    <m/>
    <m/>
    <m/>
    <m/>
    <m/>
    <m/>
    <m/>
    <m/>
    <m/>
    <m/>
    <m/>
    <m/>
    <m/>
    <m/>
    <m/>
    <s v="bache corde tenaille pelle"/>
    <n v="1"/>
    <n v="1"/>
    <n v="1"/>
    <n v="1"/>
    <n v="0"/>
    <n v="4"/>
    <m/>
    <s v="disponible"/>
    <n v="6500"/>
    <s v="meme_pays"/>
    <m/>
    <m/>
    <n v="120"/>
    <n v="4"/>
    <n v="0"/>
    <n v="500"/>
    <n v="1000"/>
    <m/>
    <s v="disponible"/>
    <n v="8000"/>
    <s v="meme_pays"/>
    <m/>
    <m/>
    <n v="140"/>
    <n v="7"/>
    <n v="0"/>
    <n v="1000"/>
    <n v="500"/>
    <m/>
    <s v="disponible"/>
    <n v="1500"/>
    <s v="meme_pays"/>
    <m/>
    <m/>
    <n v="90"/>
    <n v="2"/>
    <n v="0"/>
    <n v="1000"/>
    <n v="500"/>
    <m/>
    <s v="disponible"/>
    <n v="2000"/>
    <s v="meme_pays"/>
    <m/>
    <m/>
    <n v="120"/>
    <n v="2"/>
    <n v="0"/>
    <n v="900"/>
    <n v="500"/>
    <m/>
    <s v="non"/>
    <m/>
    <m/>
    <m/>
    <m/>
    <m/>
    <m/>
    <m/>
    <m/>
    <m/>
    <m/>
    <m/>
    <m/>
    <m/>
    <m/>
    <m/>
    <m/>
    <m/>
    <m/>
    <m/>
    <m/>
    <m/>
    <m/>
    <s v="prix_constants"/>
    <n v="1"/>
    <n v="0"/>
    <n v="0"/>
    <n v="0"/>
    <m/>
    <m/>
    <m/>
    <m/>
    <m/>
    <m/>
    <m/>
    <m/>
    <m/>
    <m/>
    <m/>
    <m/>
    <m/>
    <m/>
    <m/>
    <m/>
    <m/>
    <m/>
    <m/>
    <m/>
    <m/>
    <m/>
    <m/>
    <m/>
    <m/>
    <m/>
    <m/>
    <m/>
    <m/>
    <m/>
    <m/>
    <m/>
    <m/>
    <m/>
    <m/>
    <m/>
    <m/>
    <m/>
    <m/>
    <m/>
    <m/>
    <s v="combustible_charbon combustible_gaz marmite7 marmite5 assiette gobelet_plastique gobelet_acier bassine natte couverture moustiquaire lampe pagne sac_boro"/>
    <n v="0"/>
    <n v="1"/>
    <n v="1"/>
    <n v="1"/>
    <n v="1"/>
    <n v="1"/>
    <n v="1"/>
    <n v="1"/>
    <n v="1"/>
    <n v="1"/>
    <n v="1"/>
    <n v="1"/>
    <n v="1"/>
    <n v="1"/>
    <n v="1"/>
    <n v="0"/>
    <n v="14"/>
    <n v="21"/>
    <m/>
    <m/>
    <m/>
    <m/>
    <m/>
    <m/>
    <m/>
    <m/>
    <m/>
    <m/>
    <m/>
    <m/>
    <s v="disponible"/>
    <s v="sac sachet"/>
    <n v="1"/>
    <n v="1"/>
    <n v="8000"/>
    <n v="100"/>
    <s v="meme_pays"/>
    <m/>
    <m/>
    <n v="160"/>
    <n v="5"/>
    <n v="0"/>
    <n v="500"/>
    <n v="300"/>
    <m/>
    <s v="disponible"/>
    <s v="6kg 12kg"/>
    <n v="0"/>
    <n v="1"/>
    <n v="1"/>
    <m/>
    <n v="25000"/>
    <n v="40000"/>
    <s v="meme_pays"/>
    <m/>
    <m/>
    <n v="7"/>
    <n v="7"/>
    <n v="1"/>
    <n v="100"/>
    <n v="100"/>
    <m/>
    <s v="disponible"/>
    <n v="7000"/>
    <s v="meme_pays"/>
    <m/>
    <m/>
    <n v="90"/>
    <n v="3"/>
    <n v="0"/>
    <n v="500"/>
    <n v="500"/>
    <m/>
    <s v="disponible"/>
    <n v="6000"/>
    <s v="meme_pays"/>
    <m/>
    <m/>
    <n v="90"/>
    <n v="4"/>
    <n v="0"/>
    <n v="500"/>
    <n v="500"/>
    <m/>
    <s v="disponible"/>
    <n v="1750"/>
    <s v="meme_pays"/>
    <m/>
    <m/>
    <n v="60"/>
    <n v="3"/>
    <n v="0"/>
    <n v="800"/>
    <n v="800"/>
    <m/>
    <s v="disponible"/>
    <n v="200"/>
    <s v="meme_pays"/>
    <m/>
    <m/>
    <n v="60"/>
    <n v="3"/>
    <n v="0"/>
    <n v="1000"/>
    <n v="1000"/>
    <m/>
    <s v="disponible"/>
    <s v="1l"/>
    <n v="0"/>
    <n v="0"/>
    <n v="1"/>
    <m/>
    <m/>
    <n v="2500"/>
    <s v="meme_pays"/>
    <m/>
    <m/>
    <n v="90"/>
    <n v="3"/>
    <n v="0"/>
    <n v="600"/>
    <n v="600"/>
    <m/>
    <s v="disponible"/>
    <n v="2000"/>
    <s v="meme_pays"/>
    <m/>
    <m/>
    <n v="60"/>
    <n v="10"/>
    <n v="1"/>
    <n v="1000"/>
    <n v="1000"/>
    <m/>
    <s v="disponible"/>
    <n v="3500"/>
    <s v="meme_pays"/>
    <m/>
    <m/>
    <n v="30"/>
    <n v="3"/>
    <n v="0"/>
    <n v="2000"/>
    <n v="2000"/>
    <m/>
    <s v="disponible"/>
    <n v="2500"/>
    <s v="meme_pays"/>
    <m/>
    <m/>
    <n v="60"/>
    <n v="3"/>
    <n v="0"/>
    <n v="2000"/>
    <n v="1500"/>
    <m/>
    <s v="disponible"/>
    <n v="3500"/>
    <s v="meme_pays"/>
    <m/>
    <m/>
    <n v="90"/>
    <n v="7"/>
    <n v="0"/>
    <n v="1000"/>
    <n v="800"/>
    <m/>
    <s v="disponible"/>
    <n v="1500"/>
    <s v="meme_pays"/>
    <m/>
    <m/>
    <n v="90"/>
    <n v="2"/>
    <n v="0"/>
    <n v="1000"/>
    <n v="900"/>
    <m/>
    <s v="disponible"/>
    <s v="oui"/>
    <n v="6000"/>
    <m/>
    <m/>
    <s v="meme_pays"/>
    <m/>
    <m/>
    <n v="120"/>
    <n v="3"/>
    <n v="0"/>
    <n v="1000"/>
    <n v="1000"/>
    <m/>
    <s v="disponible"/>
    <n v="500"/>
    <s v="meme_pays"/>
    <m/>
    <m/>
    <n v="30"/>
    <n v="3"/>
    <n v="0"/>
    <n v="1500"/>
    <n v="10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cheque bons"/>
    <n v="1"/>
    <n v="0"/>
    <n v="1"/>
    <n v="1"/>
    <n v="0"/>
    <n v="1"/>
    <n v="1"/>
    <n v="0"/>
    <n v="0"/>
    <n v="0"/>
    <n v="0"/>
    <m/>
    <s v="non_personnel"/>
    <s v="oui_produits"/>
    <n v="0"/>
    <n v="1"/>
    <n v="0"/>
    <n v="0"/>
    <n v="0"/>
    <n v="0"/>
    <s v="oui"/>
    <s v="aucun"/>
    <n v="1"/>
    <n v="0"/>
    <n v="0"/>
    <n v="0"/>
    <n v="0"/>
    <n v="0"/>
    <n v="0"/>
    <n v="0"/>
    <n v="0"/>
    <m/>
    <s v="oui_plusieurs"/>
    <s v="aucun"/>
    <n v="1"/>
    <n v="0"/>
    <n v="0"/>
    <n v="0"/>
    <n v="0"/>
    <n v="0"/>
    <n v="0"/>
    <n v="0"/>
    <n v="0"/>
    <m/>
    <s v="aucun"/>
    <n v="1"/>
    <n v="0"/>
    <n v="0"/>
    <n v="0"/>
    <n v="0"/>
    <n v="0"/>
    <n v="0"/>
    <n v="0"/>
    <n v="0"/>
    <n v="0"/>
    <m/>
    <s v="aucun"/>
    <n v="1"/>
    <n v="0"/>
    <n v="0"/>
    <n v="0"/>
    <n v="0"/>
    <n v="0"/>
    <n v="0"/>
    <n v="0"/>
    <n v="0"/>
    <m/>
    <s v="marchandises aggression"/>
    <n v="0"/>
    <n v="0"/>
    <n v="1"/>
    <n v="0"/>
    <n v="1"/>
    <n v="0"/>
    <n v="0"/>
    <n v="0"/>
    <n v="0"/>
    <m/>
    <s v="baisse_un_peu"/>
    <s v="oui"/>
    <m/>
    <s v="Les clients  n'ont plus rien pour faire le marché"/>
    <s v="baisse_un_peu"/>
    <s v="oui"/>
    <m/>
    <s v="L'insécurité et le manque de moyens financiers"/>
    <s v="Manques de client"/>
    <m/>
    <s v="Ras"/>
    <m/>
    <m/>
    <n v="443770079"/>
    <d v="2023-06-23T16:22:51"/>
    <m/>
    <m/>
    <s v="submitted_via_web"/>
    <s v="bkf_icsm"/>
    <s v="v8DRxzhZAoFL2MzF7VzqpN"/>
    <m/>
    <m/>
    <m/>
  </r>
  <r>
    <n v="84"/>
    <s v="7cacb7d5-5a9d-4b71-b82c-fe7cf6f193fe"/>
    <d v="2023-06-23T00:00:00"/>
    <s v="kongoussi"/>
    <s v="SI_KON01"/>
    <d v="2023-06-23T16:23:25"/>
    <d v="2023-06-23T16:50:14"/>
    <s v="audit.csv"/>
    <m/>
    <m/>
    <x v="2"/>
    <d v="2023-06-23T00:00:00"/>
    <s v="centre_nord"/>
    <s v="bam"/>
    <x v="5"/>
    <s v="central"/>
    <m/>
    <m/>
    <s v="Solidarité Internationale Burkina Faso (SI)"/>
    <s v="Marché de Kongoussi"/>
    <m/>
    <s v="oui"/>
    <m/>
    <x v="2"/>
    <m/>
    <m/>
    <s v="seau bidon savon400gr"/>
    <n v="1"/>
    <n v="1"/>
    <n v="1"/>
    <n v="0"/>
    <n v="3"/>
    <m/>
    <s v="disponible"/>
    <n v="1000"/>
    <s v="meme_pays"/>
    <m/>
    <m/>
    <n v="15"/>
    <n v="2"/>
    <n v="0"/>
    <n v="5000"/>
    <n v="5000"/>
    <m/>
    <s v="disponible"/>
    <s v="20l"/>
    <n v="1"/>
    <n v="0"/>
    <n v="4000"/>
    <m/>
    <s v="meme_pays"/>
    <m/>
    <m/>
    <n v="60"/>
    <n v="7"/>
    <n v="0"/>
    <n v="2000"/>
    <n v="1000"/>
    <m/>
    <s v="disponible"/>
    <s v="boule400g boule250g"/>
    <n v="1"/>
    <n v="1"/>
    <n v="550"/>
    <n v="300"/>
    <s v="meme_pays"/>
    <m/>
    <m/>
    <n v="20"/>
    <n v="2"/>
    <n v="0"/>
    <n v="10000"/>
    <n v="10000"/>
    <m/>
    <s v="oui"/>
    <m/>
    <s v="bidon"/>
    <n v="0"/>
    <n v="1"/>
    <n v="0"/>
    <n v="0"/>
    <m/>
    <s v="autre"/>
    <n v="0"/>
    <n v="0"/>
    <n v="0"/>
    <n v="0"/>
    <n v="0"/>
    <n v="0"/>
    <n v="0"/>
    <n v="0"/>
    <n v="0"/>
    <n v="1"/>
    <n v="0"/>
    <s v="Les bidons ne sont disponibles à l'usine que sur commande.  C'est à dire que tu dois lancer la commande afin qu'on fabrique d'abord.  Pour cela ça dure un peu."/>
    <m/>
    <s v="prix_hausse"/>
    <n v="0"/>
    <n v="1"/>
    <n v="0"/>
    <n v="0"/>
    <s v="bidon"/>
    <n v="0"/>
    <n v="1"/>
    <n v="0"/>
    <n v="0"/>
    <s v="Hausse_prix_fournisseurs"/>
    <n v="0"/>
    <n v="0"/>
    <n v="0"/>
    <n v="0"/>
    <n v="0"/>
    <n v="1"/>
    <n v="0"/>
    <n v="0"/>
    <n v="0"/>
    <n v="0"/>
    <n v="0"/>
    <n v="0"/>
    <m/>
    <m/>
    <m/>
    <m/>
    <m/>
    <m/>
    <m/>
    <m/>
    <m/>
    <m/>
    <m/>
    <m/>
    <m/>
    <m/>
    <m/>
    <m/>
    <m/>
    <m/>
    <m/>
    <m/>
    <m/>
    <s v="bache corde pelle tenaille"/>
    <n v="1"/>
    <n v="1"/>
    <n v="1"/>
    <n v="1"/>
    <n v="0"/>
    <n v="4"/>
    <m/>
    <s v="disponible"/>
    <n v="6500"/>
    <s v="meme_pays"/>
    <m/>
    <m/>
    <n v="60"/>
    <n v="2"/>
    <n v="0"/>
    <n v="2000"/>
    <n v="2000"/>
    <m/>
    <s v="disponible"/>
    <n v="8000"/>
    <s v="meme_pays"/>
    <m/>
    <m/>
    <n v="30"/>
    <n v="2"/>
    <n v="0"/>
    <n v="5000"/>
    <n v="5000"/>
    <m/>
    <s v="disponible"/>
    <n v="1500"/>
    <s v="meme_pays"/>
    <m/>
    <m/>
    <n v="7"/>
    <n v="2"/>
    <n v="0"/>
    <n v="10000"/>
    <n v="1000"/>
    <m/>
    <s v="disponible"/>
    <n v="2000"/>
    <s v="meme_pays"/>
    <m/>
    <m/>
    <n v="30"/>
    <n v="2"/>
    <n v="0"/>
    <n v="1500"/>
    <n v="1500"/>
    <m/>
    <s v="non"/>
    <m/>
    <m/>
    <m/>
    <m/>
    <m/>
    <m/>
    <m/>
    <m/>
    <m/>
    <m/>
    <m/>
    <m/>
    <m/>
    <m/>
    <m/>
    <m/>
    <m/>
    <m/>
    <m/>
    <m/>
    <m/>
    <m/>
    <s v="prix_constants"/>
    <n v="1"/>
    <n v="0"/>
    <n v="0"/>
    <n v="0"/>
    <m/>
    <m/>
    <m/>
    <m/>
    <m/>
    <m/>
    <m/>
    <m/>
    <m/>
    <m/>
    <m/>
    <m/>
    <m/>
    <m/>
    <m/>
    <m/>
    <m/>
    <m/>
    <m/>
    <m/>
    <m/>
    <m/>
    <m/>
    <m/>
    <m/>
    <m/>
    <m/>
    <m/>
    <m/>
    <m/>
    <m/>
    <m/>
    <m/>
    <m/>
    <m/>
    <m/>
    <m/>
    <m/>
    <m/>
    <m/>
    <m/>
    <s v="combustible_charbon combustible_gaz marmite7 marmite5 assiette gobelet_plastique gobelet_acier bassine natte couverture moustiquaire lampe pagne sac_boro"/>
    <n v="0"/>
    <n v="1"/>
    <n v="1"/>
    <n v="1"/>
    <n v="1"/>
    <n v="1"/>
    <n v="1"/>
    <n v="1"/>
    <n v="1"/>
    <n v="1"/>
    <n v="1"/>
    <n v="1"/>
    <n v="1"/>
    <n v="1"/>
    <n v="1"/>
    <n v="0"/>
    <n v="14"/>
    <n v="21"/>
    <m/>
    <m/>
    <m/>
    <m/>
    <m/>
    <m/>
    <m/>
    <m/>
    <m/>
    <m/>
    <m/>
    <m/>
    <s v="disponible"/>
    <s v="sac sachet"/>
    <n v="1"/>
    <n v="1"/>
    <n v="8500"/>
    <n v="100"/>
    <s v="meme_pays"/>
    <m/>
    <m/>
    <n v="60"/>
    <n v="5"/>
    <n v="0"/>
    <n v="600"/>
    <n v="200"/>
    <m/>
    <s v="disponible"/>
    <s v="6kg 12kg"/>
    <n v="0"/>
    <n v="1"/>
    <n v="1"/>
    <m/>
    <n v="25000"/>
    <n v="40000"/>
    <s v="meme_pays"/>
    <m/>
    <m/>
    <n v="60"/>
    <n v="4"/>
    <n v="0"/>
    <n v="500"/>
    <n v="100"/>
    <m/>
    <s v="disponible"/>
    <n v="7000"/>
    <s v="meme_pays"/>
    <m/>
    <m/>
    <n v="30"/>
    <n v="4"/>
    <n v="0"/>
    <n v="1500"/>
    <n v="1500"/>
    <m/>
    <s v="disponible"/>
    <n v="6000"/>
    <s v="meme_pays"/>
    <m/>
    <m/>
    <n v="21"/>
    <n v="4"/>
    <n v="0"/>
    <n v="1500"/>
    <n v="1500"/>
    <m/>
    <s v="disponible"/>
    <n v="1750"/>
    <s v="meme_pays"/>
    <m/>
    <m/>
    <n v="30"/>
    <n v="2"/>
    <n v="0"/>
    <n v="5000"/>
    <n v="1000"/>
    <m/>
    <s v="disponible"/>
    <n v="200"/>
    <s v="meme_pays"/>
    <m/>
    <m/>
    <n v="15"/>
    <n v="2"/>
    <n v="0"/>
    <n v="5000"/>
    <n v="5000"/>
    <m/>
    <s v="disponible"/>
    <s v="1l"/>
    <n v="0"/>
    <n v="0"/>
    <n v="1"/>
    <m/>
    <m/>
    <n v="2500"/>
    <s v="meme_pays"/>
    <m/>
    <m/>
    <n v="30"/>
    <n v="2"/>
    <n v="0"/>
    <n v="1500"/>
    <n v="1500"/>
    <m/>
    <s v="disponible"/>
    <n v="6500"/>
    <s v="meme_pays"/>
    <m/>
    <m/>
    <n v="15"/>
    <n v="2"/>
    <n v="0"/>
    <n v="2000"/>
    <n v="2000"/>
    <m/>
    <s v="disponible"/>
    <n v="3500"/>
    <s v="meme_pays"/>
    <m/>
    <m/>
    <n v="30"/>
    <n v="3"/>
    <n v="0"/>
    <n v="1000"/>
    <n v="1000"/>
    <m/>
    <s v="disponible"/>
    <n v="2500"/>
    <s v="meme_pays"/>
    <m/>
    <m/>
    <n v="30"/>
    <n v="3"/>
    <n v="0"/>
    <n v="2000"/>
    <n v="2000"/>
    <m/>
    <s v="disponible"/>
    <n v="3500"/>
    <s v="meme_pays"/>
    <m/>
    <m/>
    <n v="30"/>
    <n v="5"/>
    <n v="0"/>
    <n v="1000"/>
    <n v="500"/>
    <m/>
    <s v="disponible"/>
    <n v="2000"/>
    <s v="meme_pays"/>
    <m/>
    <m/>
    <n v="30"/>
    <n v="3"/>
    <n v="0"/>
    <n v="1000"/>
    <n v="1000"/>
    <m/>
    <s v="disponible"/>
    <s v="oui"/>
    <n v="6000"/>
    <m/>
    <m/>
    <s v="meme_pays"/>
    <m/>
    <m/>
    <n v="15"/>
    <n v="3"/>
    <n v="0"/>
    <n v="2000"/>
    <n v="2000"/>
    <m/>
    <s v="disponible"/>
    <n v="200"/>
    <s v="meme_pays"/>
    <m/>
    <m/>
    <n v="15"/>
    <n v="2"/>
    <n v="0"/>
    <n v="5000"/>
    <n v="5000"/>
    <m/>
    <s v="oui"/>
    <m/>
    <s v="combustible_gaz marmite7 marmite5"/>
    <n v="0"/>
    <n v="0"/>
    <n v="1"/>
    <n v="1"/>
    <n v="1"/>
    <n v="0"/>
    <n v="0"/>
    <n v="0"/>
    <n v="0"/>
    <n v="0"/>
    <n v="0"/>
    <n v="0"/>
    <n v="0"/>
    <n v="0"/>
    <n v="0"/>
    <n v="0"/>
    <m/>
    <s v="autre"/>
    <n v="0"/>
    <n v="0"/>
    <n v="0"/>
    <n v="0"/>
    <n v="0"/>
    <n v="0"/>
    <n v="0"/>
    <n v="0"/>
    <n v="0"/>
    <n v="1"/>
    <n v="0"/>
    <s v="Ces produits ne sont disponibles aux usines que sur commande.  Cela fait traîner souvent nos commandes."/>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transfert cheque bons"/>
    <n v="1"/>
    <n v="0"/>
    <n v="1"/>
    <n v="1"/>
    <n v="0"/>
    <n v="1"/>
    <n v="1"/>
    <n v="0"/>
    <n v="0"/>
    <n v="0"/>
    <n v="0"/>
    <m/>
    <s v="oui_point_de_vente"/>
    <s v="oui_produits oui_carburant"/>
    <n v="0"/>
    <n v="1"/>
    <n v="0"/>
    <n v="1"/>
    <n v="0"/>
    <n v="0"/>
    <s v="oui"/>
    <s v="aucun"/>
    <n v="1"/>
    <n v="0"/>
    <n v="0"/>
    <n v="0"/>
    <n v="0"/>
    <n v="0"/>
    <n v="0"/>
    <n v="0"/>
    <n v="0"/>
    <m/>
    <s v="oui_plusieurs"/>
    <s v="aucun"/>
    <n v="1"/>
    <n v="0"/>
    <n v="0"/>
    <n v="0"/>
    <n v="0"/>
    <n v="0"/>
    <n v="0"/>
    <n v="0"/>
    <n v="0"/>
    <m/>
    <s v="aucun"/>
    <n v="1"/>
    <n v="0"/>
    <n v="0"/>
    <n v="0"/>
    <n v="0"/>
    <n v="0"/>
    <n v="0"/>
    <n v="0"/>
    <n v="0"/>
    <n v="0"/>
    <m/>
    <s v="aucun"/>
    <n v="1"/>
    <n v="0"/>
    <n v="0"/>
    <n v="0"/>
    <n v="0"/>
    <n v="0"/>
    <n v="0"/>
    <n v="0"/>
    <n v="0"/>
    <m/>
    <s v="enlevement assassinat aggression"/>
    <n v="0"/>
    <n v="0"/>
    <n v="0"/>
    <n v="0"/>
    <n v="1"/>
    <n v="1"/>
    <n v="1"/>
    <n v="0"/>
    <n v="0"/>
    <m/>
    <s v="meme"/>
    <m/>
    <m/>
    <m/>
    <s v="augmente_beaucoup"/>
    <s v="oui"/>
    <s v="Cela est expliqué par le déplacement massif des populations qui viennent s'installer en ville ici."/>
    <m/>
    <s v="RAS"/>
    <m/>
    <s v="Ras"/>
    <m/>
    <m/>
    <n v="443784761"/>
    <d v="2023-06-23T16:50:42"/>
    <m/>
    <m/>
    <s v="submitted_via_web"/>
    <s v="bkf_icsm"/>
    <s v="v8DRxzhZAoFL2MzF7VzqpN"/>
    <m/>
    <m/>
    <m/>
  </r>
  <r>
    <n v="85"/>
    <s v="5b53e048-2576-4f15-83f9-de8c5241ea8b"/>
    <d v="2023-06-24T00:00:00"/>
    <s v="gayeri"/>
    <s v="gayeri1"/>
    <d v="2023-06-24T10:37:59"/>
    <d v="2023-06-24T10:57:22"/>
    <s v="audit.csv"/>
    <m/>
    <m/>
    <x v="4"/>
    <d v="2023-06-24T00:00:00"/>
    <s v="est"/>
    <s v="komondjari"/>
    <x v="7"/>
    <s v="central"/>
    <m/>
    <m/>
    <s v="Première Urgence Internationnale Burkina Faso (PUI)"/>
    <s v="Marché de Gayeri"/>
    <m/>
    <s v="oui"/>
    <m/>
    <x v="0"/>
    <m/>
    <m/>
    <s v="seau"/>
    <n v="1"/>
    <n v="0"/>
    <n v="0"/>
    <n v="0"/>
    <n v="1"/>
    <m/>
    <s v="peudisponible"/>
    <n v="1000"/>
    <s v="meme_pays"/>
    <m/>
    <m/>
    <n v="30"/>
    <n v="30"/>
    <n v="1"/>
    <n v="100"/>
    <n v="0"/>
    <m/>
    <m/>
    <m/>
    <m/>
    <m/>
    <m/>
    <m/>
    <m/>
    <m/>
    <m/>
    <m/>
    <m/>
    <m/>
    <m/>
    <m/>
    <m/>
    <m/>
    <m/>
    <m/>
    <m/>
    <m/>
    <m/>
    <m/>
    <m/>
    <m/>
    <m/>
    <m/>
    <m/>
    <m/>
    <m/>
    <m/>
    <s v="oui"/>
    <m/>
    <s v="seau"/>
    <n v="1"/>
    <n v="0"/>
    <n v="0"/>
    <n v="0"/>
    <m/>
    <s v="securite route_etat rarete_transport cout_transport"/>
    <n v="1"/>
    <n v="0"/>
    <n v="0"/>
    <n v="1"/>
    <n v="0"/>
    <n v="1"/>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bassine gobelet_plastiqu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60"/>
    <n v="30"/>
    <n v="0"/>
    <n v="300"/>
    <n v="0"/>
    <m/>
    <m/>
    <m/>
    <m/>
    <m/>
    <m/>
    <m/>
    <m/>
    <m/>
    <m/>
    <m/>
    <m/>
    <m/>
    <m/>
    <m/>
    <m/>
    <m/>
    <m/>
    <s v="peudisponible"/>
    <n v="2000"/>
    <s v="meme_pays"/>
    <m/>
    <m/>
    <n v="45"/>
    <n v="30"/>
    <n v="0"/>
    <n v="100"/>
    <n v="0"/>
    <m/>
    <m/>
    <m/>
    <m/>
    <m/>
    <m/>
    <m/>
    <m/>
    <m/>
    <m/>
    <m/>
    <m/>
    <m/>
    <m/>
    <m/>
    <m/>
    <m/>
    <m/>
    <m/>
    <m/>
    <m/>
    <m/>
    <m/>
    <m/>
    <m/>
    <m/>
    <m/>
    <m/>
    <m/>
    <m/>
    <m/>
    <m/>
    <m/>
    <m/>
    <m/>
    <m/>
    <m/>
    <m/>
    <m/>
    <m/>
    <m/>
    <m/>
    <m/>
    <m/>
    <m/>
    <m/>
    <m/>
    <m/>
    <m/>
    <m/>
    <m/>
    <m/>
    <m/>
    <m/>
    <m/>
    <m/>
    <m/>
    <m/>
    <m/>
    <m/>
    <m/>
    <m/>
    <m/>
    <m/>
    <m/>
    <m/>
    <m/>
    <m/>
    <m/>
    <m/>
    <s v="oui"/>
    <m/>
    <s v="gobelet_plastique bassine"/>
    <n v="0"/>
    <n v="0"/>
    <n v="0"/>
    <n v="0"/>
    <n v="0"/>
    <n v="0"/>
    <n v="1"/>
    <n v="0"/>
    <n v="1"/>
    <n v="0"/>
    <n v="0"/>
    <n v="0"/>
    <n v="0"/>
    <n v="0"/>
    <n v="0"/>
    <n v="0"/>
    <m/>
    <s v="securite route_etat rarete_transport cout_transport"/>
    <n v="1"/>
    <n v="0"/>
    <n v="0"/>
    <n v="1"/>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utre"/>
    <n v="0"/>
    <n v="0"/>
    <n v="0"/>
    <n v="0"/>
    <n v="0"/>
    <n v="0"/>
    <n v="0"/>
    <n v="0"/>
    <n v="1"/>
    <n v="0"/>
    <n v="0"/>
    <s v="l'Argens liquide"/>
    <s v="oui_personnel"/>
    <s v="oui_produits"/>
    <n v="0"/>
    <n v="1"/>
    <n v="0"/>
    <n v="0"/>
    <n v="0"/>
    <n v="0"/>
    <m/>
    <s v="pas_de_reponse"/>
    <n v="0"/>
    <n v="0"/>
    <n v="0"/>
    <n v="0"/>
    <n v="0"/>
    <n v="0"/>
    <n v="0"/>
    <n v="1"/>
    <n v="0"/>
    <m/>
    <s v="oui_plusieurs"/>
    <s v="personnes_insecurite"/>
    <n v="0"/>
    <n v="0"/>
    <n v="0"/>
    <n v="0"/>
    <n v="1"/>
    <n v="0"/>
    <n v="0"/>
    <n v="0"/>
    <n v="0"/>
    <m/>
    <s v="vol_cambriolage"/>
    <n v="0"/>
    <n v="0"/>
    <n v="0"/>
    <n v="1"/>
    <n v="0"/>
    <n v="0"/>
    <n v="0"/>
    <n v="0"/>
    <n v="0"/>
    <n v="0"/>
    <m/>
    <s v="routes_ganes"/>
    <n v="0"/>
    <n v="0"/>
    <n v="0"/>
    <n v="0"/>
    <n v="1"/>
    <n v="0"/>
    <n v="0"/>
    <n v="0"/>
    <n v="0"/>
    <m/>
    <s v="enlevement aggression assassinat"/>
    <n v="0"/>
    <n v="0"/>
    <n v="0"/>
    <n v="0"/>
    <n v="1"/>
    <n v="1"/>
    <n v="1"/>
    <n v="0"/>
    <n v="0"/>
    <m/>
    <s v="baisse_beaucoup"/>
    <s v="oui"/>
    <m/>
    <s v="Plusieurs commerçants ont quittés la localité à cause du blocus de voie Fada gayeri"/>
    <s v="baisse_beaucoup"/>
    <s v="oui"/>
    <m/>
    <s v="Tous les villages environnants sont sous blocus"/>
    <m/>
    <m/>
    <m/>
    <m/>
    <m/>
    <n v="444054695"/>
    <d v="2023-06-24T11:48:49"/>
    <m/>
    <m/>
    <s v="submitted_via_web"/>
    <s v="bkf_icsm"/>
    <s v="v8DRxzhZAoFL2MzF7VzqpN"/>
    <m/>
    <m/>
    <m/>
  </r>
  <r>
    <n v="86"/>
    <s v="73cc96dd-ba79-436f-8f3f-e41e2e662329"/>
    <d v="2023-06-24T00:00:00"/>
    <s v="gayeri"/>
    <s v="gayeri1"/>
    <d v="2023-06-24T11:12:02"/>
    <d v="2023-06-24T11:21:09"/>
    <s v="audit.csv"/>
    <m/>
    <m/>
    <x v="4"/>
    <d v="2023-06-24T00:00:00"/>
    <s v="est"/>
    <s v="komondjari"/>
    <x v="7"/>
    <s v="central"/>
    <m/>
    <m/>
    <s v="Première Urgence Internationnale Burkina Faso (PUI)"/>
    <s v="Marché de Gayeri"/>
    <m/>
    <s v="oui"/>
    <m/>
    <x v="0"/>
    <m/>
    <m/>
    <s v="seau"/>
    <n v="1"/>
    <n v="0"/>
    <n v="0"/>
    <n v="0"/>
    <n v="1"/>
    <m/>
    <s v="peudisponible"/>
    <n v="1000"/>
    <s v="meme_pays"/>
    <m/>
    <m/>
    <n v="25"/>
    <n v="60"/>
    <n v="1"/>
    <n v="200"/>
    <n v="0"/>
    <m/>
    <m/>
    <m/>
    <m/>
    <m/>
    <m/>
    <m/>
    <m/>
    <m/>
    <m/>
    <m/>
    <m/>
    <m/>
    <m/>
    <m/>
    <m/>
    <m/>
    <m/>
    <m/>
    <m/>
    <m/>
    <m/>
    <m/>
    <m/>
    <m/>
    <m/>
    <m/>
    <m/>
    <m/>
    <m/>
    <m/>
    <s v="oui"/>
    <m/>
    <s v="seau"/>
    <n v="1"/>
    <n v="0"/>
    <n v="0"/>
    <n v="0"/>
    <m/>
    <s v="securite prix_fournisseurs rarete_transport cout_transport"/>
    <n v="1"/>
    <n v="0"/>
    <n v="0"/>
    <n v="0"/>
    <n v="1"/>
    <n v="1"/>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60"/>
    <n v="30"/>
    <n v="0"/>
    <n v="300"/>
    <n v="0"/>
    <m/>
    <m/>
    <m/>
    <m/>
    <m/>
    <m/>
    <m/>
    <m/>
    <m/>
    <m/>
    <m/>
    <m/>
    <m/>
    <m/>
    <m/>
    <m/>
    <m/>
    <m/>
    <s v="peudisponible"/>
    <n v="2250"/>
    <s v="meme_pays"/>
    <m/>
    <m/>
    <n v="20"/>
    <n v="30"/>
    <n v="1"/>
    <n v="80"/>
    <n v="0"/>
    <m/>
    <m/>
    <m/>
    <m/>
    <m/>
    <m/>
    <m/>
    <m/>
    <m/>
    <m/>
    <m/>
    <m/>
    <m/>
    <m/>
    <m/>
    <m/>
    <m/>
    <m/>
    <m/>
    <m/>
    <m/>
    <m/>
    <m/>
    <m/>
    <m/>
    <m/>
    <m/>
    <m/>
    <m/>
    <m/>
    <m/>
    <m/>
    <m/>
    <m/>
    <m/>
    <m/>
    <m/>
    <m/>
    <m/>
    <m/>
    <m/>
    <m/>
    <m/>
    <m/>
    <m/>
    <m/>
    <m/>
    <m/>
    <m/>
    <m/>
    <m/>
    <m/>
    <m/>
    <m/>
    <m/>
    <m/>
    <m/>
    <m/>
    <m/>
    <m/>
    <m/>
    <m/>
    <m/>
    <m/>
    <m/>
    <m/>
    <m/>
    <m/>
    <m/>
    <m/>
    <s v="oui"/>
    <m/>
    <s v="gobelet_plastique bassine"/>
    <n v="0"/>
    <n v="0"/>
    <n v="0"/>
    <n v="0"/>
    <n v="0"/>
    <n v="0"/>
    <n v="1"/>
    <n v="0"/>
    <n v="1"/>
    <n v="0"/>
    <n v="0"/>
    <n v="0"/>
    <n v="0"/>
    <n v="0"/>
    <n v="0"/>
    <n v="0"/>
    <m/>
    <s v="route_etat rarete_transport cout_transport"/>
    <n v="0"/>
    <n v="0"/>
    <n v="0"/>
    <n v="1"/>
    <n v="0"/>
    <n v="1"/>
    <n v="1"/>
    <n v="0"/>
    <n v="0"/>
    <n v="0"/>
    <n v="0"/>
    <m/>
    <m/>
    <x v="2"/>
    <n v="0"/>
    <n v="1"/>
    <n v="0"/>
    <n v="0"/>
    <s v="bassine"/>
    <n v="0"/>
    <n v="0"/>
    <n v="0"/>
    <n v="0"/>
    <n v="0"/>
    <n v="0"/>
    <n v="0"/>
    <n v="0"/>
    <n v="1"/>
    <n v="0"/>
    <n v="0"/>
    <n v="0"/>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n v="0"/>
    <n v="0"/>
    <n v="0"/>
    <n v="1"/>
    <n v="0"/>
    <n v="0"/>
    <n v="0"/>
    <n v="0"/>
    <n v="0"/>
    <n v="0"/>
    <n v="0"/>
    <m/>
    <s v="oui_personnel"/>
    <s v="oui_produits oui_transports"/>
    <n v="0"/>
    <n v="1"/>
    <n v="1"/>
    <n v="0"/>
    <n v="0"/>
    <n v="0"/>
    <m/>
    <s v="autre"/>
    <n v="0"/>
    <n v="0"/>
    <n v="0"/>
    <n v="0"/>
    <n v="0"/>
    <n v="0"/>
    <n v="1"/>
    <n v="0"/>
    <n v="0"/>
    <s v="Les peulhs"/>
    <s v="oui_plusieurs"/>
    <s v="manque_transports restrictions_mouvements"/>
    <n v="0"/>
    <n v="1"/>
    <n v="1"/>
    <n v="0"/>
    <n v="0"/>
    <n v="0"/>
    <n v="0"/>
    <n v="0"/>
    <n v="0"/>
    <m/>
    <s v="vol_cambriolage"/>
    <n v="0"/>
    <n v="0"/>
    <n v="0"/>
    <n v="1"/>
    <n v="0"/>
    <n v="0"/>
    <n v="0"/>
    <n v="0"/>
    <n v="0"/>
    <n v="0"/>
    <m/>
    <s v="routes_ganes"/>
    <n v="0"/>
    <n v="0"/>
    <n v="0"/>
    <n v="0"/>
    <n v="1"/>
    <n v="0"/>
    <n v="0"/>
    <n v="0"/>
    <n v="0"/>
    <m/>
    <s v="enlevement assassinat"/>
    <n v="0"/>
    <n v="0"/>
    <n v="0"/>
    <n v="0"/>
    <n v="0"/>
    <n v="1"/>
    <n v="1"/>
    <n v="0"/>
    <n v="0"/>
    <m/>
    <s v="baisse_beaucoup"/>
    <s v="oui"/>
    <m/>
    <s v="Plusieurs commerçants ont quittés la localité à cause du blocus de voie Fada gayeri"/>
    <s v="baisse_beaucoup"/>
    <s v="oui"/>
    <m/>
    <s v="Tous les villages environnants sont sous blocus"/>
    <s v="Nous sollicitons votre aide pour rehausser notre chiffre d'affaires."/>
    <m/>
    <m/>
    <m/>
    <m/>
    <n v="444054759"/>
    <d v="2023-06-24T11:48:58"/>
    <m/>
    <m/>
    <s v="submitted_via_web"/>
    <s v="bkf_icsm"/>
    <s v="v8DRxzhZAoFL2MzF7VzqpN"/>
    <m/>
    <m/>
    <m/>
  </r>
  <r>
    <n v="87"/>
    <s v="40800f52-0849-4b81-9623-1242f0528c88"/>
    <d v="2023-06-23T00:00:00"/>
    <s v="gayeri"/>
    <s v="gayeri1"/>
    <d v="2023-06-23T13:40:00"/>
    <d v="2023-06-23T13:47:51"/>
    <s v="audit.csv"/>
    <m/>
    <m/>
    <x v="4"/>
    <d v="2023-06-23T00:00:00"/>
    <s v="est"/>
    <s v="komondjari"/>
    <x v="7"/>
    <s v="central"/>
    <m/>
    <m/>
    <s v="Première Urgence Internationnale Burkina Faso (PUI)"/>
    <s v="Marché de Gayeri"/>
    <m/>
    <s v="oui"/>
    <m/>
    <x v="0"/>
    <m/>
    <m/>
    <s v="seau"/>
    <n v="1"/>
    <n v="0"/>
    <n v="0"/>
    <n v="0"/>
    <n v="1"/>
    <m/>
    <s v="peudisponible"/>
    <n v="1500"/>
    <s v="meme_pays"/>
    <m/>
    <m/>
    <n v="20"/>
    <n v="30"/>
    <n v="1"/>
    <n v="100"/>
    <n v="0"/>
    <m/>
    <m/>
    <m/>
    <m/>
    <m/>
    <m/>
    <m/>
    <m/>
    <m/>
    <m/>
    <m/>
    <m/>
    <m/>
    <m/>
    <m/>
    <m/>
    <m/>
    <m/>
    <m/>
    <m/>
    <m/>
    <m/>
    <m/>
    <m/>
    <m/>
    <m/>
    <m/>
    <m/>
    <m/>
    <m/>
    <m/>
    <s v="oui"/>
    <m/>
    <s v="seau"/>
    <n v="1"/>
    <n v="0"/>
    <n v="0"/>
    <n v="0"/>
    <m/>
    <s v="securite prix_fournisseurs rarete_transport cout_transport"/>
    <n v="1"/>
    <n v="0"/>
    <n v="0"/>
    <n v="0"/>
    <n v="1"/>
    <n v="1"/>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30"/>
    <n v="30"/>
    <n v="1"/>
    <n v="100"/>
    <n v="0"/>
    <m/>
    <m/>
    <m/>
    <m/>
    <m/>
    <m/>
    <m/>
    <m/>
    <m/>
    <m/>
    <m/>
    <m/>
    <m/>
    <m/>
    <m/>
    <m/>
    <m/>
    <m/>
    <s v="peudisponible"/>
    <n v="2000"/>
    <s v="meme_pays"/>
    <m/>
    <m/>
    <n v="30"/>
    <n v="30"/>
    <n v="1"/>
    <n v="150"/>
    <n v="0"/>
    <m/>
    <m/>
    <m/>
    <m/>
    <m/>
    <m/>
    <m/>
    <m/>
    <m/>
    <m/>
    <m/>
    <m/>
    <m/>
    <m/>
    <m/>
    <m/>
    <m/>
    <m/>
    <m/>
    <m/>
    <m/>
    <m/>
    <m/>
    <m/>
    <m/>
    <m/>
    <m/>
    <m/>
    <m/>
    <m/>
    <m/>
    <m/>
    <m/>
    <m/>
    <m/>
    <m/>
    <m/>
    <m/>
    <m/>
    <m/>
    <m/>
    <m/>
    <m/>
    <m/>
    <m/>
    <m/>
    <m/>
    <m/>
    <m/>
    <m/>
    <m/>
    <m/>
    <m/>
    <m/>
    <m/>
    <m/>
    <m/>
    <m/>
    <m/>
    <m/>
    <m/>
    <m/>
    <m/>
    <m/>
    <m/>
    <m/>
    <m/>
    <m/>
    <m/>
    <m/>
    <s v="oui"/>
    <m/>
    <s v="gobelet_plastique bassine"/>
    <n v="0"/>
    <n v="0"/>
    <n v="0"/>
    <n v="0"/>
    <n v="0"/>
    <n v="0"/>
    <n v="1"/>
    <n v="0"/>
    <n v="1"/>
    <n v="0"/>
    <n v="0"/>
    <n v="0"/>
    <n v="0"/>
    <n v="0"/>
    <n v="0"/>
    <n v="0"/>
    <m/>
    <s v="securite rarete_transport cout_transport"/>
    <n v="1"/>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utre"/>
    <n v="0"/>
    <n v="0"/>
    <n v="0"/>
    <n v="0"/>
    <n v="0"/>
    <n v="0"/>
    <n v="0"/>
    <n v="0"/>
    <n v="1"/>
    <n v="0"/>
    <n v="0"/>
    <s v="Le cash"/>
    <s v="oui_personnel"/>
    <s v="oui_produits oui_transports"/>
    <n v="0"/>
    <n v="1"/>
    <n v="1"/>
    <n v="0"/>
    <n v="0"/>
    <n v="0"/>
    <m/>
    <s v="autre"/>
    <n v="0"/>
    <n v="0"/>
    <n v="0"/>
    <n v="0"/>
    <n v="0"/>
    <n v="0"/>
    <n v="1"/>
    <n v="0"/>
    <n v="0"/>
    <s v="Les peulhs"/>
    <s v="oui_plusieurs"/>
    <s v="manque_transports personnes_insecurite"/>
    <n v="0"/>
    <n v="1"/>
    <n v="0"/>
    <n v="0"/>
    <n v="1"/>
    <n v="0"/>
    <n v="0"/>
    <n v="0"/>
    <n v="0"/>
    <m/>
    <s v="vol_cambriolage"/>
    <n v="0"/>
    <n v="0"/>
    <n v="0"/>
    <n v="1"/>
    <n v="0"/>
    <n v="0"/>
    <n v="0"/>
    <n v="0"/>
    <n v="0"/>
    <n v="0"/>
    <m/>
    <s v="routes_ganes"/>
    <n v="0"/>
    <n v="0"/>
    <n v="0"/>
    <n v="0"/>
    <n v="1"/>
    <n v="0"/>
    <n v="0"/>
    <n v="0"/>
    <n v="0"/>
    <m/>
    <s v="aggression vehicules enlevement assassinat"/>
    <n v="0"/>
    <n v="0"/>
    <n v="0"/>
    <n v="1"/>
    <n v="1"/>
    <n v="1"/>
    <n v="1"/>
    <n v="0"/>
    <n v="0"/>
    <m/>
    <s v="baisse_beaucoup"/>
    <s v="oui"/>
    <m/>
    <s v="Plusieurs commerçants ont quittés la localité à cause du blocus de voie Fada gayeri"/>
    <s v="baisse_beaucoup"/>
    <s v="oui"/>
    <m/>
    <s v="Tous les villages environnants sont sous blocus"/>
    <m/>
    <m/>
    <m/>
    <m/>
    <m/>
    <n v="444503121"/>
    <d v="2023-06-25T12:17:17"/>
    <m/>
    <m/>
    <s v="submitted_via_web"/>
    <s v="bkf_icsm"/>
    <s v="v8DRxzhZAoFL2MzF7VzqpN"/>
    <m/>
    <m/>
    <m/>
  </r>
  <r>
    <n v="88"/>
    <s v="d674102b-b667-4bda-ac6c-1dca6fdcfc82"/>
    <d v="2023-06-24T00:00:00"/>
    <s v="gayeri"/>
    <s v="gayeri1"/>
    <d v="2023-06-24T11:21:35"/>
    <d v="2023-06-24T11:29:17"/>
    <s v="audit.csv"/>
    <m/>
    <m/>
    <x v="4"/>
    <d v="2023-06-24T00:00:00"/>
    <s v="est"/>
    <s v="komondjari"/>
    <x v="7"/>
    <s v="central"/>
    <m/>
    <m/>
    <s v="Première Urgence Internationnale Burkina Faso (PUI)"/>
    <s v="Marché de Gayeri"/>
    <m/>
    <s v="oui"/>
    <m/>
    <x v="0"/>
    <m/>
    <m/>
    <s v="seau"/>
    <n v="1"/>
    <n v="0"/>
    <n v="0"/>
    <n v="0"/>
    <n v="1"/>
    <m/>
    <s v="peudisponible"/>
    <n v="1500"/>
    <s v="meme_pays"/>
    <m/>
    <m/>
    <n v="30"/>
    <n v="60"/>
    <n v="1"/>
    <n v="400"/>
    <n v="0"/>
    <m/>
    <m/>
    <m/>
    <m/>
    <m/>
    <m/>
    <m/>
    <m/>
    <m/>
    <m/>
    <m/>
    <m/>
    <m/>
    <m/>
    <m/>
    <m/>
    <m/>
    <m/>
    <m/>
    <m/>
    <m/>
    <m/>
    <m/>
    <m/>
    <m/>
    <m/>
    <m/>
    <m/>
    <m/>
    <m/>
    <m/>
    <s v="oui"/>
    <m/>
    <s v="seau"/>
    <n v="1"/>
    <n v="0"/>
    <n v="0"/>
    <n v="0"/>
    <m/>
    <s v="route_etat prix_fournisseurs rarete_transport cout_transport"/>
    <n v="0"/>
    <n v="0"/>
    <n v="0"/>
    <n v="1"/>
    <n v="1"/>
    <n v="1"/>
    <n v="1"/>
    <n v="0"/>
    <n v="0"/>
    <n v="0"/>
    <n v="0"/>
    <m/>
    <m/>
    <s v="prix_hausse"/>
    <n v="0"/>
    <n v="1"/>
    <n v="0"/>
    <n v="0"/>
    <s v="seau"/>
    <n v="1"/>
    <n v="0"/>
    <n v="0"/>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n v="0"/>
    <n v="0"/>
    <n v="0"/>
    <n v="0"/>
    <n v="0"/>
    <n v="0"/>
    <n v="1"/>
    <n v="0"/>
    <n v="1"/>
    <n v="0"/>
    <n v="0"/>
    <n v="0"/>
    <n v="0"/>
    <n v="0"/>
    <n v="0"/>
    <n v="0"/>
    <n v="2"/>
    <n v="4"/>
    <m/>
    <m/>
    <m/>
    <m/>
    <m/>
    <m/>
    <m/>
    <m/>
    <m/>
    <m/>
    <m/>
    <m/>
    <m/>
    <m/>
    <m/>
    <m/>
    <m/>
    <m/>
    <m/>
    <m/>
    <m/>
    <m/>
    <m/>
    <m/>
    <m/>
    <m/>
    <m/>
    <m/>
    <m/>
    <m/>
    <m/>
    <m/>
    <m/>
    <m/>
    <m/>
    <m/>
    <m/>
    <m/>
    <m/>
    <m/>
    <m/>
    <m/>
    <m/>
    <m/>
    <m/>
    <m/>
    <m/>
    <m/>
    <m/>
    <m/>
    <m/>
    <m/>
    <m/>
    <m/>
    <m/>
    <m/>
    <m/>
    <m/>
    <m/>
    <m/>
    <m/>
    <m/>
    <m/>
    <m/>
    <m/>
    <m/>
    <m/>
    <m/>
    <m/>
    <m/>
    <m/>
    <m/>
    <m/>
    <m/>
    <m/>
    <m/>
    <m/>
    <s v="peudisponible"/>
    <n v="150"/>
    <s v="meme_pays"/>
    <m/>
    <m/>
    <n v="25"/>
    <n v="60"/>
    <n v="1"/>
    <n v="200"/>
    <n v="0"/>
    <m/>
    <m/>
    <m/>
    <m/>
    <m/>
    <m/>
    <m/>
    <m/>
    <m/>
    <m/>
    <m/>
    <m/>
    <m/>
    <m/>
    <m/>
    <m/>
    <m/>
    <m/>
    <s v="peudisponible"/>
    <n v="2000"/>
    <s v="meme_pays"/>
    <m/>
    <m/>
    <n v="45"/>
    <n v="60"/>
    <n v="1"/>
    <n v="100"/>
    <n v="0"/>
    <m/>
    <m/>
    <m/>
    <m/>
    <m/>
    <m/>
    <m/>
    <m/>
    <m/>
    <m/>
    <m/>
    <m/>
    <m/>
    <m/>
    <m/>
    <m/>
    <m/>
    <m/>
    <m/>
    <m/>
    <m/>
    <m/>
    <m/>
    <m/>
    <m/>
    <m/>
    <m/>
    <m/>
    <m/>
    <m/>
    <m/>
    <m/>
    <m/>
    <m/>
    <m/>
    <m/>
    <m/>
    <m/>
    <m/>
    <m/>
    <m/>
    <m/>
    <m/>
    <m/>
    <m/>
    <m/>
    <m/>
    <m/>
    <m/>
    <m/>
    <m/>
    <m/>
    <m/>
    <m/>
    <m/>
    <m/>
    <m/>
    <m/>
    <m/>
    <m/>
    <m/>
    <m/>
    <m/>
    <m/>
    <m/>
    <m/>
    <m/>
    <m/>
    <m/>
    <m/>
    <s v="oui"/>
    <m/>
    <s v="gobelet_plastique bassine"/>
    <n v="0"/>
    <n v="0"/>
    <n v="0"/>
    <n v="0"/>
    <n v="0"/>
    <n v="0"/>
    <n v="1"/>
    <n v="0"/>
    <n v="1"/>
    <n v="0"/>
    <n v="0"/>
    <n v="0"/>
    <n v="0"/>
    <n v="0"/>
    <n v="0"/>
    <n v="0"/>
    <m/>
    <s v="securite rarete_transport cout_transport"/>
    <n v="1"/>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autre"/>
    <n v="0"/>
    <n v="0"/>
    <n v="1"/>
    <n v="0"/>
    <n v="0"/>
    <n v="0"/>
    <n v="0"/>
    <n v="0"/>
    <n v="1"/>
    <n v="0"/>
    <n v="0"/>
    <s v="Cash"/>
    <s v="oui_personnel"/>
    <s v="oui_produits"/>
    <n v="0"/>
    <n v="1"/>
    <n v="0"/>
    <n v="0"/>
    <n v="0"/>
    <n v="0"/>
    <m/>
    <s v="pas_de_reponse"/>
    <n v="0"/>
    <n v="0"/>
    <n v="0"/>
    <n v="0"/>
    <n v="0"/>
    <n v="0"/>
    <n v="0"/>
    <n v="1"/>
    <n v="0"/>
    <m/>
    <s v="oui_plusieurs"/>
    <s v="manque_transports restrictions_mouvemen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À cause du blocus plusieurs commerçants ont quittés la localité"/>
    <s v="baisse_beaucoup"/>
    <s v="oui"/>
    <m/>
    <s v="Tous les villages environnants sont sous blocus"/>
    <m/>
    <m/>
    <m/>
    <m/>
    <m/>
    <n v="444503175"/>
    <d v="2023-06-25T12:17:27"/>
    <m/>
    <m/>
    <s v="submitted_via_web"/>
    <s v="bkf_icsm"/>
    <s v="v8DRxzhZAoFL2MzF7VzqpN"/>
    <m/>
    <m/>
    <m/>
  </r>
  <r>
    <n v="89"/>
    <s v="5f209f88-c8b4-4a33-a89a-4ed7037b2f46"/>
    <d v="2023-06-24T00:00:00"/>
    <s v="gayeri"/>
    <s v="gayeri1"/>
    <d v="2023-06-24T11:34:12"/>
    <d v="2023-06-24T11:47:41"/>
    <s v="audit.csv"/>
    <m/>
    <m/>
    <x v="4"/>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30"/>
    <n v="60"/>
    <n v="1"/>
    <n v="1000"/>
    <n v="0"/>
    <m/>
    <s v="oui"/>
    <m/>
    <s v="savon400gr"/>
    <n v="0"/>
    <n v="0"/>
    <n v="1"/>
    <n v="0"/>
    <m/>
    <s v="securite prix_fournisseurs rarete_transport cout_transport"/>
    <n v="1"/>
    <n v="0"/>
    <n v="0"/>
    <n v="0"/>
    <n v="1"/>
    <n v="1"/>
    <n v="1"/>
    <n v="0"/>
    <n v="0"/>
    <n v="0"/>
    <n v="0"/>
    <m/>
    <m/>
    <s v="prix_hausse"/>
    <n v="0"/>
    <n v="1"/>
    <n v="0"/>
    <n v="0"/>
    <s v="savon400gr"/>
    <n v="0"/>
    <n v="0"/>
    <n v="1"/>
    <n v="0"/>
    <s v="hausse_couts Hausse_prix_fournisseurs baisse_offre_securite"/>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sac_boro lampe"/>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30"/>
    <n v="30"/>
    <n v="1"/>
    <n v="200"/>
    <n v="0"/>
    <m/>
    <m/>
    <m/>
    <m/>
    <m/>
    <m/>
    <m/>
    <m/>
    <m/>
    <m/>
    <m/>
    <m/>
    <m/>
    <m/>
    <m/>
    <s v="peudisponible"/>
    <n v="350"/>
    <s v="meme_pays"/>
    <m/>
    <m/>
    <n v="60"/>
    <n v="30"/>
    <n v="0"/>
    <n v="1500"/>
    <n v="0"/>
    <m/>
    <s v="oui"/>
    <m/>
    <s v="lampe sac_boro"/>
    <n v="0"/>
    <n v="0"/>
    <n v="0"/>
    <n v="0"/>
    <n v="0"/>
    <n v="0"/>
    <n v="0"/>
    <n v="0"/>
    <n v="0"/>
    <n v="0"/>
    <n v="0"/>
    <n v="0"/>
    <n v="1"/>
    <n v="0"/>
    <n v="1"/>
    <n v="0"/>
    <m/>
    <s v="rarete_transport cout_transport"/>
    <n v="0"/>
    <n v="0"/>
    <n v="0"/>
    <n v="0"/>
    <n v="0"/>
    <n v="1"/>
    <n v="1"/>
    <n v="0"/>
    <n v="0"/>
    <n v="0"/>
    <n v="0"/>
    <m/>
    <m/>
    <x v="2"/>
    <n v="0"/>
    <n v="1"/>
    <n v="0"/>
    <n v="0"/>
    <s v="sac_boro"/>
    <n v="0"/>
    <n v="0"/>
    <n v="0"/>
    <n v="0"/>
    <n v="0"/>
    <n v="0"/>
    <n v="0"/>
    <n v="0"/>
    <n v="0"/>
    <n v="0"/>
    <n v="0"/>
    <n v="0"/>
    <n v="0"/>
    <n v="0"/>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autre"/>
    <n v="0"/>
    <n v="0"/>
    <n v="1"/>
    <n v="0"/>
    <n v="0"/>
    <n v="0"/>
    <n v="0"/>
    <n v="0"/>
    <n v="1"/>
    <n v="0"/>
    <n v="0"/>
    <s v="Le cash"/>
    <s v="oui_point_de_vente"/>
    <s v="oui_produits"/>
    <n v="0"/>
    <n v="1"/>
    <n v="0"/>
    <n v="0"/>
    <n v="0"/>
    <n v="0"/>
    <m/>
    <s v="autre"/>
    <n v="0"/>
    <n v="0"/>
    <n v="0"/>
    <n v="0"/>
    <n v="0"/>
    <n v="0"/>
    <n v="1"/>
    <n v="0"/>
    <n v="0"/>
    <s v="Les peulhs"/>
    <s v="oui_plusieurs"/>
    <s v="manque_transports restrictions_mouvements"/>
    <n v="0"/>
    <n v="1"/>
    <n v="1"/>
    <n v="0"/>
    <n v="0"/>
    <n v="0"/>
    <n v="0"/>
    <n v="0"/>
    <n v="0"/>
    <m/>
    <s v="vol_cambriolage"/>
    <n v="0"/>
    <n v="0"/>
    <n v="0"/>
    <n v="1"/>
    <n v="0"/>
    <n v="0"/>
    <n v="0"/>
    <n v="0"/>
    <n v="0"/>
    <n v="0"/>
    <m/>
    <s v="route_endommagees routes_ganes"/>
    <n v="0"/>
    <n v="1"/>
    <n v="0"/>
    <n v="0"/>
    <n v="1"/>
    <n v="0"/>
    <n v="0"/>
    <n v="0"/>
    <n v="0"/>
    <m/>
    <s v="aggression vehicules assassinat enlevement"/>
    <n v="0"/>
    <n v="0"/>
    <n v="0"/>
    <n v="1"/>
    <n v="1"/>
    <n v="1"/>
    <n v="1"/>
    <n v="0"/>
    <n v="0"/>
    <m/>
    <s v="baisse_beaucoup"/>
    <s v="oui"/>
    <m/>
    <s v="Plusieurs commerçants ont quittés la localité à cause du blocus"/>
    <s v="baisse_beaucoup"/>
    <s v="oui"/>
    <m/>
    <s v="Tous les villages environnants sont sous blocus"/>
    <m/>
    <m/>
    <m/>
    <m/>
    <m/>
    <n v="444503256"/>
    <d v="2023-06-25T12:17:44"/>
    <m/>
    <m/>
    <s v="submitted_via_web"/>
    <s v="bkf_icsm"/>
    <s v="v8DRxzhZAoFL2MzF7VzqpN"/>
    <m/>
    <m/>
    <m/>
  </r>
  <r>
    <n v="90"/>
    <s v="2238e72e-6c7c-451f-97ec-1d3fdf1aabd7"/>
    <d v="2023-06-24T00:00:00"/>
    <s v="gayeri"/>
    <s v="gayeri1"/>
    <d v="2023-06-24T12:33:44"/>
    <d v="2023-06-24T12:43:29"/>
    <s v="audit.csv"/>
    <m/>
    <m/>
    <x v="4"/>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10"/>
    <n v="60"/>
    <n v="1"/>
    <n v="500"/>
    <n v="0"/>
    <m/>
    <s v="oui"/>
    <m/>
    <s v="savon400gr"/>
    <n v="0"/>
    <n v="0"/>
    <n v="1"/>
    <n v="0"/>
    <m/>
    <s v="securite prix_fournisseurs rarete_transport cout_transport"/>
    <n v="1"/>
    <n v="0"/>
    <n v="0"/>
    <n v="0"/>
    <n v="1"/>
    <n v="1"/>
    <n v="1"/>
    <n v="0"/>
    <n v="0"/>
    <n v="0"/>
    <n v="0"/>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500"/>
    <s v="meme_pays"/>
    <m/>
    <m/>
    <n v="25"/>
    <n v="60"/>
    <n v="1"/>
    <n v="200"/>
    <n v="0"/>
    <m/>
    <m/>
    <m/>
    <m/>
    <m/>
    <m/>
    <m/>
    <m/>
    <m/>
    <m/>
    <m/>
    <m/>
    <m/>
    <m/>
    <m/>
    <s v="peudisponible"/>
    <n v="300"/>
    <s v="meme_pays"/>
    <m/>
    <m/>
    <n v="30"/>
    <n v="60"/>
    <n v="1"/>
    <n v="1000"/>
    <n v="0"/>
    <m/>
    <s v="oui"/>
    <m/>
    <s v="lampe sac_boro"/>
    <n v="0"/>
    <n v="0"/>
    <n v="0"/>
    <n v="0"/>
    <n v="0"/>
    <n v="0"/>
    <n v="0"/>
    <n v="0"/>
    <n v="0"/>
    <n v="0"/>
    <n v="0"/>
    <n v="0"/>
    <n v="1"/>
    <n v="0"/>
    <n v="1"/>
    <n v="0"/>
    <m/>
    <s v="securite rarete_transport cout_transport"/>
    <n v="1"/>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manque_transports personnes_insecurite"/>
    <n v="0"/>
    <n v="1"/>
    <n v="0"/>
    <n v="0"/>
    <n v="1"/>
    <n v="0"/>
    <n v="0"/>
    <n v="0"/>
    <n v="0"/>
    <m/>
    <s v="vol_cambriolage"/>
    <n v="0"/>
    <n v="0"/>
    <n v="0"/>
    <n v="1"/>
    <n v="0"/>
    <n v="0"/>
    <n v="0"/>
    <n v="0"/>
    <n v="0"/>
    <n v="0"/>
    <m/>
    <s v="route_endommagees routes_ganes"/>
    <n v="0"/>
    <n v="1"/>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03380"/>
    <d v="2023-06-25T12:17:57"/>
    <m/>
    <m/>
    <s v="submitted_via_web"/>
    <s v="bkf_icsm"/>
    <s v="v8DRxzhZAoFL2MzF7VzqpN"/>
    <m/>
    <m/>
    <m/>
  </r>
  <r>
    <n v="91"/>
    <s v="361de3f2-cf67-41b3-895b-e03e9c27a22e"/>
    <d v="2023-06-24T00:00:00"/>
    <s v="gayeri"/>
    <s v="gayeri1"/>
    <d v="2023-06-24T13:27:02"/>
    <d v="2023-06-24T13:35:15"/>
    <s v="audit.csv"/>
    <m/>
    <m/>
    <x v="4"/>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30"/>
    <n v="30"/>
    <n v="1"/>
    <n v="3000"/>
    <n v="0"/>
    <m/>
    <s v="oui"/>
    <m/>
    <s v="savon400gr"/>
    <n v="0"/>
    <n v="0"/>
    <n v="1"/>
    <n v="0"/>
    <m/>
    <s v="route_etat prix_fournisseurs rarete_transport cout_transport"/>
    <n v="0"/>
    <n v="0"/>
    <n v="0"/>
    <n v="1"/>
    <n v="1"/>
    <n v="1"/>
    <n v="1"/>
    <n v="0"/>
    <n v="0"/>
    <n v="0"/>
    <n v="0"/>
    <m/>
    <m/>
    <s v="prix_hausse"/>
    <n v="0"/>
    <n v="1"/>
    <n v="0"/>
    <n v="0"/>
    <s v="savon400gr"/>
    <n v="0"/>
    <n v="0"/>
    <n v="1"/>
    <n v="0"/>
    <s v="Hausse_prix_fournisseurs baisse_offre_securite"/>
    <n v="0"/>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15"/>
    <n v="30"/>
    <n v="1"/>
    <n v="200"/>
    <n v="0"/>
    <m/>
    <m/>
    <m/>
    <m/>
    <m/>
    <m/>
    <m/>
    <m/>
    <m/>
    <m/>
    <m/>
    <m/>
    <m/>
    <m/>
    <m/>
    <s v="peudisponible"/>
    <n v="300"/>
    <s v="meme_pays"/>
    <m/>
    <m/>
    <n v="30"/>
    <n v="30"/>
    <n v="1"/>
    <n v="1000"/>
    <n v="0"/>
    <m/>
    <s v="oui"/>
    <m/>
    <s v="sac_boro lampe"/>
    <n v="0"/>
    <n v="0"/>
    <n v="0"/>
    <n v="0"/>
    <n v="0"/>
    <n v="0"/>
    <n v="0"/>
    <n v="0"/>
    <n v="0"/>
    <n v="0"/>
    <n v="0"/>
    <n v="0"/>
    <n v="1"/>
    <n v="0"/>
    <n v="1"/>
    <n v="0"/>
    <m/>
    <s v="securite prix_fournisseurs rarete_transport cout_transport"/>
    <n v="1"/>
    <n v="0"/>
    <n v="0"/>
    <n v="0"/>
    <n v="1"/>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oui_personnel"/>
    <s v="oui_produits"/>
    <n v="0"/>
    <n v="1"/>
    <n v="0"/>
    <n v="0"/>
    <n v="0"/>
    <n v="0"/>
    <m/>
    <s v="pas_de_reponse"/>
    <n v="0"/>
    <n v="0"/>
    <n v="0"/>
    <n v="0"/>
    <n v="0"/>
    <n v="0"/>
    <n v="0"/>
    <n v="1"/>
    <n v="0"/>
    <m/>
    <s v="oui_plusieurs"/>
    <s v="manque_transports lieux_insecurite"/>
    <n v="0"/>
    <n v="1"/>
    <n v="0"/>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03477"/>
    <d v="2023-06-25T12:18:10"/>
    <m/>
    <m/>
    <s v="submitted_via_web"/>
    <s v="bkf_icsm"/>
    <s v="v8DRxzhZAoFL2MzF7VzqpN"/>
    <m/>
    <m/>
    <m/>
  </r>
  <r>
    <n v="92"/>
    <s v="5cfef8f4-f358-4e59-8579-e1c9ba09841a"/>
    <d v="2023-06-24T00:00:00"/>
    <s v="gayeri"/>
    <s v="gayeri1"/>
    <d v="2023-06-24T13:52:45"/>
    <d v="2023-06-24T13:59:46"/>
    <s v="audit.csv"/>
    <m/>
    <m/>
    <x v="4"/>
    <d v="2023-06-24T00:00:00"/>
    <s v="est"/>
    <s v="komondjari"/>
    <x v="7"/>
    <s v="central"/>
    <m/>
    <m/>
    <s v="Première Urgence Internationnale Burkina Faso (PUI)"/>
    <s v="Marché de Gayeri"/>
    <m/>
    <s v="oui"/>
    <m/>
    <x v="0"/>
    <m/>
    <m/>
    <s v="savon400gr"/>
    <n v="0"/>
    <n v="0"/>
    <n v="1"/>
    <n v="0"/>
    <n v="1"/>
    <m/>
    <m/>
    <m/>
    <m/>
    <m/>
    <m/>
    <m/>
    <m/>
    <m/>
    <m/>
    <m/>
    <m/>
    <m/>
    <m/>
    <m/>
    <m/>
    <m/>
    <m/>
    <m/>
    <m/>
    <m/>
    <m/>
    <m/>
    <m/>
    <m/>
    <m/>
    <m/>
    <s v="peudisponible"/>
    <s v="boule250g"/>
    <n v="0"/>
    <n v="1"/>
    <m/>
    <n v="500"/>
    <s v="meme_pays"/>
    <m/>
    <m/>
    <n v="40"/>
    <n v="30"/>
    <n v="0"/>
    <n v="500"/>
    <n v="0"/>
    <m/>
    <s v="oui"/>
    <m/>
    <s v="savon400gr"/>
    <n v="0"/>
    <n v="0"/>
    <n v="1"/>
    <n v="0"/>
    <m/>
    <s v="cout_transport rarete_transport"/>
    <n v="0"/>
    <n v="0"/>
    <n v="0"/>
    <n v="0"/>
    <n v="0"/>
    <n v="1"/>
    <n v="1"/>
    <n v="0"/>
    <n v="0"/>
    <n v="0"/>
    <n v="0"/>
    <m/>
    <m/>
    <s v="prix_hausse"/>
    <n v="0"/>
    <n v="1"/>
    <n v="0"/>
    <n v="0"/>
    <s v="savon400gr"/>
    <n v="0"/>
    <n v="0"/>
    <n v="1"/>
    <n v="0"/>
    <s v="hausse_couts Hausse_prix_fournisseurs baisse_offre_securite"/>
    <n v="1"/>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sac_boro"/>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ays"/>
    <m/>
    <m/>
    <n v="30"/>
    <n v="30"/>
    <n v="1"/>
    <n v="300"/>
    <n v="0"/>
    <m/>
    <m/>
    <m/>
    <m/>
    <m/>
    <m/>
    <m/>
    <m/>
    <m/>
    <m/>
    <m/>
    <m/>
    <m/>
    <m/>
    <m/>
    <s v="peudisponible"/>
    <n v="350"/>
    <s v="meme_pays"/>
    <m/>
    <m/>
    <n v="30"/>
    <n v="30"/>
    <n v="1"/>
    <n v="2000"/>
    <n v="0"/>
    <m/>
    <s v="oui"/>
    <m/>
    <s v="lampe sac_boro"/>
    <n v="0"/>
    <n v="0"/>
    <n v="0"/>
    <n v="0"/>
    <n v="0"/>
    <n v="0"/>
    <n v="0"/>
    <n v="0"/>
    <n v="0"/>
    <n v="0"/>
    <n v="0"/>
    <n v="0"/>
    <n v="1"/>
    <n v="0"/>
    <n v="1"/>
    <n v="0"/>
    <m/>
    <s v="rarete_transport cout_transport"/>
    <n v="0"/>
    <n v="0"/>
    <n v="0"/>
    <n v="0"/>
    <n v="0"/>
    <n v="1"/>
    <n v="1"/>
    <n v="0"/>
    <n v="0"/>
    <n v="0"/>
    <n v="0"/>
    <m/>
    <m/>
    <x v="2"/>
    <n v="0"/>
    <n v="1"/>
    <n v="0"/>
    <n v="0"/>
    <s v="lampe sac_boro"/>
    <n v="0"/>
    <n v="0"/>
    <n v="0"/>
    <n v="0"/>
    <n v="0"/>
    <n v="0"/>
    <n v="0"/>
    <n v="0"/>
    <n v="0"/>
    <n v="0"/>
    <n v="0"/>
    <n v="0"/>
    <n v="1"/>
    <n v="0"/>
    <n v="1"/>
    <n v="0"/>
    <s v="hausse_couts baisse_offre_securite Hausse_prix_fournisseurs"/>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autre"/>
    <n v="0"/>
    <n v="0"/>
    <n v="1"/>
    <n v="0"/>
    <n v="0"/>
    <n v="0"/>
    <n v="0"/>
    <n v="0"/>
    <n v="1"/>
    <n v="0"/>
    <n v="0"/>
    <s v="Cash"/>
    <s v="oui_personnel"/>
    <s v="oui_transports"/>
    <n v="0"/>
    <n v="0"/>
    <n v="1"/>
    <n v="0"/>
    <n v="0"/>
    <n v="0"/>
    <m/>
    <s v="pas_de_reponse"/>
    <n v="0"/>
    <n v="0"/>
    <n v="0"/>
    <n v="0"/>
    <n v="0"/>
    <n v="0"/>
    <n v="0"/>
    <n v="1"/>
    <n v="0"/>
    <m/>
    <s v="oui_plusieurs"/>
    <s v="restrictions_mouvements"/>
    <n v="0"/>
    <n v="0"/>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03516"/>
    <d v="2023-06-25T12:18:17"/>
    <m/>
    <m/>
    <s v="submitted_via_web"/>
    <s v="bkf_icsm"/>
    <s v="v8DRxzhZAoFL2MzF7VzqpN"/>
    <m/>
    <m/>
    <m/>
  </r>
  <r>
    <n v="93"/>
    <s v="92c4e7e4-fea2-4fdc-af24-64ade9f2b632"/>
    <d v="2023-06-23T00:00:00"/>
    <s v="tougan"/>
    <s v="tougan2"/>
    <d v="2023-06-23T10:46:58"/>
    <d v="2023-06-24T17:05:34"/>
    <s v="audit.csv"/>
    <m/>
    <m/>
    <x v="5"/>
    <d v="2023-06-21T00:00:00"/>
    <s v="boucle_mouhoun"/>
    <s v="sourou"/>
    <x v="8"/>
    <s v="central"/>
    <m/>
    <m/>
    <s v="Catholic Relief Services Burkina Faso (CRS)"/>
    <s v="Marché de Tougan"/>
    <m/>
    <s v="oui"/>
    <m/>
    <x v="1"/>
    <m/>
    <m/>
    <s v="seau bidon savon400gr"/>
    <n v="1"/>
    <n v="1"/>
    <n v="1"/>
    <n v="0"/>
    <n v="3"/>
    <m/>
    <s v="peudisponible"/>
    <n v="1500"/>
    <s v="meme_pays"/>
    <m/>
    <m/>
    <n v="120"/>
    <n v="21"/>
    <n v="0"/>
    <n v="3000"/>
    <n v="0"/>
    <m/>
    <s v="peudisponible"/>
    <s v="20l"/>
    <n v="1"/>
    <n v="0"/>
    <n v="3000"/>
    <m/>
    <s v="meme_pays"/>
    <m/>
    <m/>
    <n v="30"/>
    <n v="14"/>
    <n v="0"/>
    <n v="350"/>
    <n v="0"/>
    <m/>
    <s v="peudisponible"/>
    <s v="boule400g boule250g"/>
    <n v="1"/>
    <n v="1"/>
    <n v="500"/>
    <n v="300"/>
    <s v="meme_pays"/>
    <m/>
    <m/>
    <n v="120"/>
    <n v="14"/>
    <n v="0"/>
    <n v="800"/>
    <n v="0"/>
    <m/>
    <s v="oui"/>
    <m/>
    <s v="seau bidon savon400gr"/>
    <n v="1"/>
    <n v="1"/>
    <n v="1"/>
    <n v="0"/>
    <m/>
    <s v="securite cout_transport rarete_transport prix_fournisseurs"/>
    <n v="1"/>
    <n v="0"/>
    <n v="0"/>
    <n v="0"/>
    <n v="1"/>
    <n v="1"/>
    <n v="1"/>
    <n v="0"/>
    <n v="0"/>
    <n v="0"/>
    <n v="0"/>
    <m/>
    <m/>
    <s v="prix_hausse"/>
    <n v="0"/>
    <n v="1"/>
    <n v="0"/>
    <n v="0"/>
    <s v="savon400gr bidon"/>
    <n v="0"/>
    <n v="1"/>
    <n v="1"/>
    <n v="0"/>
    <s v="hausse_couts Hausse_prix_fournisseurs baisse_offre_rupturestocks baisse_offre_securite"/>
    <n v="1"/>
    <n v="0"/>
    <n v="0"/>
    <n v="0"/>
    <n v="0"/>
    <n v="1"/>
    <n v="1"/>
    <n v="0"/>
    <n v="1"/>
    <n v="0"/>
    <n v="0"/>
    <n v="0"/>
    <m/>
    <m/>
    <m/>
    <m/>
    <m/>
    <m/>
    <m/>
    <m/>
    <m/>
    <m/>
    <m/>
    <m/>
    <m/>
    <m/>
    <m/>
    <m/>
    <m/>
    <m/>
    <m/>
    <m/>
    <m/>
    <s v="bache corde tenaille pelle"/>
    <n v="1"/>
    <n v="1"/>
    <n v="1"/>
    <n v="1"/>
    <n v="0"/>
    <n v="4"/>
    <m/>
    <s v="peudisponible"/>
    <n v="5500"/>
    <s v="meme_pays"/>
    <m/>
    <m/>
    <n v="30"/>
    <n v="14"/>
    <n v="0"/>
    <n v="250"/>
    <n v="0"/>
    <m/>
    <s v="peudisponible"/>
    <n v="15000"/>
    <s v="meme_pays"/>
    <m/>
    <m/>
    <n v="120"/>
    <n v="21"/>
    <n v="0"/>
    <n v="10"/>
    <n v="0"/>
    <m/>
    <s v="peudisponible"/>
    <n v="1000"/>
    <s v="meme_pays"/>
    <m/>
    <m/>
    <n v="170"/>
    <n v="21"/>
    <n v="0"/>
    <n v="300"/>
    <n v="0"/>
    <m/>
    <s v="peudisponible"/>
    <n v="2500"/>
    <s v="meme_pays"/>
    <m/>
    <m/>
    <n v="120"/>
    <n v="21"/>
    <n v="0"/>
    <n v="150"/>
    <n v="0"/>
    <m/>
    <s v="oui"/>
    <m/>
    <s v="bache corde tenaille pelle"/>
    <n v="1"/>
    <n v="1"/>
    <n v="1"/>
    <n v="1"/>
    <n v="0"/>
    <m/>
    <s v="securite prix_fournisseurs rarete_transport cout_transport"/>
    <n v="1"/>
    <n v="0"/>
    <n v="0"/>
    <n v="0"/>
    <n v="1"/>
    <n v="1"/>
    <n v="1"/>
    <n v="0"/>
    <n v="0"/>
    <n v="0"/>
    <n v="0"/>
    <m/>
    <m/>
    <s v="prix_hausse"/>
    <n v="0"/>
    <n v="1"/>
    <n v="0"/>
    <n v="0"/>
    <s v="bache corde tenaille pelle"/>
    <n v="1"/>
    <n v="1"/>
    <n v="1"/>
    <n v="1"/>
    <n v="0"/>
    <s v="hausse_couts Hausse_prix_fournisseurs baisse_offre_securite"/>
    <n v="1"/>
    <n v="0"/>
    <n v="0"/>
    <n v="0"/>
    <n v="0"/>
    <n v="1"/>
    <n v="0"/>
    <n v="0"/>
    <n v="1"/>
    <n v="0"/>
    <n v="0"/>
    <n v="0"/>
    <m/>
    <m/>
    <m/>
    <m/>
    <m/>
    <m/>
    <m/>
    <m/>
    <m/>
    <m/>
    <m/>
    <m/>
    <m/>
    <m/>
    <m/>
    <m/>
    <m/>
    <m/>
    <m/>
    <m/>
    <m/>
    <m/>
    <s v="pagne lampe sac_boro combustible_gaz assiette gobelet_plastique gobelet_acier bassine natte couverture combustible_charbon"/>
    <n v="0"/>
    <n v="1"/>
    <n v="1"/>
    <n v="0"/>
    <n v="0"/>
    <n v="1"/>
    <n v="1"/>
    <n v="1"/>
    <n v="1"/>
    <n v="1"/>
    <n v="1"/>
    <n v="0"/>
    <n v="1"/>
    <n v="1"/>
    <n v="1"/>
    <n v="0"/>
    <n v="11"/>
    <n v="18"/>
    <m/>
    <m/>
    <m/>
    <m/>
    <m/>
    <m/>
    <m/>
    <m/>
    <m/>
    <m/>
    <m/>
    <m/>
    <s v="peudisponible"/>
    <s v="sac"/>
    <n v="1"/>
    <n v="0"/>
    <n v="8000"/>
    <m/>
    <s v="meme_pays"/>
    <m/>
    <m/>
    <n v="240"/>
    <n v="21"/>
    <n v="0"/>
    <n v="1000"/>
    <n v="0"/>
    <m/>
    <s v="peudisponible"/>
    <s v="6kg 12kg"/>
    <n v="0"/>
    <n v="1"/>
    <n v="1"/>
    <m/>
    <n v="32500"/>
    <n v="45000"/>
    <s v="meme_pays"/>
    <m/>
    <m/>
    <n v="15"/>
    <n v="21"/>
    <n v="1"/>
    <n v="500"/>
    <n v="0"/>
    <m/>
    <m/>
    <m/>
    <m/>
    <m/>
    <m/>
    <m/>
    <m/>
    <m/>
    <m/>
    <m/>
    <m/>
    <m/>
    <m/>
    <m/>
    <m/>
    <m/>
    <m/>
    <m/>
    <m/>
    <m/>
    <m/>
    <m/>
    <s v="peudisponible"/>
    <n v="350"/>
    <s v="meme_pays"/>
    <m/>
    <m/>
    <n v="30"/>
    <n v="21"/>
    <n v="0"/>
    <n v="500"/>
    <n v="0"/>
    <m/>
    <s v="peudisponible"/>
    <n v="150"/>
    <s v="meme_pays"/>
    <m/>
    <m/>
    <n v="180"/>
    <n v="21"/>
    <n v="0"/>
    <n v="600"/>
    <n v="0"/>
    <m/>
    <s v="peudisponible"/>
    <s v="1l 0_5l"/>
    <n v="0"/>
    <n v="1"/>
    <n v="1"/>
    <m/>
    <n v="1000"/>
    <n v="1500"/>
    <s v="meme_pays"/>
    <m/>
    <m/>
    <n v="180"/>
    <n v="21"/>
    <n v="0"/>
    <n v="350"/>
    <n v="0"/>
    <m/>
    <s v="peudisponible"/>
    <n v="2500"/>
    <s v="meme_pays"/>
    <m/>
    <m/>
    <n v="90"/>
    <n v="21"/>
    <n v="0"/>
    <n v="180"/>
    <n v="0"/>
    <m/>
    <s v="peudisponible"/>
    <n v="3500"/>
    <s v="meme_pays"/>
    <m/>
    <m/>
    <n v="60"/>
    <n v="21"/>
    <n v="0"/>
    <n v="100"/>
    <n v="0"/>
    <m/>
    <s v="peudisponible"/>
    <n v="5000"/>
    <s v="meme_pays"/>
    <m/>
    <m/>
    <n v="150"/>
    <n v="21"/>
    <n v="0"/>
    <n v="300"/>
    <n v="0"/>
    <m/>
    <m/>
    <m/>
    <m/>
    <m/>
    <m/>
    <m/>
    <m/>
    <m/>
    <m/>
    <m/>
    <m/>
    <s v="peudisponible"/>
    <n v="7000"/>
    <s v="meme_pays"/>
    <m/>
    <m/>
    <n v="30"/>
    <n v="21"/>
    <n v="0"/>
    <n v="250"/>
    <n v="0"/>
    <m/>
    <s v="peudisponible"/>
    <s v="oui"/>
    <n v="2500"/>
    <m/>
    <m/>
    <s v="meme_pays"/>
    <m/>
    <m/>
    <n v="360"/>
    <n v="21"/>
    <n v="0"/>
    <n v="1000"/>
    <n v="0"/>
    <m/>
    <s v="peudisponible"/>
    <n v="300"/>
    <s v="meme_pays"/>
    <m/>
    <m/>
    <n v="180"/>
    <n v="21"/>
    <n v="0"/>
    <n v="2500"/>
    <n v="0"/>
    <m/>
    <s v="oui"/>
    <m/>
    <s v="combustible_charbon combustible_gaz assiette gobelet_plastique gobelet_acier bassine natte couverture lampe pagne sac_boro"/>
    <n v="0"/>
    <n v="1"/>
    <n v="1"/>
    <n v="0"/>
    <n v="0"/>
    <n v="1"/>
    <n v="1"/>
    <n v="1"/>
    <n v="1"/>
    <n v="1"/>
    <n v="1"/>
    <n v="0"/>
    <n v="1"/>
    <n v="1"/>
    <n v="1"/>
    <n v="0"/>
    <m/>
    <s v="securite vols degradation_perte prix_fournisseurs rarete_transport cout_transport"/>
    <n v="1"/>
    <n v="1"/>
    <n v="1"/>
    <n v="0"/>
    <n v="1"/>
    <n v="1"/>
    <n v="1"/>
    <n v="0"/>
    <n v="0"/>
    <n v="0"/>
    <n v="0"/>
    <m/>
    <m/>
    <x v="2"/>
    <n v="0"/>
    <n v="1"/>
    <n v="0"/>
    <n v="0"/>
    <s v="combustible_charbon combustible_gaz assiette gobelet_plastique gobelet_acier bassine natte couverture lampe pagne"/>
    <n v="0"/>
    <n v="1"/>
    <n v="1"/>
    <n v="0"/>
    <n v="0"/>
    <n v="1"/>
    <n v="1"/>
    <n v="1"/>
    <n v="1"/>
    <n v="1"/>
    <n v="1"/>
    <n v="0"/>
    <n v="1"/>
    <n v="1"/>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ganes_bandits aide_humanitaire"/>
    <n v="0"/>
    <n v="1"/>
    <n v="1"/>
    <n v="1"/>
    <n v="1"/>
    <n v="1"/>
    <n v="1"/>
    <n v="0"/>
    <n v="0"/>
    <n v="0"/>
    <m/>
    <s v="argent_mobile transfert"/>
    <n v="0"/>
    <n v="0"/>
    <n v="1"/>
    <n v="1"/>
    <n v="0"/>
    <n v="0"/>
    <n v="0"/>
    <n v="0"/>
    <n v="0"/>
    <n v="0"/>
    <n v="0"/>
    <m/>
    <s v="oui_personnel"/>
    <s v="oui_carburant oui_produits"/>
    <n v="0"/>
    <n v="1"/>
    <n v="0"/>
    <n v="1"/>
    <n v="0"/>
    <n v="0"/>
    <m/>
    <s v="pas_de_reponse"/>
    <n v="0"/>
    <n v="0"/>
    <n v="0"/>
    <n v="0"/>
    <n v="0"/>
    <n v="0"/>
    <n v="0"/>
    <n v="1"/>
    <n v="0"/>
    <m/>
    <s v="oui_plusieurs"/>
    <s v="restrictions_mouvements horaires_restreints lieux_insecurite personnes_insecurite"/>
    <n v="0"/>
    <n v="0"/>
    <n v="1"/>
    <n v="1"/>
    <n v="1"/>
    <n v="1"/>
    <n v="0"/>
    <n v="0"/>
    <n v="0"/>
    <m/>
    <s v="vol_etalage"/>
    <n v="0"/>
    <n v="0"/>
    <n v="1"/>
    <n v="0"/>
    <n v="0"/>
    <n v="0"/>
    <n v="0"/>
    <n v="0"/>
    <n v="0"/>
    <n v="0"/>
    <m/>
    <s v="route_endommagees routes_inondees routes_ganes routes_banditisme"/>
    <n v="0"/>
    <n v="1"/>
    <n v="1"/>
    <n v="0"/>
    <n v="1"/>
    <n v="1"/>
    <n v="0"/>
    <n v="0"/>
    <n v="0"/>
    <m/>
    <s v="aucun"/>
    <n v="1"/>
    <n v="0"/>
    <n v="0"/>
    <n v="0"/>
    <n v="0"/>
    <n v="0"/>
    <n v="0"/>
    <n v="0"/>
    <n v="0"/>
    <m/>
    <s v="augmente_beaucoup"/>
    <s v="non"/>
    <m/>
    <m/>
    <s v="augmente_beaucoup"/>
    <s v="oui"/>
    <s v="A cause de l'insécurité"/>
    <m/>
    <s v="Le marché a besoin de rénovation"/>
    <m/>
    <m/>
    <m/>
    <m/>
    <n v="444546252"/>
    <d v="2023-06-25T13:42:56"/>
    <m/>
    <m/>
    <s v="submitted_via_web"/>
    <s v="bkf_icsm"/>
    <s v="v8DRxzhZAoFL2MzF7VzqpN"/>
    <m/>
    <m/>
    <m/>
  </r>
  <r>
    <n v="94"/>
    <s v="32ac3f8a-925a-439d-9876-ce88eb73a390"/>
    <d v="2023-06-24T00:00:00"/>
    <s v="tougan"/>
    <s v="tougan2"/>
    <d v="2023-06-24T17:05:50"/>
    <d v="2023-06-25T10:50:47"/>
    <s v="audit.csv"/>
    <m/>
    <m/>
    <x v="5"/>
    <d v="2023-06-22T00:00:00"/>
    <s v="boucle_mouhoun"/>
    <s v="sourou"/>
    <x v="8"/>
    <s v="central"/>
    <m/>
    <m/>
    <s v="Catholic Relief Services Burkina Faso (CRS)"/>
    <s v="Marché de Tougan"/>
    <m/>
    <s v="oui"/>
    <m/>
    <x v="1"/>
    <m/>
    <m/>
    <s v="savon400gr bidon seau"/>
    <n v="1"/>
    <n v="1"/>
    <n v="1"/>
    <n v="0"/>
    <n v="3"/>
    <m/>
    <s v="peudisponible"/>
    <n v="1000"/>
    <s v="meme_pays"/>
    <m/>
    <m/>
    <n v="60"/>
    <n v="21"/>
    <n v="0"/>
    <n v="130"/>
    <n v="0"/>
    <m/>
    <s v="peudisponible"/>
    <s v="20l"/>
    <n v="1"/>
    <n v="0"/>
    <n v="3000"/>
    <m/>
    <s v="meme_pays"/>
    <m/>
    <m/>
    <n v="15"/>
    <n v="21"/>
    <n v="1"/>
    <n v="400"/>
    <n v="0"/>
    <m/>
    <s v="peudisponible"/>
    <s v="boule400g boule250g"/>
    <n v="1"/>
    <n v="1"/>
    <n v="450"/>
    <n v="275"/>
    <s v="meme_pays"/>
    <m/>
    <m/>
    <n v="180"/>
    <n v="21"/>
    <n v="0"/>
    <n v="1000"/>
    <n v="0"/>
    <m/>
    <s v="oui"/>
    <m/>
    <s v="seau bidon savon400gr"/>
    <n v="1"/>
    <n v="1"/>
    <n v="1"/>
    <n v="0"/>
    <m/>
    <s v="securite degradation_perte prix_fournisseurs rarete_transport cout_transport"/>
    <n v="1"/>
    <n v="0"/>
    <n v="1"/>
    <n v="0"/>
    <n v="1"/>
    <n v="1"/>
    <n v="1"/>
    <n v="0"/>
    <n v="0"/>
    <n v="0"/>
    <n v="0"/>
    <m/>
    <m/>
    <s v="prix_hausse"/>
    <n v="0"/>
    <n v="1"/>
    <n v="0"/>
    <n v="0"/>
    <s v="seau bidon savon400gr"/>
    <n v="1"/>
    <n v="1"/>
    <n v="1"/>
    <n v="0"/>
    <s v="hausse_couts Hausse_prix_fournisseurs baisse_offre_securite"/>
    <n v="1"/>
    <n v="0"/>
    <n v="0"/>
    <n v="0"/>
    <n v="0"/>
    <n v="1"/>
    <n v="0"/>
    <n v="0"/>
    <n v="1"/>
    <n v="0"/>
    <n v="0"/>
    <n v="0"/>
    <m/>
    <m/>
    <m/>
    <m/>
    <m/>
    <m/>
    <m/>
    <m/>
    <m/>
    <m/>
    <m/>
    <m/>
    <m/>
    <m/>
    <m/>
    <m/>
    <m/>
    <m/>
    <m/>
    <m/>
    <m/>
    <s v="bache corde tenaille pelle"/>
    <n v="1"/>
    <n v="1"/>
    <n v="1"/>
    <n v="1"/>
    <n v="0"/>
    <n v="4"/>
    <m/>
    <s v="peudisponible"/>
    <n v="4500"/>
    <s v="meme_pays"/>
    <m/>
    <m/>
    <n v="180"/>
    <n v="21"/>
    <n v="0"/>
    <n v="500"/>
    <n v="0"/>
    <m/>
    <s v="peudisponible"/>
    <n v="7500"/>
    <s v="meme_pays"/>
    <m/>
    <m/>
    <n v="90"/>
    <n v="21"/>
    <n v="0"/>
    <n v="700"/>
    <n v="0"/>
    <m/>
    <s v="peudisponible"/>
    <n v="1500"/>
    <s v="meme_pays"/>
    <m/>
    <m/>
    <n v="360"/>
    <n v="21"/>
    <n v="0"/>
    <n v="700"/>
    <n v="0"/>
    <m/>
    <s v="peudisponible"/>
    <n v="3000"/>
    <s v="meme_pays"/>
    <m/>
    <m/>
    <n v="120"/>
    <n v="21"/>
    <n v="0"/>
    <n v="500"/>
    <n v="0"/>
    <m/>
    <s v="oui"/>
    <m/>
    <s v="pelle tenaille corde bache"/>
    <n v="1"/>
    <n v="1"/>
    <n v="1"/>
    <n v="1"/>
    <n v="0"/>
    <m/>
    <s v="securite prix_fournisseurs rarete_transport cout_transport taxes tracasseries"/>
    <n v="1"/>
    <n v="0"/>
    <n v="0"/>
    <n v="0"/>
    <n v="1"/>
    <n v="1"/>
    <n v="1"/>
    <n v="1"/>
    <n v="1"/>
    <n v="0"/>
    <n v="0"/>
    <m/>
    <m/>
    <s v="prix_hausse"/>
    <n v="0"/>
    <n v="1"/>
    <n v="0"/>
    <n v="0"/>
    <s v="bache corde tenaille pelle"/>
    <n v="1"/>
    <n v="1"/>
    <n v="1"/>
    <n v="1"/>
    <n v="0"/>
    <s v="baisse_offre_securite baisse_offre_saison_circulation Hausse_prix_fournisseurs hausse_couts"/>
    <n v="1"/>
    <n v="0"/>
    <n v="0"/>
    <n v="0"/>
    <n v="0"/>
    <n v="1"/>
    <n v="0"/>
    <n v="1"/>
    <n v="1"/>
    <n v="0"/>
    <n v="0"/>
    <n v="0"/>
    <m/>
    <m/>
    <m/>
    <m/>
    <m/>
    <m/>
    <m/>
    <m/>
    <m/>
    <m/>
    <m/>
    <m/>
    <m/>
    <m/>
    <m/>
    <m/>
    <m/>
    <m/>
    <m/>
    <m/>
    <m/>
    <m/>
    <s v="combustible_bois combustible_gaz"/>
    <n v="1"/>
    <n v="0"/>
    <n v="1"/>
    <n v="0"/>
    <n v="0"/>
    <n v="0"/>
    <n v="0"/>
    <n v="0"/>
    <n v="0"/>
    <n v="0"/>
    <n v="0"/>
    <n v="0"/>
    <n v="0"/>
    <n v="0"/>
    <n v="0"/>
    <n v="0"/>
    <n v="2"/>
    <n v="9"/>
    <m/>
    <s v="peudisponible"/>
    <n v="500"/>
    <s v="meme_pays"/>
    <m/>
    <m/>
    <n v="30"/>
    <n v="40"/>
    <n v="1"/>
    <n v="1500"/>
    <n v="0"/>
    <m/>
    <m/>
    <m/>
    <m/>
    <m/>
    <m/>
    <m/>
    <m/>
    <m/>
    <m/>
    <m/>
    <m/>
    <m/>
    <m/>
    <m/>
    <m/>
    <s v="peudisponible"/>
    <s v="6kg 12kg"/>
    <n v="0"/>
    <n v="1"/>
    <n v="1"/>
    <m/>
    <n v="32500"/>
    <n v="45000"/>
    <s v="meme_pays"/>
    <m/>
    <m/>
    <n v="15"/>
    <n v="21"/>
    <n v="1"/>
    <n v="50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gaz"/>
    <n v="1"/>
    <n v="0"/>
    <n v="1"/>
    <n v="0"/>
    <n v="0"/>
    <n v="0"/>
    <n v="0"/>
    <n v="0"/>
    <n v="0"/>
    <n v="0"/>
    <n v="0"/>
    <n v="0"/>
    <n v="0"/>
    <n v="0"/>
    <n v="0"/>
    <n v="0"/>
    <m/>
    <s v="securite degradation_perte prix_fournisseurs rarete_transport cout_transport taxes"/>
    <n v="1"/>
    <n v="0"/>
    <n v="1"/>
    <n v="0"/>
    <n v="1"/>
    <n v="1"/>
    <n v="1"/>
    <n v="1"/>
    <n v="0"/>
    <n v="0"/>
    <n v="0"/>
    <m/>
    <m/>
    <x v="2"/>
    <n v="0"/>
    <n v="1"/>
    <n v="0"/>
    <n v="0"/>
    <s v="combustible_bois combustible_gaz"/>
    <n v="1"/>
    <n v="0"/>
    <n v="1"/>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n v="0"/>
    <n v="1"/>
    <n v="1"/>
    <n v="1"/>
    <n v="1"/>
    <n v="0"/>
    <n v="0"/>
    <n v="0"/>
    <n v="0"/>
    <n v="0"/>
    <m/>
    <s v="argent_mobile transfert"/>
    <n v="0"/>
    <n v="0"/>
    <n v="1"/>
    <n v="1"/>
    <n v="0"/>
    <n v="0"/>
    <n v="0"/>
    <n v="0"/>
    <n v="0"/>
    <n v="0"/>
    <n v="0"/>
    <m/>
    <s v="non_chez_soi"/>
    <s v="oui_produits"/>
    <n v="0"/>
    <n v="1"/>
    <n v="0"/>
    <n v="0"/>
    <n v="0"/>
    <n v="0"/>
    <m/>
    <s v="aucun"/>
    <n v="1"/>
    <n v="0"/>
    <n v="0"/>
    <n v="0"/>
    <n v="0"/>
    <n v="0"/>
    <n v="0"/>
    <n v="0"/>
    <n v="0"/>
    <m/>
    <s v="oui_plusieurs"/>
    <s v="restrictions_mouvements horaires_restreints personnes_insecurite lieux_insecurite"/>
    <n v="0"/>
    <n v="0"/>
    <n v="1"/>
    <n v="1"/>
    <n v="1"/>
    <n v="1"/>
    <n v="0"/>
    <n v="0"/>
    <n v="0"/>
    <m/>
    <s v="vol_etalage vol_cambriolage"/>
    <n v="0"/>
    <n v="0"/>
    <n v="1"/>
    <n v="1"/>
    <n v="0"/>
    <n v="0"/>
    <n v="0"/>
    <n v="0"/>
    <n v="0"/>
    <n v="0"/>
    <m/>
    <s v="route_endommagees"/>
    <n v="0"/>
    <n v="1"/>
    <n v="0"/>
    <n v="0"/>
    <n v="0"/>
    <n v="0"/>
    <n v="0"/>
    <n v="0"/>
    <n v="0"/>
    <m/>
    <s v="argent marchandises"/>
    <n v="0"/>
    <n v="1"/>
    <n v="1"/>
    <n v="0"/>
    <n v="0"/>
    <n v="0"/>
    <n v="0"/>
    <n v="0"/>
    <n v="0"/>
    <m/>
    <s v="augmente_beaucoup"/>
    <s v="oui"/>
    <s v="L'insécurité qui a poussé les villages environnants a rejoindre Tougan"/>
    <m/>
    <s v="augmente_beaucoup"/>
    <s v="oui"/>
    <s v="Il y'a plus de commerçant et plusieurs articles divers provenant des villages"/>
    <m/>
    <s v="Avec l'influence de commerçants provenant des villages installés à tougan à cause de l'insécurité le marché se dégrade les toitures s'envolent"/>
    <m/>
    <m/>
    <m/>
    <m/>
    <n v="444546267"/>
    <d v="2023-06-25T13:42:57"/>
    <m/>
    <m/>
    <s v="submitted_via_web"/>
    <s v="bkf_icsm"/>
    <s v="v8DRxzhZAoFL2MzF7VzqpN"/>
    <m/>
    <m/>
    <m/>
  </r>
  <r>
    <n v="95"/>
    <s v="c864a4f7-16b1-4772-8723-06d270e7423c"/>
    <d v="2023-06-25T00:00:00"/>
    <s v="tougan"/>
    <s v="tougan2"/>
    <d v="2023-06-25T10:51:39"/>
    <d v="2023-06-25T12:21:21"/>
    <s v="audit.csv"/>
    <m/>
    <m/>
    <x v="5"/>
    <d v="2023-06-23T00:00:00"/>
    <s v="boucle_mouhoun"/>
    <s v="sourou"/>
    <x v="8"/>
    <s v="central"/>
    <m/>
    <m/>
    <s v="Catholic Relief Services Burkina Faso (CRS)"/>
    <s v="Marché de Tougan"/>
    <m/>
    <s v="oui"/>
    <m/>
    <x v="1"/>
    <m/>
    <m/>
    <s v="bidon seau savon400gr"/>
    <n v="1"/>
    <n v="1"/>
    <n v="1"/>
    <n v="0"/>
    <n v="3"/>
    <m/>
    <s v="peudisponible"/>
    <n v="950"/>
    <s v="meme_pays"/>
    <m/>
    <m/>
    <n v="120"/>
    <n v="21"/>
    <n v="0"/>
    <n v="500"/>
    <n v="0"/>
    <m/>
    <s v="peudisponible"/>
    <s v="20l"/>
    <n v="1"/>
    <n v="0"/>
    <n v="3100"/>
    <m/>
    <s v="meme_pays"/>
    <m/>
    <m/>
    <n v="15"/>
    <n v="21"/>
    <n v="1"/>
    <n v="450"/>
    <n v="0"/>
    <m/>
    <s v="peudisponible"/>
    <s v="boule400g boule250g"/>
    <n v="1"/>
    <n v="1"/>
    <n v="500"/>
    <n v="350"/>
    <s v="meme_pays"/>
    <m/>
    <m/>
    <n v="90"/>
    <n v="21"/>
    <n v="0"/>
    <n v="1500"/>
    <n v="0"/>
    <m/>
    <s v="oui"/>
    <m/>
    <s v="seau bidon savon400gr"/>
    <n v="1"/>
    <n v="1"/>
    <n v="1"/>
    <n v="0"/>
    <m/>
    <s v="securite degradation_perte prix_fournisseurs rarete_transport cout_transport"/>
    <n v="1"/>
    <n v="0"/>
    <n v="1"/>
    <n v="0"/>
    <n v="1"/>
    <n v="1"/>
    <n v="1"/>
    <n v="0"/>
    <n v="0"/>
    <n v="0"/>
    <n v="0"/>
    <m/>
    <m/>
    <s v="prix_hausse"/>
    <n v="0"/>
    <n v="1"/>
    <n v="0"/>
    <n v="0"/>
    <s v="seau bidon savon400gr"/>
    <n v="1"/>
    <n v="1"/>
    <n v="1"/>
    <n v="0"/>
    <s v="hausse_couts Hausse_prix_fournisseurs baisse_offre_securite"/>
    <n v="1"/>
    <n v="0"/>
    <n v="0"/>
    <n v="0"/>
    <n v="0"/>
    <n v="1"/>
    <n v="0"/>
    <n v="0"/>
    <n v="1"/>
    <n v="0"/>
    <n v="0"/>
    <n v="0"/>
    <m/>
    <m/>
    <m/>
    <m/>
    <m/>
    <m/>
    <m/>
    <m/>
    <m/>
    <m/>
    <m/>
    <m/>
    <m/>
    <m/>
    <m/>
    <m/>
    <m/>
    <m/>
    <m/>
    <m/>
    <m/>
    <s v="bache tenaille pelle corde"/>
    <n v="1"/>
    <n v="1"/>
    <n v="1"/>
    <n v="1"/>
    <n v="0"/>
    <n v="4"/>
    <m/>
    <s v="peudisponible"/>
    <n v="5500"/>
    <s v="meme_pays"/>
    <m/>
    <m/>
    <n v="120"/>
    <n v="21"/>
    <n v="0"/>
    <n v="1280"/>
    <n v="0"/>
    <m/>
    <s v="peudisponible"/>
    <n v="12000"/>
    <s v="meme_pays"/>
    <m/>
    <m/>
    <n v="90"/>
    <n v="21"/>
    <n v="0"/>
    <n v="350"/>
    <n v="0"/>
    <m/>
    <s v="peudisponible"/>
    <n v="900"/>
    <s v="meme_pays"/>
    <m/>
    <m/>
    <n v="240"/>
    <n v="21"/>
    <n v="0"/>
    <n v="450"/>
    <n v="0"/>
    <m/>
    <s v="peudisponible"/>
    <n v="2800"/>
    <s v="meme_pays"/>
    <m/>
    <m/>
    <n v="90"/>
    <n v="21"/>
    <n v="0"/>
    <n v="1400"/>
    <n v="0"/>
    <m/>
    <s v="oui"/>
    <m/>
    <s v="bache corde tenaille pelle"/>
    <n v="1"/>
    <n v="1"/>
    <n v="1"/>
    <n v="1"/>
    <n v="0"/>
    <m/>
    <s v="securite vols degradation_perte prix_fournisseurs rarete_transport cout_transport taxes"/>
    <n v="1"/>
    <n v="1"/>
    <n v="1"/>
    <n v="0"/>
    <n v="1"/>
    <n v="1"/>
    <n v="1"/>
    <n v="1"/>
    <n v="0"/>
    <n v="0"/>
    <n v="0"/>
    <m/>
    <m/>
    <s v="prix_hausse"/>
    <n v="0"/>
    <n v="1"/>
    <n v="0"/>
    <n v="0"/>
    <s v="bache corde tenaille pelle"/>
    <n v="1"/>
    <n v="1"/>
    <n v="1"/>
    <n v="1"/>
    <n v="0"/>
    <s v="hausse_couts Hausse_prix_fournisseurs baisse_offre_securite"/>
    <n v="1"/>
    <n v="0"/>
    <n v="0"/>
    <n v="0"/>
    <n v="0"/>
    <n v="1"/>
    <n v="0"/>
    <n v="0"/>
    <n v="1"/>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peudisponible"/>
    <n v="400"/>
    <s v="meme_localite"/>
    <m/>
    <m/>
    <n v="45"/>
    <n v="60"/>
    <n v="1"/>
    <n v="5000"/>
    <n v="0"/>
    <m/>
    <s v="peudisponible"/>
    <s v="sac"/>
    <n v="1"/>
    <n v="0"/>
    <n v="8500"/>
    <m/>
    <s v="meme_pays"/>
    <m/>
    <m/>
    <n v="90"/>
    <n v="30"/>
    <n v="0"/>
    <n v="200"/>
    <n v="0"/>
    <m/>
    <s v="peudisponible"/>
    <s v="6kg 12kg"/>
    <n v="0"/>
    <n v="1"/>
    <n v="1"/>
    <m/>
    <n v="32500"/>
    <n v="45000"/>
    <s v="meme_pays"/>
    <m/>
    <m/>
    <n v="240"/>
    <n v="45"/>
    <n v="0"/>
    <n v="350"/>
    <n v="0"/>
    <m/>
    <s v="peudisponible"/>
    <n v="4500"/>
    <s v="meme_province"/>
    <m/>
    <m/>
    <n v="30"/>
    <n v="50"/>
    <n v="0"/>
    <n v="180"/>
    <n v="0"/>
    <m/>
    <s v="peudisponible"/>
    <n v="2800"/>
    <s v="meme_province"/>
    <m/>
    <m/>
    <n v="130"/>
    <n v="30"/>
    <n v="0"/>
    <n v="95"/>
    <n v="0"/>
    <m/>
    <s v="peudisponible"/>
    <n v="800"/>
    <s v="meme_pays"/>
    <m/>
    <m/>
    <n v="60"/>
    <n v="30"/>
    <n v="0"/>
    <n v="1550"/>
    <n v="0"/>
    <m/>
    <s v="peudisponible"/>
    <n v="200"/>
    <s v="meme_pays"/>
    <m/>
    <m/>
    <n v="60"/>
    <n v="21"/>
    <n v="0"/>
    <n v="580"/>
    <n v="0"/>
    <m/>
    <s v="peudisponible"/>
    <s v="0_25l 0_5l 1l"/>
    <n v="1"/>
    <n v="1"/>
    <n v="1"/>
    <n v="500"/>
    <n v="600"/>
    <n v="1100"/>
    <s v="meme_pays"/>
    <m/>
    <m/>
    <n v="95"/>
    <n v="21"/>
    <n v="0"/>
    <n v="650"/>
    <n v="0"/>
    <m/>
    <s v="peudisponible"/>
    <n v="2500"/>
    <s v="meme_pays"/>
    <m/>
    <m/>
    <n v="250"/>
    <n v="21"/>
    <n v="0"/>
    <n v="1400"/>
    <n v="0"/>
    <m/>
    <s v="peudisponible"/>
    <n v="3700"/>
    <s v="meme_pays"/>
    <m/>
    <m/>
    <n v="50"/>
    <n v="21"/>
    <n v="0"/>
    <n v="550"/>
    <n v="0"/>
    <m/>
    <s v="nondisponible"/>
    <m/>
    <m/>
    <m/>
    <m/>
    <m/>
    <m/>
    <m/>
    <m/>
    <m/>
    <m/>
    <s v="nondisponible"/>
    <m/>
    <m/>
    <m/>
    <m/>
    <m/>
    <m/>
    <m/>
    <m/>
    <m/>
    <m/>
    <s v="peudisponible"/>
    <n v="1500"/>
    <s v="meme_pays"/>
    <m/>
    <m/>
    <n v="90"/>
    <n v="21"/>
    <n v="0"/>
    <n v="800"/>
    <n v="0"/>
    <m/>
    <s v="peudisponible"/>
    <s v="oui"/>
    <n v="6000"/>
    <m/>
    <m/>
    <s v="meme_pays"/>
    <m/>
    <m/>
    <n v="240"/>
    <n v="21"/>
    <n v="0"/>
    <n v="1800"/>
    <n v="0"/>
    <m/>
    <s v="peudisponible"/>
    <n v="250"/>
    <s v="meme_pays"/>
    <m/>
    <m/>
    <n v="90"/>
    <n v="14"/>
    <n v="0"/>
    <n v="1500"/>
    <n v="0"/>
    <m/>
    <s v="oui"/>
    <m/>
    <s v="combustible_bois combustible_charbon combustible_gaz marmite7 marmite5 assiette gobelet_plastique gobelet_acier bassine natte couverture moustiquaire lampe pagne sac_boro"/>
    <n v="1"/>
    <n v="1"/>
    <n v="1"/>
    <n v="1"/>
    <n v="1"/>
    <n v="1"/>
    <n v="1"/>
    <n v="1"/>
    <n v="1"/>
    <n v="1"/>
    <n v="1"/>
    <n v="1"/>
    <n v="1"/>
    <n v="1"/>
    <n v="1"/>
    <n v="0"/>
    <m/>
    <s v="securite vols degradation_perte prix_fournisseurs rarete_transport cout_transport taxes"/>
    <n v="1"/>
    <n v="1"/>
    <n v="1"/>
    <n v="0"/>
    <n v="1"/>
    <n v="1"/>
    <n v="1"/>
    <n v="1"/>
    <n v="0"/>
    <n v="0"/>
    <n v="0"/>
    <m/>
    <m/>
    <x v="2"/>
    <n v="0"/>
    <n v="1"/>
    <n v="0"/>
    <n v="0"/>
    <s v="combustible_bois combustible_charbon combustible_gaz marmite7 marmite5 assiette gobelet_plastique gobelet_acier sac_boro pagne lampe moustiquaire couverture natte bassine"/>
    <n v="1"/>
    <n v="1"/>
    <n v="1"/>
    <n v="1"/>
    <n v="1"/>
    <n v="1"/>
    <n v="1"/>
    <n v="1"/>
    <n v="1"/>
    <n v="1"/>
    <n v="1"/>
    <n v="1"/>
    <n v="1"/>
    <n v="1"/>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recrutement ganes_bandits aide_humanitaire"/>
    <n v="0"/>
    <n v="1"/>
    <n v="1"/>
    <n v="1"/>
    <n v="1"/>
    <n v="1"/>
    <n v="1"/>
    <n v="0"/>
    <n v="0"/>
    <n v="0"/>
    <m/>
    <s v="argent_mobile transfert"/>
    <n v="0"/>
    <n v="0"/>
    <n v="1"/>
    <n v="1"/>
    <n v="0"/>
    <n v="0"/>
    <n v="0"/>
    <n v="0"/>
    <n v="0"/>
    <n v="0"/>
    <n v="0"/>
    <m/>
    <s v="oui_personnel"/>
    <s v="non"/>
    <n v="1"/>
    <n v="0"/>
    <n v="0"/>
    <n v="0"/>
    <n v="0"/>
    <n v="0"/>
    <m/>
    <s v="aucun"/>
    <n v="1"/>
    <n v="0"/>
    <n v="0"/>
    <n v="0"/>
    <n v="0"/>
    <n v="0"/>
    <n v="0"/>
    <n v="0"/>
    <n v="0"/>
    <m/>
    <s v="oui_plusieurs"/>
    <s v="lieux_insecurite restrictions_mouvements"/>
    <n v="0"/>
    <n v="0"/>
    <n v="1"/>
    <n v="0"/>
    <n v="0"/>
    <n v="1"/>
    <n v="0"/>
    <n v="0"/>
    <n v="0"/>
    <m/>
    <s v="vol_cambriolage vol_etalage"/>
    <n v="0"/>
    <n v="0"/>
    <n v="1"/>
    <n v="1"/>
    <n v="0"/>
    <n v="0"/>
    <n v="0"/>
    <n v="0"/>
    <n v="0"/>
    <n v="0"/>
    <m/>
    <s v="route_endommagees routes_ganes autre"/>
    <n v="0"/>
    <n v="1"/>
    <n v="0"/>
    <n v="0"/>
    <n v="1"/>
    <n v="0"/>
    <n v="1"/>
    <n v="0"/>
    <n v="0"/>
    <s v="La distance a parcourir avant d'atteindre le marché est 07 kl"/>
    <s v="marchandises"/>
    <n v="0"/>
    <n v="0"/>
    <n v="1"/>
    <n v="0"/>
    <n v="0"/>
    <n v="0"/>
    <n v="0"/>
    <n v="0"/>
    <n v="0"/>
    <m/>
    <s v="augmente_beaucoup"/>
    <s v="oui"/>
    <s v="Arrivé des déplacés"/>
    <m/>
    <s v="augmente_beaucoup"/>
    <s v="oui"/>
    <s v="Arrivés des villages déplacé"/>
    <m/>
    <s v="Toiture du marché défectueuse"/>
    <m/>
    <m/>
    <m/>
    <m/>
    <n v="444546280"/>
    <d v="2023-06-25T13:42:59"/>
    <m/>
    <m/>
    <s v="submitted_via_web"/>
    <s v="bkf_icsm"/>
    <s v="v8DRxzhZAoFL2MzF7VzqpN"/>
    <m/>
    <m/>
    <m/>
  </r>
  <r>
    <n v="96"/>
    <s v="a1993f82-164e-4916-9012-c78746aaa68f"/>
    <d v="2023-06-25T00:00:00"/>
    <s v="tougan"/>
    <s v="tougan2"/>
    <d v="2023-06-25T12:21:34"/>
    <d v="2023-06-25T13:31:14"/>
    <s v="audit.csv"/>
    <m/>
    <m/>
    <x v="5"/>
    <d v="2023-06-24T00:00:00"/>
    <s v="boucle_mouhoun"/>
    <s v="sourou"/>
    <x v="8"/>
    <s v="central"/>
    <m/>
    <m/>
    <s v="Catholic Relief Services Burkina Faso (CRS)"/>
    <s v="Marché de Tougan"/>
    <m/>
    <s v="oui"/>
    <m/>
    <x v="3"/>
    <m/>
    <m/>
    <s v="bidon savon400gr seau"/>
    <n v="1"/>
    <n v="1"/>
    <n v="1"/>
    <n v="0"/>
    <n v="3"/>
    <m/>
    <s v="peudisponible"/>
    <n v="1000"/>
    <s v="meme_pays"/>
    <m/>
    <m/>
    <n v="90"/>
    <n v="21"/>
    <n v="0"/>
    <n v="580"/>
    <n v="0"/>
    <m/>
    <s v="peudisponible"/>
    <s v="20l"/>
    <n v="1"/>
    <n v="0"/>
    <n v="3300"/>
    <m/>
    <s v="meme_pays"/>
    <m/>
    <m/>
    <n v="30"/>
    <n v="14"/>
    <n v="0"/>
    <n v="350"/>
    <n v="0"/>
    <m/>
    <s v="peudisponible"/>
    <s v="boule400g boule250g"/>
    <n v="1"/>
    <n v="1"/>
    <n v="500"/>
    <n v="300"/>
    <s v="meme_pays"/>
    <m/>
    <m/>
    <n v="30"/>
    <n v="15"/>
    <n v="0"/>
    <n v="1550"/>
    <n v="0"/>
    <m/>
    <s v="oui"/>
    <m/>
    <s v="seau bidon savon400gr"/>
    <n v="1"/>
    <n v="1"/>
    <n v="1"/>
    <n v="0"/>
    <m/>
    <s v="securite degradation_perte rarete_transport cout_transport taxes tracasseries"/>
    <n v="1"/>
    <n v="0"/>
    <n v="1"/>
    <n v="0"/>
    <n v="0"/>
    <n v="1"/>
    <n v="1"/>
    <n v="1"/>
    <n v="1"/>
    <n v="0"/>
    <n v="0"/>
    <m/>
    <m/>
    <s v="prix_hausse"/>
    <n v="0"/>
    <n v="1"/>
    <n v="0"/>
    <n v="0"/>
    <s v="seau bidon savon400gr"/>
    <n v="1"/>
    <n v="1"/>
    <n v="1"/>
    <n v="0"/>
    <s v="hausse_couts Hausse_prix_fournisseurs baisse_offre_securite"/>
    <n v="1"/>
    <n v="0"/>
    <n v="0"/>
    <n v="0"/>
    <n v="0"/>
    <n v="1"/>
    <n v="0"/>
    <n v="0"/>
    <n v="1"/>
    <n v="0"/>
    <n v="0"/>
    <n v="0"/>
    <m/>
    <m/>
    <m/>
    <m/>
    <m/>
    <m/>
    <m/>
    <m/>
    <m/>
    <m/>
    <m/>
    <m/>
    <m/>
    <m/>
    <m/>
    <m/>
    <m/>
    <m/>
    <m/>
    <m/>
    <m/>
    <s v="bache corde tenaille pelle"/>
    <n v="1"/>
    <n v="1"/>
    <n v="1"/>
    <n v="1"/>
    <n v="0"/>
    <n v="4"/>
    <m/>
    <s v="peudisponible"/>
    <n v="4500"/>
    <s v="meme_pays"/>
    <m/>
    <m/>
    <n v="90"/>
    <n v="14"/>
    <n v="0"/>
    <n v="850"/>
    <n v="0"/>
    <m/>
    <s v="peudisponible"/>
    <n v="13500"/>
    <s v="meme_pays"/>
    <m/>
    <m/>
    <n v="200"/>
    <n v="20"/>
    <n v="0"/>
    <n v="50"/>
    <n v="0"/>
    <m/>
    <s v="peudisponible"/>
    <n v="1000"/>
    <s v="meme_pays"/>
    <m/>
    <m/>
    <n v="360"/>
    <n v="20"/>
    <n v="0"/>
    <n v="100"/>
    <n v="0"/>
    <m/>
    <s v="peudisponible"/>
    <n v="3000"/>
    <s v="meme_pays"/>
    <m/>
    <m/>
    <n v="200"/>
    <n v="14"/>
    <n v="0"/>
    <n v="190"/>
    <n v="0"/>
    <m/>
    <s v="oui"/>
    <m/>
    <s v="bache corde tenaille pelle"/>
    <n v="1"/>
    <n v="1"/>
    <n v="1"/>
    <n v="1"/>
    <n v="0"/>
    <m/>
    <s v="cout_transport rarete_transport prix_fournisseurs"/>
    <n v="0"/>
    <n v="0"/>
    <n v="0"/>
    <n v="0"/>
    <n v="1"/>
    <n v="1"/>
    <n v="1"/>
    <n v="0"/>
    <n v="0"/>
    <n v="0"/>
    <n v="0"/>
    <m/>
    <m/>
    <s v="prix_hausse"/>
    <n v="0"/>
    <n v="1"/>
    <n v="0"/>
    <n v="0"/>
    <s v="bache corde tenaille pelle"/>
    <n v="1"/>
    <n v="1"/>
    <n v="1"/>
    <n v="1"/>
    <n v="0"/>
    <s v="hausse_couts baisse_offre_securite Hausse_prix_fournisseurs"/>
    <n v="1"/>
    <n v="0"/>
    <n v="0"/>
    <n v="0"/>
    <n v="0"/>
    <n v="1"/>
    <n v="0"/>
    <n v="0"/>
    <n v="1"/>
    <n v="0"/>
    <n v="0"/>
    <n v="0"/>
    <m/>
    <m/>
    <m/>
    <m/>
    <m/>
    <m/>
    <m/>
    <m/>
    <m/>
    <m/>
    <m/>
    <m/>
    <m/>
    <m/>
    <m/>
    <m/>
    <m/>
    <m/>
    <m/>
    <m/>
    <m/>
    <m/>
    <s v="combustible_gaz combustible_charbon combustible_bois marmite7 marmite5 assiette gobelet_plastique gobelet_acier bassine"/>
    <n v="1"/>
    <n v="1"/>
    <n v="1"/>
    <n v="1"/>
    <n v="1"/>
    <n v="1"/>
    <n v="1"/>
    <n v="1"/>
    <n v="1"/>
    <n v="0"/>
    <n v="0"/>
    <n v="0"/>
    <n v="0"/>
    <n v="0"/>
    <n v="0"/>
    <n v="0"/>
    <n v="9"/>
    <n v="16"/>
    <m/>
    <s v="peudisponible"/>
    <n v="350"/>
    <s v="meme_pays"/>
    <m/>
    <m/>
    <n v="60"/>
    <n v="7"/>
    <n v="0"/>
    <n v="5000"/>
    <n v="600"/>
    <m/>
    <s v="peudisponible"/>
    <s v="sac sachet"/>
    <n v="1"/>
    <n v="1"/>
    <n v="10000"/>
    <n v="200"/>
    <s v="meme_pays"/>
    <m/>
    <m/>
    <n v="90"/>
    <n v="15"/>
    <n v="0"/>
    <n v="6500"/>
    <n v="100"/>
    <m/>
    <s v="peudisponible"/>
    <s v="6kg 12kg"/>
    <n v="0"/>
    <n v="1"/>
    <n v="1"/>
    <m/>
    <n v="32500"/>
    <n v="45000"/>
    <s v="meme_pays"/>
    <m/>
    <m/>
    <n v="30"/>
    <n v="20"/>
    <n v="0"/>
    <n v="500"/>
    <n v="0"/>
    <m/>
    <s v="peudisponible"/>
    <n v="4500"/>
    <s v="meme_pays"/>
    <m/>
    <m/>
    <n v="50"/>
    <n v="25"/>
    <n v="0"/>
    <n v="60"/>
    <n v="0"/>
    <m/>
    <s v="peudisponible"/>
    <n v="3000"/>
    <s v="meme_pays"/>
    <m/>
    <m/>
    <n v="90"/>
    <n v="25"/>
    <n v="0"/>
    <n v="60"/>
    <n v="0"/>
    <m/>
    <s v="peudisponible"/>
    <n v="1100"/>
    <s v="meme_pays"/>
    <m/>
    <m/>
    <n v="130"/>
    <n v="14"/>
    <n v="0"/>
    <n v="200"/>
    <n v="0"/>
    <m/>
    <s v="peudisponible"/>
    <n v="200"/>
    <s v="meme_pays"/>
    <m/>
    <m/>
    <n v="30"/>
    <n v="10"/>
    <n v="0"/>
    <n v="450"/>
    <n v="0"/>
    <m/>
    <s v="peudisponible"/>
    <s v="0_25l 0_5l 1l"/>
    <n v="1"/>
    <n v="1"/>
    <n v="1"/>
    <n v="500"/>
    <n v="1250"/>
    <n v="2000"/>
    <s v="meme_pays"/>
    <m/>
    <m/>
    <n v="180"/>
    <n v="10"/>
    <n v="0"/>
    <n v="180"/>
    <n v="0"/>
    <m/>
    <s v="peudisponible"/>
    <n v="2100"/>
    <s v="meme_pays"/>
    <m/>
    <m/>
    <n v="90"/>
    <n v="14"/>
    <n v="0"/>
    <n v="250"/>
    <n v="0"/>
    <m/>
    <m/>
    <m/>
    <m/>
    <m/>
    <m/>
    <m/>
    <m/>
    <m/>
    <m/>
    <m/>
    <m/>
    <m/>
    <m/>
    <m/>
    <m/>
    <m/>
    <m/>
    <m/>
    <m/>
    <m/>
    <m/>
    <m/>
    <m/>
    <m/>
    <m/>
    <m/>
    <m/>
    <m/>
    <m/>
    <m/>
    <m/>
    <m/>
    <m/>
    <m/>
    <m/>
    <m/>
    <m/>
    <m/>
    <m/>
    <m/>
    <m/>
    <m/>
    <m/>
    <m/>
    <m/>
    <m/>
    <m/>
    <m/>
    <m/>
    <m/>
    <m/>
    <m/>
    <m/>
    <m/>
    <m/>
    <m/>
    <m/>
    <m/>
    <m/>
    <m/>
    <m/>
    <m/>
    <m/>
    <m/>
    <m/>
    <m/>
    <m/>
    <m/>
    <m/>
    <s v="oui"/>
    <m/>
    <s v="combustible_bois combustible_charbon combustible_gaz marmite7 marmite5 assiette gobelet_plastique gobelet_acier bassine"/>
    <n v="1"/>
    <n v="1"/>
    <n v="1"/>
    <n v="1"/>
    <n v="1"/>
    <n v="1"/>
    <n v="1"/>
    <n v="1"/>
    <n v="1"/>
    <n v="0"/>
    <n v="0"/>
    <n v="0"/>
    <n v="0"/>
    <n v="0"/>
    <n v="0"/>
    <n v="0"/>
    <m/>
    <s v="securite rarete_transport cout_transport prix_fournisseurs"/>
    <n v="1"/>
    <n v="0"/>
    <n v="0"/>
    <n v="0"/>
    <n v="1"/>
    <n v="1"/>
    <n v="1"/>
    <n v="0"/>
    <n v="0"/>
    <n v="0"/>
    <n v="0"/>
    <m/>
    <m/>
    <x v="2"/>
    <n v="0"/>
    <n v="1"/>
    <n v="0"/>
    <n v="0"/>
    <s v="combustible_bois combustible_charbon combustible_gaz marmite7 bassine gobelet_acier gobelet_plastique assiette marmite5"/>
    <n v="1"/>
    <n v="1"/>
    <n v="1"/>
    <n v="1"/>
    <n v="1"/>
    <n v="1"/>
    <n v="1"/>
    <n v="1"/>
    <n v="1"/>
    <n v="0"/>
    <n v="0"/>
    <n v="0"/>
    <n v="0"/>
    <n v="0"/>
    <n v="0"/>
    <n v="0"/>
    <s v="hausse_couts hausse_demande_distribution Hausse_prix_fournisseurs baisse_offre_securite"/>
    <n v="1"/>
    <n v="1"/>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collectif"/>
    <s v="non"/>
    <n v="1"/>
    <n v="0"/>
    <n v="0"/>
    <n v="0"/>
    <n v="0"/>
    <n v="0"/>
    <m/>
    <s v="aucun"/>
    <n v="1"/>
    <n v="0"/>
    <n v="0"/>
    <n v="0"/>
    <n v="0"/>
    <n v="0"/>
    <n v="0"/>
    <n v="0"/>
    <n v="0"/>
    <m/>
    <s v="oui_plusieurs"/>
    <s v="pas_de_reponse"/>
    <n v="0"/>
    <n v="0"/>
    <n v="0"/>
    <n v="0"/>
    <n v="0"/>
    <n v="0"/>
    <n v="0"/>
    <n v="1"/>
    <n v="0"/>
    <m/>
    <s v="vol_cambriolage vol_etalage"/>
    <n v="0"/>
    <n v="0"/>
    <n v="1"/>
    <n v="1"/>
    <n v="0"/>
    <n v="0"/>
    <n v="0"/>
    <n v="0"/>
    <n v="0"/>
    <n v="0"/>
    <m/>
    <s v="aucun"/>
    <n v="1"/>
    <n v="0"/>
    <n v="0"/>
    <n v="0"/>
    <n v="0"/>
    <n v="0"/>
    <n v="0"/>
    <n v="0"/>
    <n v="0"/>
    <m/>
    <s v="aucun"/>
    <n v="1"/>
    <n v="0"/>
    <n v="0"/>
    <n v="0"/>
    <n v="0"/>
    <n v="0"/>
    <n v="0"/>
    <n v="0"/>
    <n v="0"/>
    <m/>
    <s v="augmente_beaucoup"/>
    <s v="oui"/>
    <s v="Arrivé des villages déplacé"/>
    <m/>
    <s v="augmente_beaucoup"/>
    <s v="oui"/>
    <s v="Arrivé des villages déplacé"/>
    <m/>
    <s v="Les structures du marché ne sont pas en bonne état"/>
    <m/>
    <m/>
    <m/>
    <m/>
    <n v="444546296"/>
    <d v="2023-06-25T13:43:01"/>
    <m/>
    <m/>
    <s v="submitted_via_web"/>
    <s v="bkf_icsm"/>
    <s v="v8DRxzhZAoFL2MzF7VzqpN"/>
    <m/>
    <m/>
    <m/>
  </r>
  <r>
    <n v="97"/>
    <s v="bdcb34d4-3f72-478c-85ec-563a8e376633"/>
    <d v="2023-06-24T00:00:00"/>
    <s v="gayeri"/>
    <s v="gayeri1"/>
    <d v="2023-06-24T15:56:59"/>
    <d v="2023-06-24T16:22:12"/>
    <s v="audit.csv"/>
    <m/>
    <m/>
    <x v="4"/>
    <d v="2023-06-24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pelle tenaille"/>
    <n v="1"/>
    <n v="1"/>
    <n v="1"/>
    <n v="1"/>
    <n v="0"/>
    <n v="4"/>
    <m/>
    <s v="peudisponible"/>
    <n v="10000"/>
    <s v="meme_pays"/>
    <m/>
    <m/>
    <n v="25"/>
    <n v="30"/>
    <n v="1"/>
    <n v="300"/>
    <n v="0"/>
    <m/>
    <s v="peudisponible"/>
    <n v="12500"/>
    <s v="meme_pays"/>
    <m/>
    <m/>
    <n v="60"/>
    <n v="30"/>
    <n v="0"/>
    <n v="100"/>
    <n v="0"/>
    <m/>
    <s v="peudisponible"/>
    <n v="5000"/>
    <s v="meme_pays"/>
    <m/>
    <m/>
    <n v="50"/>
    <n v="30"/>
    <n v="0"/>
    <n v="200"/>
    <n v="0"/>
    <m/>
    <s v="peudisponible"/>
    <n v="5000"/>
    <s v="meme_pays"/>
    <m/>
    <m/>
    <n v="10"/>
    <n v="30"/>
    <n v="1"/>
    <n v="200"/>
    <n v="0"/>
    <m/>
    <s v="oui"/>
    <m/>
    <s v="bache corde tenaille pelle"/>
    <n v="1"/>
    <n v="1"/>
    <n v="1"/>
    <n v="1"/>
    <n v="0"/>
    <m/>
    <s v="securite route_etat rarete_transport cout_transport"/>
    <n v="1"/>
    <n v="0"/>
    <n v="0"/>
    <n v="1"/>
    <n v="0"/>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oui_personnel"/>
    <s v="oui_produits"/>
    <n v="0"/>
    <n v="1"/>
    <n v="0"/>
    <n v="0"/>
    <n v="0"/>
    <n v="0"/>
    <m/>
    <s v="pas_de_reponse"/>
    <n v="0"/>
    <n v="0"/>
    <n v="0"/>
    <n v="0"/>
    <n v="0"/>
    <n v="0"/>
    <n v="0"/>
    <n v="1"/>
    <n v="0"/>
    <m/>
    <s v="oui_plusieurs"/>
    <s v="manque_transports personnes_insecurite"/>
    <n v="0"/>
    <n v="1"/>
    <n v="0"/>
    <n v="0"/>
    <n v="1"/>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44574680"/>
    <d v="2023-06-25T14:39:41"/>
    <m/>
    <m/>
    <s v="submitted_via_web"/>
    <s v="bkf_icsm"/>
    <s v="v8DRxzhZAoFL2MzF7VzqpN"/>
    <m/>
    <m/>
    <m/>
  </r>
  <r>
    <n v="98"/>
    <s v="fe628c3c-1f66-43d0-bd3e-f17088a7ccf7"/>
    <d v="2023-06-25T00:00:00"/>
    <s v="gayeri"/>
    <s v="gayeri1"/>
    <d v="2023-06-25T10:38:33"/>
    <d v="2023-06-25T10:45:18"/>
    <s v="audit.csv"/>
    <m/>
    <m/>
    <x v="4"/>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10000"/>
    <s v="meme_pays"/>
    <m/>
    <m/>
    <n v="60"/>
    <n v="30"/>
    <n v="0"/>
    <n v="300"/>
    <n v="0"/>
    <m/>
    <s v="peudisponible"/>
    <n v="12500"/>
    <s v="meme_pays"/>
    <m/>
    <m/>
    <n v="30"/>
    <n v="30"/>
    <n v="1"/>
    <n v="400"/>
    <n v="0"/>
    <m/>
    <s v="peudisponible"/>
    <n v="5000"/>
    <s v="meme_pays"/>
    <m/>
    <m/>
    <n v="30"/>
    <n v="30"/>
    <n v="1"/>
    <n v="1000"/>
    <n v="0"/>
    <m/>
    <s v="peudisponible"/>
    <n v="5000"/>
    <s v="meme_pays"/>
    <m/>
    <m/>
    <n v="30"/>
    <n v="30"/>
    <n v="1"/>
    <n v="400"/>
    <n v="0"/>
    <m/>
    <s v="oui"/>
    <m/>
    <s v="bache corde tenaille pelle"/>
    <n v="1"/>
    <n v="1"/>
    <n v="1"/>
    <n v="1"/>
    <n v="0"/>
    <m/>
    <s v="securite prix_fournisseurs rarete_transport cout_transport"/>
    <n v="1"/>
    <n v="0"/>
    <n v="0"/>
    <n v="0"/>
    <n v="1"/>
    <n v="1"/>
    <n v="1"/>
    <n v="0"/>
    <n v="0"/>
    <n v="0"/>
    <n v="0"/>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lieux_insecurite restrictions_mouvements manque_transports"/>
    <n v="0"/>
    <n v="1"/>
    <n v="1"/>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74719"/>
    <d v="2023-06-25T14:39:47"/>
    <m/>
    <m/>
    <s v="submitted_via_web"/>
    <s v="bkf_icsm"/>
    <s v="v8DRxzhZAoFL2MzF7VzqpN"/>
    <m/>
    <m/>
    <m/>
  </r>
  <r>
    <n v="99"/>
    <s v="d028276b-6897-4f2d-b5de-084f2b3d4429"/>
    <d v="2023-06-25T00:00:00"/>
    <s v="gayeri"/>
    <s v="gayeri1"/>
    <d v="2023-06-25T12:06:48"/>
    <d v="2023-06-25T12:15:45"/>
    <s v="audit.csv"/>
    <m/>
    <m/>
    <x v="4"/>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10000"/>
    <s v="meme_pays"/>
    <m/>
    <m/>
    <n v="45"/>
    <n v="60"/>
    <n v="1"/>
    <n v="500"/>
    <n v="0"/>
    <m/>
    <s v="peudisponible"/>
    <n v="12000"/>
    <s v="meme_pays"/>
    <m/>
    <m/>
    <n v="15"/>
    <n v="60"/>
    <n v="1"/>
    <n v="0"/>
    <n v="200"/>
    <m/>
    <s v="peudisponible"/>
    <n v="5000"/>
    <s v="meme_pays"/>
    <m/>
    <m/>
    <n v="45"/>
    <n v="60"/>
    <n v="1"/>
    <n v="300"/>
    <n v="0"/>
    <m/>
    <s v="peudisponible"/>
    <n v="5000"/>
    <s v="meme_pays"/>
    <m/>
    <m/>
    <n v="30"/>
    <n v="60"/>
    <n v="1"/>
    <n v="200"/>
    <n v="0"/>
    <m/>
    <s v="oui"/>
    <m/>
    <s v="bache corde tenaille pelle"/>
    <n v="1"/>
    <n v="1"/>
    <n v="1"/>
    <n v="1"/>
    <n v="0"/>
    <m/>
    <s v="prix_fournisseurs rarete_transport cout_transport"/>
    <n v="0"/>
    <n v="0"/>
    <n v="0"/>
    <n v="0"/>
    <n v="1"/>
    <n v="1"/>
    <n v="1"/>
    <n v="0"/>
    <n v="0"/>
    <n v="0"/>
    <n v="0"/>
    <m/>
    <m/>
    <s v="prix_hausse"/>
    <n v="0"/>
    <n v="1"/>
    <n v="0"/>
    <n v="0"/>
    <s v="corde tenaille"/>
    <n v="0"/>
    <n v="1"/>
    <n v="1"/>
    <n v="0"/>
    <n v="0"/>
    <s v="hausse_couts Hausse_prix_fournisseurs baisse_offre_securite"/>
    <n v="1"/>
    <n v="0"/>
    <n v="0"/>
    <n v="0"/>
    <n v="0"/>
    <n v="1"/>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lieux_insecurite"/>
    <n v="0"/>
    <n v="0"/>
    <n v="0"/>
    <n v="0"/>
    <n v="0"/>
    <n v="1"/>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74872"/>
    <d v="2023-06-25T14:40:04"/>
    <m/>
    <m/>
    <s v="submitted_via_web"/>
    <s v="bkf_icsm"/>
    <s v="v8DRxzhZAoFL2MzF7VzqpN"/>
    <m/>
    <m/>
    <m/>
  </r>
  <r>
    <n v="100"/>
    <s v="4a1b3e10-ad6f-44a5-8fa3-8da3f1b40ede"/>
    <d v="2023-06-25T00:00:00"/>
    <s v="gayeri"/>
    <s v="gayeri1"/>
    <d v="2023-06-25T14:01:05"/>
    <d v="2023-06-25T14:14:58"/>
    <s v="audit.csv"/>
    <m/>
    <m/>
    <x v="4"/>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couverture moustiquai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60"/>
    <n v="1"/>
    <n v="400"/>
    <n v="0"/>
    <m/>
    <s v="peudisponible"/>
    <n v="2000"/>
    <s v="meme_pays"/>
    <m/>
    <m/>
    <n v="30"/>
    <n v="60"/>
    <n v="1"/>
    <n v="300"/>
    <n v="0"/>
    <m/>
    <s v="peudisponible"/>
    <n v="2000"/>
    <s v="meme_pays"/>
    <m/>
    <m/>
    <n v="15"/>
    <n v="60"/>
    <n v="1"/>
    <n v="300"/>
    <n v="0"/>
    <m/>
    <m/>
    <m/>
    <m/>
    <m/>
    <m/>
    <m/>
    <m/>
    <m/>
    <m/>
    <m/>
    <m/>
    <m/>
    <m/>
    <m/>
    <m/>
    <m/>
    <m/>
    <m/>
    <m/>
    <m/>
    <m/>
    <m/>
    <m/>
    <m/>
    <m/>
    <m/>
    <m/>
    <m/>
    <m/>
    <m/>
    <m/>
    <m/>
    <m/>
    <m/>
    <m/>
    <m/>
    <s v="oui"/>
    <m/>
    <s v="natte couverture moustiquaire"/>
    <n v="0"/>
    <n v="0"/>
    <n v="0"/>
    <n v="0"/>
    <n v="0"/>
    <n v="0"/>
    <n v="0"/>
    <n v="0"/>
    <n v="0"/>
    <n v="1"/>
    <n v="1"/>
    <n v="1"/>
    <n v="0"/>
    <n v="0"/>
    <n v="0"/>
    <n v="0"/>
    <m/>
    <s v="rarete_transport cout_transport"/>
    <n v="0"/>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oui_produits"/>
    <n v="0"/>
    <n v="1"/>
    <n v="1"/>
    <n v="0"/>
    <n v="0"/>
    <n v="0"/>
    <m/>
    <s v="autre"/>
    <n v="0"/>
    <n v="0"/>
    <n v="0"/>
    <n v="0"/>
    <n v="0"/>
    <n v="0"/>
    <n v="1"/>
    <n v="0"/>
    <n v="0"/>
    <s v="Les peulhs"/>
    <s v="oui_plusieurs"/>
    <s v="horaires_restreints restrictions_mouvements"/>
    <n v="0"/>
    <n v="0"/>
    <n v="1"/>
    <n v="1"/>
    <n v="0"/>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44574917"/>
    <d v="2023-06-25T14:40:10"/>
    <m/>
    <m/>
    <s v="submitted_via_web"/>
    <s v="bkf_icsm"/>
    <s v="v8DRxzhZAoFL2MzF7VzqpN"/>
    <m/>
    <m/>
    <m/>
  </r>
  <r>
    <n v="101"/>
    <s v="e63772b9-dd9a-4873-8079-260ede8919f5"/>
    <d v="2023-06-25T00:00:00"/>
    <s v="gayeri"/>
    <s v="gayeri1"/>
    <d v="2023-06-25T14:15:31"/>
    <d v="2023-06-25T14:21:46"/>
    <s v="audit.csv"/>
    <m/>
    <m/>
    <x v="4"/>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oustiquaire couverture natt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250"/>
    <s v="meme_pays"/>
    <m/>
    <m/>
    <n v="30"/>
    <n v="60"/>
    <n v="1"/>
    <n v="300"/>
    <n v="0"/>
    <m/>
    <s v="peudisponible"/>
    <n v="2000"/>
    <s v="meme_pays"/>
    <m/>
    <m/>
    <n v="30"/>
    <n v="60"/>
    <n v="1"/>
    <n v="500"/>
    <n v="0"/>
    <m/>
    <s v="peudisponible"/>
    <n v="2000"/>
    <s v="meme_pays"/>
    <m/>
    <m/>
    <n v="30"/>
    <n v="60"/>
    <n v="1"/>
    <n v="300"/>
    <n v="0"/>
    <m/>
    <m/>
    <m/>
    <m/>
    <m/>
    <m/>
    <m/>
    <m/>
    <m/>
    <m/>
    <m/>
    <m/>
    <m/>
    <m/>
    <m/>
    <m/>
    <m/>
    <m/>
    <m/>
    <m/>
    <m/>
    <m/>
    <m/>
    <m/>
    <m/>
    <m/>
    <m/>
    <m/>
    <m/>
    <m/>
    <m/>
    <m/>
    <m/>
    <m/>
    <m/>
    <m/>
    <m/>
    <s v="oui"/>
    <m/>
    <s v="natte couverture moustiquaire"/>
    <n v="0"/>
    <n v="0"/>
    <n v="0"/>
    <n v="0"/>
    <n v="0"/>
    <n v="0"/>
    <n v="0"/>
    <n v="0"/>
    <n v="0"/>
    <n v="1"/>
    <n v="1"/>
    <n v="1"/>
    <n v="0"/>
    <n v="0"/>
    <n v="0"/>
    <n v="0"/>
    <m/>
    <s v="rarete_transport route_etat"/>
    <n v="0"/>
    <n v="0"/>
    <n v="0"/>
    <n v="1"/>
    <n v="0"/>
    <n v="1"/>
    <n v="0"/>
    <n v="0"/>
    <n v="0"/>
    <n v="0"/>
    <n v="0"/>
    <m/>
    <m/>
    <x v="2"/>
    <n v="0"/>
    <n v="1"/>
    <n v="0"/>
    <n v="0"/>
    <s v="natte"/>
    <n v="0"/>
    <n v="0"/>
    <n v="0"/>
    <n v="0"/>
    <n v="0"/>
    <n v="0"/>
    <n v="0"/>
    <n v="0"/>
    <n v="0"/>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n v="0"/>
    <n v="0"/>
    <n v="1"/>
    <n v="0"/>
    <n v="0"/>
    <n v="0"/>
    <m/>
    <s v="pas_de_reponse"/>
    <n v="0"/>
    <n v="0"/>
    <n v="0"/>
    <n v="0"/>
    <n v="0"/>
    <n v="0"/>
    <n v="0"/>
    <n v="1"/>
    <n v="0"/>
    <m/>
    <s v="oui_plusieurs"/>
    <s v="manque_transports restrictions_mouvemen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4574968"/>
    <d v="2023-06-25T14:40:17"/>
    <m/>
    <m/>
    <s v="submitted_via_web"/>
    <s v="bkf_icsm"/>
    <s v="v8DRxzhZAoFL2MzF7VzqpN"/>
    <m/>
    <m/>
    <m/>
  </r>
  <r>
    <n v="102"/>
    <s v="e77d18ec-0a17-41c8-8562-9b8b741f9c19"/>
    <d v="2023-06-25T00:00:00"/>
    <s v="gayeri"/>
    <s v="gayeri1"/>
    <d v="2023-06-25T14:23:05"/>
    <d v="2023-06-25T14:28:14"/>
    <s v="audit.csv"/>
    <m/>
    <m/>
    <x v="4"/>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couverture moustiquai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000"/>
    <s v="meme_pays"/>
    <m/>
    <m/>
    <n v="10"/>
    <n v="30"/>
    <n v="1"/>
    <n v="1000"/>
    <n v="0"/>
    <m/>
    <s v="peudisponible"/>
    <n v="2000"/>
    <s v="meme_pays"/>
    <m/>
    <m/>
    <n v="15"/>
    <n v="30"/>
    <n v="1"/>
    <n v="300"/>
    <n v="0"/>
    <m/>
    <s v="peudisponible"/>
    <n v="2000"/>
    <s v="meme_pays"/>
    <m/>
    <m/>
    <n v="30"/>
    <n v="30"/>
    <n v="1"/>
    <n v="500"/>
    <n v="0"/>
    <m/>
    <m/>
    <m/>
    <m/>
    <m/>
    <m/>
    <m/>
    <m/>
    <m/>
    <m/>
    <m/>
    <m/>
    <m/>
    <m/>
    <m/>
    <m/>
    <m/>
    <m/>
    <m/>
    <m/>
    <m/>
    <m/>
    <m/>
    <m/>
    <m/>
    <m/>
    <m/>
    <m/>
    <m/>
    <m/>
    <m/>
    <m/>
    <m/>
    <m/>
    <m/>
    <m/>
    <m/>
    <s v="oui"/>
    <m/>
    <s v="natte couverture moustiquaire"/>
    <n v="0"/>
    <n v="0"/>
    <n v="0"/>
    <n v="0"/>
    <n v="0"/>
    <n v="0"/>
    <n v="0"/>
    <n v="0"/>
    <n v="0"/>
    <n v="1"/>
    <n v="1"/>
    <n v="1"/>
    <n v="0"/>
    <n v="0"/>
    <n v="0"/>
    <n v="0"/>
    <m/>
    <s v="securite rarete_transport cout_transport"/>
    <n v="1"/>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oui_produits"/>
    <n v="0"/>
    <n v="1"/>
    <n v="1"/>
    <n v="0"/>
    <n v="0"/>
    <n v="0"/>
    <m/>
    <s v="autre"/>
    <n v="0"/>
    <n v="0"/>
    <n v="0"/>
    <n v="0"/>
    <n v="0"/>
    <n v="0"/>
    <n v="1"/>
    <n v="0"/>
    <n v="0"/>
    <s v="Les peulhs"/>
    <s v="oui_plusieurs"/>
    <s v="manque_transports horaires_restreints"/>
    <n v="0"/>
    <n v="1"/>
    <n v="0"/>
    <n v="1"/>
    <n v="0"/>
    <n v="0"/>
    <n v="0"/>
    <n v="0"/>
    <n v="0"/>
    <m/>
    <s v="vol_cambriolage"/>
    <n v="0"/>
    <n v="0"/>
    <n v="0"/>
    <n v="1"/>
    <n v="0"/>
    <n v="0"/>
    <n v="0"/>
    <n v="0"/>
    <n v="0"/>
    <n v="0"/>
    <m/>
    <s v="routes_ganes"/>
    <n v="0"/>
    <n v="0"/>
    <n v="0"/>
    <n v="0"/>
    <n v="1"/>
    <n v="0"/>
    <n v="0"/>
    <n v="0"/>
    <n v="0"/>
    <m/>
    <s v="assassinat aggression enlevement"/>
    <n v="0"/>
    <n v="0"/>
    <n v="0"/>
    <n v="0"/>
    <n v="1"/>
    <n v="1"/>
    <n v="1"/>
    <n v="0"/>
    <n v="0"/>
    <m/>
    <s v="baisse_beaucoup"/>
    <s v="pas_de_reponse"/>
    <m/>
    <m/>
    <s v="baisse_beaucoup"/>
    <s v="oui"/>
    <m/>
    <s v="Tous les villages environnants sont sous blocus"/>
    <m/>
    <m/>
    <m/>
    <m/>
    <m/>
    <n v="444575017"/>
    <d v="2023-06-25T14:40:24"/>
    <m/>
    <m/>
    <s v="submitted_via_web"/>
    <s v="bkf_icsm"/>
    <s v="v8DRxzhZAoFL2MzF7VzqpN"/>
    <m/>
    <m/>
    <m/>
  </r>
  <r>
    <n v="103"/>
    <s v="8abb170d-0314-4276-bc67-634a4fc140af"/>
    <d v="2023-06-21T00:00:00"/>
    <s v="dedougou"/>
    <s v="dedougou1"/>
    <d v="2023-06-21T20:47:31"/>
    <d v="2023-06-22T18:46:27"/>
    <s v="audit.csv"/>
    <m/>
    <m/>
    <x v="5"/>
    <d v="2023-06-21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disponible"/>
    <n v="200"/>
    <s v="meme_commune"/>
    <m/>
    <m/>
    <n v="60"/>
    <n v="7"/>
    <n v="0"/>
    <n v="2"/>
    <n v="1"/>
    <m/>
    <s v="disponible"/>
    <s v="sachet"/>
    <n v="0"/>
    <n v="1"/>
    <m/>
    <n v="100"/>
    <s v="meme_localite"/>
    <m/>
    <m/>
    <n v="60"/>
    <n v="7"/>
    <n v="0"/>
    <n v="5"/>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x v="2"/>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achat_liquidites"/>
    <n v="0"/>
    <n v="1"/>
    <n v="0"/>
    <n v="1"/>
    <n v="0"/>
    <n v="0"/>
    <n v="0"/>
    <n v="0"/>
    <n v="0"/>
    <n v="0"/>
    <m/>
    <s v="credit_informel"/>
    <n v="1"/>
    <n v="0"/>
    <n v="0"/>
    <n v="0"/>
    <n v="0"/>
    <n v="0"/>
    <n v="0"/>
    <n v="0"/>
    <n v="0"/>
    <n v="0"/>
    <n v="0"/>
    <m/>
    <s v="non_chez_soi"/>
    <s v="pas_de_reponse"/>
    <n v="0"/>
    <n v="0"/>
    <n v="0"/>
    <n v="0"/>
    <n v="1"/>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L'unité de mesure du bois est en taxi moto"/>
    <m/>
    <m/>
    <n v="444583632"/>
    <d v="2023-06-25T14:55:42"/>
    <m/>
    <m/>
    <s v="submitted_via_web"/>
    <s v="bkf_icsm"/>
    <s v="v8DRxzhZAoFL2MzF7VzqpN"/>
    <m/>
    <m/>
    <m/>
  </r>
  <r>
    <n v="104"/>
    <s v="a10971ea-fe87-479e-8698-6bcb9d04a3ab"/>
    <d v="2023-06-22T00:00:00"/>
    <s v="dedougou"/>
    <s v="dedougou1"/>
    <d v="2023-06-22T16:02:36"/>
    <d v="2023-06-22T16:16:25"/>
    <s v="audit.csv"/>
    <m/>
    <m/>
    <x v="5"/>
    <d v="2023-06-22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nondisponible"/>
    <m/>
    <m/>
    <m/>
    <m/>
    <m/>
    <m/>
    <m/>
    <m/>
    <m/>
    <m/>
    <m/>
    <m/>
    <m/>
    <m/>
    <m/>
    <m/>
    <m/>
    <m/>
    <m/>
    <m/>
    <m/>
    <s v="disponible"/>
    <n v="1000"/>
    <s v="meme_localite"/>
    <m/>
    <m/>
    <n v="60"/>
    <n v="1"/>
    <n v="0"/>
    <n v="20"/>
    <n v="50"/>
    <m/>
    <s v="disponible"/>
    <n v="2000"/>
    <s v="meme_localite"/>
    <m/>
    <m/>
    <n v="60"/>
    <n v="1"/>
    <n v="0"/>
    <n v="20"/>
    <n v="100"/>
    <m/>
    <s v="oui"/>
    <m/>
    <s v="bache"/>
    <n v="1"/>
    <n v="0"/>
    <n v="0"/>
    <n v="0"/>
    <n v="0"/>
    <m/>
    <s v="nsp"/>
    <n v="0"/>
    <n v="0"/>
    <n v="0"/>
    <n v="0"/>
    <n v="0"/>
    <n v="0"/>
    <n v="0"/>
    <n v="0"/>
    <n v="0"/>
    <n v="0"/>
    <n v="1"/>
    <m/>
    <m/>
    <s v="prix_constants"/>
    <n v="1"/>
    <n v="0"/>
    <n v="0"/>
    <n v="0"/>
    <m/>
    <m/>
    <m/>
    <m/>
    <m/>
    <m/>
    <m/>
    <m/>
    <m/>
    <m/>
    <m/>
    <m/>
    <m/>
    <m/>
    <m/>
    <m/>
    <m/>
    <m/>
    <m/>
    <m/>
    <m/>
    <m/>
    <m/>
    <m/>
    <m/>
    <m/>
    <m/>
    <m/>
    <m/>
    <m/>
    <m/>
    <m/>
    <m/>
    <m/>
    <m/>
    <m/>
    <m/>
    <m/>
    <m/>
    <m/>
    <m/>
    <s v="sac_boro lampe"/>
    <n v="0"/>
    <n v="0"/>
    <n v="0"/>
    <n v="0"/>
    <n v="0"/>
    <n v="0"/>
    <n v="0"/>
    <n v="0"/>
    <n v="0"/>
    <n v="0"/>
    <n v="0"/>
    <n v="0"/>
    <n v="1"/>
    <n v="0"/>
    <n v="1"/>
    <n v="0"/>
    <n v="2"/>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disponible"/>
    <m/>
    <m/>
    <m/>
    <m/>
    <m/>
    <m/>
    <m/>
    <m/>
    <m/>
    <m/>
    <m/>
    <m/>
    <m/>
    <m/>
    <m/>
    <m/>
    <m/>
    <m/>
    <m/>
    <m/>
    <m/>
    <m/>
    <m/>
    <m/>
    <s v="peudisponible"/>
    <n v="250"/>
    <s v="meme_localite"/>
    <m/>
    <m/>
    <n v="30"/>
    <n v="1"/>
    <n v="0"/>
    <n v="50"/>
    <n v="300"/>
    <m/>
    <s v="oui"/>
    <m/>
    <s v="lampe"/>
    <n v="0"/>
    <n v="0"/>
    <n v="0"/>
    <n v="0"/>
    <n v="0"/>
    <n v="0"/>
    <n v="0"/>
    <n v="0"/>
    <n v="0"/>
    <n v="0"/>
    <n v="0"/>
    <n v="0"/>
    <n v="1"/>
    <n v="0"/>
    <n v="0"/>
    <n v="0"/>
    <m/>
    <s v="nsp"/>
    <n v="0"/>
    <n v="0"/>
    <n v="0"/>
    <n v="0"/>
    <n v="0"/>
    <n v="0"/>
    <n v="0"/>
    <n v="0"/>
    <n v="0"/>
    <n v="0"/>
    <n v="1"/>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point_de_vente"/>
    <s v="non"/>
    <n v="1"/>
    <n v="0"/>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Il a des articles qu'il n'a plus pour le simple faite que c'est lui même il a pas pris"/>
    <m/>
    <m/>
    <n v="444583700"/>
    <d v="2023-06-25T14:55:47"/>
    <m/>
    <m/>
    <s v="submitted_via_web"/>
    <s v="bkf_icsm"/>
    <s v="v8DRxzhZAoFL2MzF7VzqpN"/>
    <m/>
    <m/>
    <m/>
  </r>
  <r>
    <n v="105"/>
    <s v="bd43f82c-c620-4c9d-9463-f280e2fa5a6b"/>
    <d v="2023-06-22T00:00:00"/>
    <s v="dedougou"/>
    <s v="dedougou1"/>
    <d v="2023-06-22T16:23:14"/>
    <d v="2023-06-22T16:38:54"/>
    <s v="audit.csv"/>
    <m/>
    <m/>
    <x v="5"/>
    <d v="2023-06-22T00:00:00"/>
    <s v="boucle_mouhoun"/>
    <s v="mouhoun"/>
    <x v="9"/>
    <s v="secondaire"/>
    <m/>
    <m/>
    <s v="Catholic Relief Services Burkina Faso (CRS)"/>
    <s v="Marché de Dedougou"/>
    <m/>
    <s v="oui"/>
    <m/>
    <x v="1"/>
    <m/>
    <m/>
    <s v="seau"/>
    <n v="1"/>
    <n v="0"/>
    <n v="0"/>
    <n v="0"/>
    <n v="1"/>
    <m/>
    <s v="disponible"/>
    <n v="1000"/>
    <s v="meme_localite"/>
    <m/>
    <m/>
    <n v="60"/>
    <n v="1"/>
    <n v="0"/>
    <n v="20"/>
    <n v="1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pagne"/>
    <n v="0"/>
    <n v="0"/>
    <n v="0"/>
    <n v="1"/>
    <n v="1"/>
    <n v="1"/>
    <n v="1"/>
    <n v="1"/>
    <n v="1"/>
    <n v="1"/>
    <n v="0"/>
    <n v="0"/>
    <n v="0"/>
    <n v="1"/>
    <n v="0"/>
    <n v="0"/>
    <n v="8"/>
    <n v="10"/>
    <m/>
    <m/>
    <m/>
    <m/>
    <m/>
    <m/>
    <m/>
    <m/>
    <m/>
    <m/>
    <m/>
    <m/>
    <m/>
    <m/>
    <m/>
    <m/>
    <m/>
    <m/>
    <m/>
    <m/>
    <m/>
    <m/>
    <m/>
    <m/>
    <m/>
    <m/>
    <m/>
    <m/>
    <m/>
    <m/>
    <m/>
    <m/>
    <m/>
    <m/>
    <m/>
    <m/>
    <m/>
    <m/>
    <m/>
    <m/>
    <m/>
    <m/>
    <m/>
    <m/>
    <s v="disponible"/>
    <n v="7500"/>
    <s v="meme_localite"/>
    <m/>
    <m/>
    <n v="90"/>
    <n v="2"/>
    <n v="0"/>
    <n v="10"/>
    <n v="40"/>
    <m/>
    <s v="disponible"/>
    <n v="5500"/>
    <s v="meme_localite"/>
    <m/>
    <m/>
    <n v="90"/>
    <n v="2"/>
    <n v="0"/>
    <n v="10"/>
    <n v="40"/>
    <m/>
    <s v="disponible"/>
    <n v="400"/>
    <s v="meme_localite"/>
    <m/>
    <m/>
    <n v="60"/>
    <n v="1"/>
    <n v="0"/>
    <n v="24"/>
    <n v="60"/>
    <m/>
    <s v="disponible"/>
    <n v="100"/>
    <s v="meme_localite"/>
    <m/>
    <m/>
    <n v="30"/>
    <n v="1"/>
    <n v="0"/>
    <n v="50"/>
    <n v="100"/>
    <m/>
    <s v="peudisponible"/>
    <s v="1l"/>
    <n v="0"/>
    <n v="0"/>
    <n v="1"/>
    <m/>
    <m/>
    <n v="1500"/>
    <s v="meme_localite"/>
    <m/>
    <m/>
    <n v="7"/>
    <n v="1"/>
    <n v="0"/>
    <n v="10"/>
    <n v="50"/>
    <m/>
    <s v="disponible"/>
    <n v="2000"/>
    <s v="meme_localite"/>
    <m/>
    <m/>
    <n v="60"/>
    <n v="1"/>
    <n v="0"/>
    <n v="10"/>
    <n v="100"/>
    <m/>
    <s v="disponible"/>
    <n v="3000"/>
    <s v="meme_localite"/>
    <m/>
    <m/>
    <n v="180"/>
    <n v="1"/>
    <n v="0"/>
    <n v="10"/>
    <n v="40"/>
    <m/>
    <m/>
    <m/>
    <m/>
    <m/>
    <m/>
    <m/>
    <m/>
    <m/>
    <m/>
    <m/>
    <m/>
    <m/>
    <m/>
    <m/>
    <m/>
    <m/>
    <m/>
    <m/>
    <m/>
    <m/>
    <m/>
    <m/>
    <m/>
    <m/>
    <m/>
    <m/>
    <m/>
    <m/>
    <m/>
    <m/>
    <m/>
    <m/>
    <m/>
    <s v="disponible"/>
    <s v="oui"/>
    <n v="2250"/>
    <m/>
    <m/>
    <s v="meme_localite"/>
    <m/>
    <m/>
    <n v="60"/>
    <n v="1"/>
    <n v="0"/>
    <n v="20"/>
    <n v="1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s v="Elle donne pas en crédit le mode de vente quelle adopté souvent est que le client peut réserver l'article qu'il désir et passé payer un peu un peu que il aura soldé il récupère l'article"/>
    <m/>
    <m/>
    <n v="444583754"/>
    <d v="2023-06-25T14:55:51"/>
    <m/>
    <m/>
    <s v="submitted_via_web"/>
    <s v="bkf_icsm"/>
    <s v="v8DRxzhZAoFL2MzF7VzqpN"/>
    <m/>
    <m/>
    <m/>
  </r>
  <r>
    <n v="106"/>
    <s v="0bb0d0be-5a17-42f1-b3ed-959eaeb02877"/>
    <d v="2023-06-22T00:00:00"/>
    <s v="dedougou"/>
    <s v="dedougou1"/>
    <d v="2023-06-22T16:44:47"/>
    <d v="2023-06-22T17:17:12"/>
    <s v="audit.csv"/>
    <m/>
    <m/>
    <x v="5"/>
    <d v="2023-06-22T00:00:00"/>
    <s v="boucle_mouhoun"/>
    <s v="mouhoun"/>
    <x v="9"/>
    <s v="secondaire"/>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peudisponible"/>
    <n v="500"/>
    <s v="meme_commune"/>
    <m/>
    <m/>
    <n v="14"/>
    <n v="14"/>
    <n v="1"/>
    <n v="4"/>
    <n v="1"/>
    <m/>
    <s v="peudisponible"/>
    <s v="sac sachet"/>
    <n v="1"/>
    <n v="1"/>
    <n v="6000"/>
    <n v="100"/>
    <s v="meme_commune"/>
    <m/>
    <m/>
    <n v="7"/>
    <n v="14"/>
    <n v="1"/>
    <n v="2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x v="2"/>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non_chez_soi"/>
    <s v="non"/>
    <n v="1"/>
    <n v="0"/>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s v="la quantité du bois est estimé en taxi moto"/>
    <m/>
    <m/>
    <n v="444583774"/>
    <d v="2023-06-25T14:55:54"/>
    <m/>
    <m/>
    <s v="submitted_via_web"/>
    <s v="bkf_icsm"/>
    <s v="v8DRxzhZAoFL2MzF7VzqpN"/>
    <m/>
    <m/>
    <m/>
  </r>
  <r>
    <n v="107"/>
    <s v="f0c2c1dd-fce4-4106-babb-bc8948807d28"/>
    <d v="2023-06-22T00:00:00"/>
    <s v="dedougou"/>
    <s v="dedougou1"/>
    <d v="2023-06-22T18:47:36"/>
    <d v="2023-06-23T19:40:53"/>
    <s v="audit.csv"/>
    <m/>
    <m/>
    <x v="5"/>
    <d v="2023-06-22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commune"/>
    <m/>
    <m/>
    <n v="90"/>
    <n v="14"/>
    <n v="0"/>
    <n v="10"/>
    <n v="2"/>
    <m/>
    <s v="peudisponible"/>
    <s v="sac sachet"/>
    <n v="1"/>
    <n v="1"/>
    <n v="5500"/>
    <n v="100"/>
    <s v="meme_commune"/>
    <m/>
    <m/>
    <n v="14"/>
    <n v="14"/>
    <n v="1"/>
    <n v="5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securite"/>
    <n v="1"/>
    <n v="0"/>
    <n v="0"/>
    <n v="0"/>
    <n v="0"/>
    <n v="0"/>
    <n v="0"/>
    <n v="0"/>
    <n v="0"/>
    <n v="0"/>
    <n v="0"/>
    <m/>
    <m/>
    <x v="2"/>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non_chez_soi"/>
    <s v="pas_de_reponse"/>
    <n v="0"/>
    <n v="0"/>
    <n v="0"/>
    <n v="0"/>
    <n v="1"/>
    <n v="0"/>
    <s v="non_jamais"/>
    <s v="aucun"/>
    <n v="1"/>
    <n v="0"/>
    <n v="0"/>
    <n v="0"/>
    <n v="0"/>
    <n v="0"/>
    <n v="0"/>
    <n v="0"/>
    <n v="0"/>
    <m/>
    <s v="oui_plusieurs"/>
    <s v="aucun"/>
    <n v="1"/>
    <n v="0"/>
    <n v="0"/>
    <n v="0"/>
    <n v="0"/>
    <n v="0"/>
    <n v="0"/>
    <n v="0"/>
    <n v="0"/>
    <m/>
    <s v="aucun"/>
    <n v="1"/>
    <n v="0"/>
    <n v="0"/>
    <n v="0"/>
    <n v="0"/>
    <n v="0"/>
    <n v="0"/>
    <n v="0"/>
    <n v="0"/>
    <n v="0"/>
    <m/>
    <s v="aucun"/>
    <n v="1"/>
    <n v="0"/>
    <n v="0"/>
    <n v="0"/>
    <n v="0"/>
    <n v="0"/>
    <n v="0"/>
    <n v="0"/>
    <n v="0"/>
    <m/>
    <s v="aggression"/>
    <n v="0"/>
    <n v="0"/>
    <n v="0"/>
    <n v="0"/>
    <n v="1"/>
    <n v="0"/>
    <n v="0"/>
    <n v="0"/>
    <n v="0"/>
    <m/>
    <s v="meme"/>
    <m/>
    <m/>
    <m/>
    <s v="baisse_un_peu"/>
    <s v="pas_de_reponse"/>
    <m/>
    <m/>
    <m/>
    <m/>
    <m/>
    <m/>
    <m/>
    <n v="444583966"/>
    <d v="2023-06-25T14:56:12"/>
    <m/>
    <m/>
    <s v="submitted_via_web"/>
    <s v="bkf_icsm"/>
    <s v="v8DRxzhZAoFL2MzF7VzqpN"/>
    <m/>
    <m/>
    <m/>
  </r>
  <r>
    <n v="108"/>
    <s v="8d5c64db-1308-40dc-8318-2cf1c8a69fe9"/>
    <d v="2023-06-24T00:00:00"/>
    <s v="dedougou"/>
    <s v="dedougou1"/>
    <d v="2023-06-24T09:04:04"/>
    <d v="2023-06-24T09:47:16"/>
    <s v="audit.csv"/>
    <m/>
    <m/>
    <x v="5"/>
    <d v="2023-06-24T00:00:00"/>
    <s v="boucle_mouhoun"/>
    <s v="mouhoun"/>
    <x v="9"/>
    <s v="central"/>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0000"/>
    <n v="35000"/>
    <s v="meme_pays"/>
    <m/>
    <m/>
    <n v="90"/>
    <n v="3"/>
    <n v="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securite prix_fournisseurs"/>
    <n v="1"/>
    <n v="0"/>
    <n v="0"/>
    <n v="0"/>
    <n v="1"/>
    <n v="0"/>
    <n v="0"/>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rgent_mobile"/>
    <n v="1"/>
    <n v="0"/>
    <n v="1"/>
    <n v="0"/>
    <n v="0"/>
    <n v="0"/>
    <n v="0"/>
    <n v="0"/>
    <n v="0"/>
    <n v="0"/>
    <n v="0"/>
    <m/>
    <s v="non_personnel"/>
    <s v="pas_de_reponse"/>
    <n v="0"/>
    <n v="0"/>
    <n v="0"/>
    <n v="0"/>
    <n v="1"/>
    <n v="0"/>
    <s v="pas_de_reponse"/>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pas_de_reponse"/>
    <m/>
    <m/>
    <m/>
    <m/>
    <m/>
    <m/>
    <m/>
    <n v="444583988"/>
    <d v="2023-06-25T14:56:15"/>
    <m/>
    <m/>
    <s v="submitted_via_web"/>
    <s v="bkf_icsm"/>
    <s v="v8DRxzhZAoFL2MzF7VzqpN"/>
    <m/>
    <m/>
    <m/>
  </r>
  <r>
    <n v="109"/>
    <s v="3248a09e-7e41-446e-9fe2-06d3cd8167db"/>
    <d v="2023-06-24T00:00:00"/>
    <s v="dedougou"/>
    <s v="dedougou1"/>
    <d v="2023-06-24T09:11:53"/>
    <d v="2023-06-24T17:47:23"/>
    <s v="audit.csv"/>
    <m/>
    <m/>
    <x v="5"/>
    <d v="2023-06-24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1000"/>
    <n v="37500"/>
    <s v="meme_pays"/>
    <m/>
    <m/>
    <n v="90"/>
    <n v="3"/>
    <n v="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4584027"/>
    <d v="2023-06-25T14:56:18"/>
    <m/>
    <m/>
    <s v="submitted_via_web"/>
    <s v="bkf_icsm"/>
    <s v="v8DRxzhZAoFL2MzF7VzqpN"/>
    <m/>
    <m/>
    <m/>
  </r>
  <r>
    <n v="110"/>
    <s v="b32684f9-ec2c-4e6e-9e37-b8a5c1fed731"/>
    <d v="2023-06-24T00:00:00"/>
    <s v="dedougou"/>
    <s v="dedougou1"/>
    <d v="2023-06-24T09:53:11"/>
    <d v="2023-06-24T13:00:39"/>
    <s v="audit.csv"/>
    <m/>
    <m/>
    <x v="5"/>
    <d v="2023-06-24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000"/>
    <s v="meme_pays"/>
    <m/>
    <m/>
    <n v="60"/>
    <n v="2"/>
    <n v="0"/>
    <n v="20"/>
    <n v="50"/>
    <m/>
    <m/>
    <m/>
    <m/>
    <m/>
    <m/>
    <m/>
    <m/>
    <m/>
    <m/>
    <m/>
    <m/>
    <s v="disponible"/>
    <n v="1250"/>
    <s v="meme_pays"/>
    <m/>
    <m/>
    <n v="90"/>
    <n v="2"/>
    <n v="0"/>
    <n v="50"/>
    <n v="100"/>
    <m/>
    <s v="disponible"/>
    <n v="2250"/>
    <s v="meme_pays"/>
    <m/>
    <m/>
    <n v="90"/>
    <n v="3"/>
    <n v="0"/>
    <n v="50"/>
    <n v="50"/>
    <m/>
    <s v="non"/>
    <m/>
    <m/>
    <m/>
    <m/>
    <m/>
    <m/>
    <m/>
    <m/>
    <m/>
    <m/>
    <m/>
    <m/>
    <m/>
    <m/>
    <m/>
    <m/>
    <m/>
    <m/>
    <m/>
    <m/>
    <m/>
    <m/>
    <s v="prix_constants"/>
    <n v="1"/>
    <n v="0"/>
    <n v="0"/>
    <n v="0"/>
    <m/>
    <m/>
    <m/>
    <m/>
    <m/>
    <m/>
    <m/>
    <m/>
    <m/>
    <m/>
    <m/>
    <m/>
    <m/>
    <m/>
    <m/>
    <m/>
    <m/>
    <m/>
    <m/>
    <m/>
    <m/>
    <m/>
    <m/>
    <m/>
    <m/>
    <m/>
    <m/>
    <m/>
    <m/>
    <m/>
    <m/>
    <m/>
    <m/>
    <m/>
    <m/>
    <m/>
    <m/>
    <m/>
    <m/>
    <m/>
    <m/>
    <s v="sac_boro lampe"/>
    <n v="0"/>
    <n v="0"/>
    <n v="0"/>
    <n v="0"/>
    <n v="0"/>
    <n v="0"/>
    <n v="0"/>
    <n v="0"/>
    <n v="0"/>
    <n v="0"/>
    <n v="0"/>
    <n v="0"/>
    <n v="1"/>
    <n v="0"/>
    <n v="1"/>
    <n v="0"/>
    <n v="2"/>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30"/>
    <n v="1"/>
    <n v="0"/>
    <n v="10"/>
    <n v="100"/>
    <m/>
    <m/>
    <m/>
    <m/>
    <m/>
    <m/>
    <m/>
    <m/>
    <m/>
    <m/>
    <m/>
    <m/>
    <m/>
    <m/>
    <m/>
    <s v="disponible"/>
    <n v="250"/>
    <s v="meme_localite"/>
    <m/>
    <m/>
    <n v="60"/>
    <n v="1"/>
    <n v="0"/>
    <n v="10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autre"/>
    <n v="1"/>
    <n v="0"/>
    <n v="0"/>
    <n v="0"/>
    <n v="0"/>
    <n v="0"/>
    <n v="0"/>
    <n v="0"/>
    <n v="1"/>
    <n v="0"/>
    <n v="0"/>
    <s v="En espèces"/>
    <s v="non_chez_soi"/>
    <s v="pas_de_reponse"/>
    <n v="0"/>
    <n v="0"/>
    <n v="0"/>
    <n v="0"/>
    <n v="1"/>
    <n v="0"/>
    <s v="non_pas_de_credit"/>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44584065"/>
    <d v="2023-06-25T14:56:22"/>
    <m/>
    <m/>
    <s v="submitted_via_web"/>
    <s v="bkf_icsm"/>
    <s v="v8DRxzhZAoFL2MzF7VzqpN"/>
    <m/>
    <m/>
    <m/>
  </r>
  <r>
    <n v="111"/>
    <s v="bcff0fef-9c3f-476a-ba90-9fdf9415157d"/>
    <d v="2023-06-24T00:00:00"/>
    <s v="dedougou"/>
    <s v="dedougou1"/>
    <d v="2023-06-24T09:54:13"/>
    <d v="2023-06-24T12:50:25"/>
    <s v="audit.csv"/>
    <m/>
    <m/>
    <x v="5"/>
    <d v="2023-06-24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moustiquair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ays"/>
    <m/>
    <m/>
    <n v="60"/>
    <n v="2"/>
    <n v="0"/>
    <n v="50"/>
    <n v="100"/>
    <m/>
    <s v="disponible"/>
    <n v="2750"/>
    <s v="meme_pays"/>
    <m/>
    <m/>
    <n v="60"/>
    <n v="2"/>
    <n v="0"/>
    <n v="100"/>
    <n v="100"/>
    <m/>
    <m/>
    <m/>
    <m/>
    <m/>
    <m/>
    <m/>
    <m/>
    <m/>
    <m/>
    <m/>
    <m/>
    <s v="disponible"/>
    <s v="oui"/>
    <n v="3000"/>
    <m/>
    <m/>
    <s v="etranger"/>
    <s v="togo"/>
    <m/>
    <n v="90"/>
    <n v="14"/>
    <n v="0"/>
    <n v="1000"/>
    <n v="100"/>
    <m/>
    <m/>
    <m/>
    <m/>
    <m/>
    <m/>
    <m/>
    <m/>
    <m/>
    <m/>
    <m/>
    <m/>
    <s v="oui"/>
    <m/>
    <s v="couverture moustiquaire pagne"/>
    <n v="0"/>
    <n v="0"/>
    <n v="0"/>
    <n v="0"/>
    <n v="0"/>
    <n v="0"/>
    <n v="0"/>
    <n v="0"/>
    <n v="0"/>
    <n v="0"/>
    <n v="1"/>
    <n v="1"/>
    <n v="0"/>
    <n v="1"/>
    <n v="0"/>
    <n v="0"/>
    <m/>
    <s v="cout_transport"/>
    <n v="0"/>
    <n v="0"/>
    <n v="0"/>
    <n v="0"/>
    <n v="0"/>
    <n v="0"/>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n v="0"/>
    <n v="0"/>
    <n v="1"/>
    <n v="1"/>
    <n v="0"/>
    <n v="0"/>
    <n v="0"/>
    <n v="0"/>
    <n v="0"/>
    <n v="0"/>
    <n v="0"/>
    <m/>
    <s v="oui_collectif"/>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moyen"/>
    <s v="oui"/>
    <s v="Housse du nombre de clients sur le marché est du à la fête de Tabaski"/>
    <m/>
    <m/>
    <m/>
    <s v="Le ois passé ce commerçant avait le pagne de 2250 pour ce mois ce sont des pagnes de 3000 qu'il a."/>
    <m/>
    <m/>
    <n v="444584096"/>
    <d v="2023-06-25T14:56:24"/>
    <m/>
    <m/>
    <s v="submitted_via_web"/>
    <s v="bkf_icsm"/>
    <s v="v8DRxzhZAoFL2MzF7VzqpN"/>
    <m/>
    <m/>
    <m/>
  </r>
  <r>
    <n v="112"/>
    <s v="562cc4c1-a7f5-486f-bf7d-4680ada460ea"/>
    <d v="2023-06-24T00:00:00"/>
    <s v="dedougou"/>
    <s v="dedougou1"/>
    <d v="2023-06-24T13:05:13"/>
    <d v="2023-06-24T16:30:04"/>
    <s v="audit.csv"/>
    <m/>
    <m/>
    <x v="5"/>
    <d v="2023-06-24T00:00:00"/>
    <s v="boucle_mouhoun"/>
    <s v="mouhoun"/>
    <x v="9"/>
    <s v="secondaire"/>
    <m/>
    <m/>
    <s v="Catholic Relief Services Burkina Faso (CRS)"/>
    <s v="Marché de Dedougou"/>
    <m/>
    <s v="oui"/>
    <m/>
    <x v="1"/>
    <m/>
    <m/>
    <s v="savon400gr"/>
    <n v="0"/>
    <n v="0"/>
    <n v="1"/>
    <n v="0"/>
    <n v="1"/>
    <m/>
    <m/>
    <m/>
    <m/>
    <m/>
    <m/>
    <m/>
    <m/>
    <m/>
    <m/>
    <m/>
    <m/>
    <m/>
    <m/>
    <m/>
    <m/>
    <m/>
    <m/>
    <m/>
    <m/>
    <m/>
    <m/>
    <m/>
    <m/>
    <m/>
    <m/>
    <m/>
    <s v="disponible"/>
    <s v="boule250g boule400g"/>
    <n v="1"/>
    <n v="1"/>
    <n v="500"/>
    <n v="300"/>
    <s v="meme_localite"/>
    <m/>
    <m/>
    <n v="30"/>
    <n v="1"/>
    <n v="0"/>
    <n v="120"/>
    <n v="1000"/>
    <m/>
    <s v="non"/>
    <m/>
    <m/>
    <m/>
    <m/>
    <m/>
    <m/>
    <m/>
    <m/>
    <m/>
    <m/>
    <m/>
    <m/>
    <m/>
    <m/>
    <m/>
    <m/>
    <m/>
    <m/>
    <m/>
    <m/>
    <m/>
    <s v="prix_constants"/>
    <n v="1"/>
    <n v="0"/>
    <n v="0"/>
    <n v="0"/>
    <m/>
    <m/>
    <m/>
    <m/>
    <m/>
    <m/>
    <m/>
    <m/>
    <m/>
    <m/>
    <m/>
    <m/>
    <m/>
    <m/>
    <m/>
    <m/>
    <m/>
    <m/>
    <m/>
    <m/>
    <m/>
    <m/>
    <m/>
    <m/>
    <m/>
    <m/>
    <m/>
    <m/>
    <m/>
    <m/>
    <m/>
    <m/>
    <m/>
    <m/>
    <m/>
    <m/>
    <m/>
    <m/>
    <m/>
    <s v="bache"/>
    <n v="1"/>
    <n v="0"/>
    <n v="0"/>
    <n v="0"/>
    <n v="0"/>
    <n v="1"/>
    <m/>
    <s v="disponible"/>
    <n v="5500"/>
    <s v="meme_pays"/>
    <m/>
    <m/>
    <n v="90"/>
    <n v="2"/>
    <n v="0"/>
    <n v="20"/>
    <n v="50"/>
    <m/>
    <m/>
    <m/>
    <m/>
    <m/>
    <m/>
    <m/>
    <m/>
    <m/>
    <m/>
    <m/>
    <m/>
    <m/>
    <m/>
    <m/>
    <m/>
    <m/>
    <m/>
    <m/>
    <m/>
    <m/>
    <m/>
    <m/>
    <m/>
    <m/>
    <m/>
    <m/>
    <m/>
    <m/>
    <m/>
    <m/>
    <m/>
    <m/>
    <m/>
    <s v="non"/>
    <m/>
    <m/>
    <m/>
    <m/>
    <m/>
    <m/>
    <m/>
    <m/>
    <m/>
    <m/>
    <m/>
    <m/>
    <m/>
    <m/>
    <m/>
    <m/>
    <m/>
    <m/>
    <m/>
    <m/>
    <m/>
    <m/>
    <s v="prix_constants"/>
    <n v="1"/>
    <n v="0"/>
    <n v="0"/>
    <n v="0"/>
    <m/>
    <m/>
    <m/>
    <m/>
    <m/>
    <m/>
    <m/>
    <m/>
    <m/>
    <m/>
    <m/>
    <m/>
    <m/>
    <m/>
    <m/>
    <m/>
    <m/>
    <m/>
    <m/>
    <m/>
    <m/>
    <m/>
    <m/>
    <m/>
    <m/>
    <m/>
    <m/>
    <m/>
    <m/>
    <m/>
    <m/>
    <m/>
    <m/>
    <m/>
    <m/>
    <m/>
    <m/>
    <m/>
    <m/>
    <m/>
    <m/>
    <s v="sac_boro lampe"/>
    <n v="0"/>
    <n v="0"/>
    <n v="0"/>
    <n v="0"/>
    <n v="0"/>
    <n v="0"/>
    <n v="0"/>
    <n v="0"/>
    <n v="0"/>
    <n v="0"/>
    <n v="0"/>
    <n v="0"/>
    <n v="1"/>
    <n v="0"/>
    <n v="1"/>
    <n v="0"/>
    <n v="2"/>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commune"/>
    <m/>
    <m/>
    <n v="90"/>
    <n v="1"/>
    <n v="0"/>
    <n v="20"/>
    <n v="50"/>
    <m/>
    <m/>
    <m/>
    <m/>
    <m/>
    <m/>
    <m/>
    <m/>
    <m/>
    <m/>
    <m/>
    <m/>
    <m/>
    <m/>
    <m/>
    <s v="disponible"/>
    <n v="250"/>
    <s v="meme_commune"/>
    <m/>
    <m/>
    <n v="30"/>
    <n v="1"/>
    <n v="0"/>
    <n v="5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utre"/>
    <n v="0"/>
    <n v="0"/>
    <n v="0"/>
    <n v="0"/>
    <n v="0"/>
    <n v="0"/>
    <n v="0"/>
    <n v="0"/>
    <n v="1"/>
    <n v="0"/>
    <n v="0"/>
    <s v="En espèces"/>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44584133"/>
    <d v="2023-06-25T14:56:27"/>
    <m/>
    <m/>
    <s v="submitted_via_web"/>
    <s v="bkf_icsm"/>
    <s v="v8DRxzhZAoFL2MzF7VzqpN"/>
    <m/>
    <m/>
    <m/>
  </r>
  <r>
    <n v="113"/>
    <s v="3e5a0260-d6ed-4c1a-8e47-64767376686e"/>
    <d v="2023-06-24T00:00:00"/>
    <s v="dedougou"/>
    <s v="dedougou1"/>
    <d v="2023-06-24T13:07:04"/>
    <d v="2023-06-25T10:56:58"/>
    <s v="audit.csv"/>
    <m/>
    <m/>
    <x v="5"/>
    <d v="2023-06-25T00:00:00"/>
    <s v="boucle_mouhoun"/>
    <s v="mouhoun"/>
    <x v="9"/>
    <s v="secondaire"/>
    <m/>
    <m/>
    <s v="Catholic Relief Services Burkina Faso (CRS)"/>
    <s v="Marché de Dedougou"/>
    <m/>
    <s v="oui"/>
    <m/>
    <x v="1"/>
    <m/>
    <m/>
    <s v="savon400gr"/>
    <n v="0"/>
    <n v="0"/>
    <n v="1"/>
    <n v="0"/>
    <n v="1"/>
    <m/>
    <m/>
    <m/>
    <m/>
    <m/>
    <m/>
    <m/>
    <m/>
    <m/>
    <m/>
    <m/>
    <m/>
    <m/>
    <m/>
    <m/>
    <m/>
    <m/>
    <m/>
    <m/>
    <m/>
    <m/>
    <m/>
    <m/>
    <m/>
    <m/>
    <m/>
    <m/>
    <s v="disponible"/>
    <s v="boule400g boule250g"/>
    <n v="1"/>
    <n v="1"/>
    <n v="500"/>
    <n v="350"/>
    <s v="meme_localite"/>
    <m/>
    <m/>
    <n v="14"/>
    <n v="1"/>
    <n v="0"/>
    <n v="120"/>
    <n v="24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combustible_bois sac_boro lampe"/>
    <n v="1"/>
    <n v="1"/>
    <n v="0"/>
    <n v="0"/>
    <n v="0"/>
    <n v="0"/>
    <n v="0"/>
    <n v="0"/>
    <n v="0"/>
    <n v="0"/>
    <n v="0"/>
    <n v="0"/>
    <n v="1"/>
    <n v="0"/>
    <n v="1"/>
    <n v="0"/>
    <n v="4"/>
    <n v="6"/>
    <m/>
    <s v="disponible"/>
    <n v="200"/>
    <s v="meme_commune"/>
    <m/>
    <m/>
    <n v="30"/>
    <n v="14"/>
    <n v="0"/>
    <n v="2"/>
    <n v="1"/>
    <m/>
    <s v="disponible"/>
    <s v="sac sachet"/>
    <n v="1"/>
    <n v="1"/>
    <n v="5500"/>
    <n v="100"/>
    <s v="meme_localite"/>
    <m/>
    <m/>
    <n v="30"/>
    <n v="1"/>
    <n v="0"/>
    <n v="10"/>
    <n v="20"/>
    <m/>
    <m/>
    <m/>
    <m/>
    <m/>
    <m/>
    <m/>
    <m/>
    <m/>
    <m/>
    <m/>
    <m/>
    <m/>
    <m/>
    <m/>
    <m/>
    <m/>
    <m/>
    <m/>
    <m/>
    <m/>
    <m/>
    <m/>
    <m/>
    <m/>
    <m/>
    <m/>
    <m/>
    <m/>
    <m/>
    <m/>
    <m/>
    <m/>
    <m/>
    <m/>
    <m/>
    <m/>
    <m/>
    <m/>
    <m/>
    <m/>
    <m/>
    <m/>
    <m/>
    <m/>
    <m/>
    <m/>
    <m/>
    <m/>
    <m/>
    <m/>
    <m/>
    <m/>
    <m/>
    <m/>
    <m/>
    <m/>
    <m/>
    <m/>
    <m/>
    <m/>
    <m/>
    <m/>
    <m/>
    <m/>
    <m/>
    <m/>
    <m/>
    <m/>
    <m/>
    <m/>
    <m/>
    <m/>
    <m/>
    <m/>
    <m/>
    <m/>
    <m/>
    <m/>
    <m/>
    <m/>
    <m/>
    <m/>
    <m/>
    <m/>
    <m/>
    <m/>
    <m/>
    <m/>
    <m/>
    <m/>
    <m/>
    <m/>
    <m/>
    <m/>
    <m/>
    <m/>
    <m/>
    <m/>
    <m/>
    <m/>
    <m/>
    <m/>
    <m/>
    <m/>
    <m/>
    <m/>
    <m/>
    <m/>
    <m/>
    <m/>
    <m/>
    <m/>
    <m/>
    <m/>
    <m/>
    <m/>
    <m/>
    <m/>
    <m/>
    <m/>
    <m/>
    <m/>
    <s v="disponible"/>
    <n v="1250"/>
    <s v="meme_localite"/>
    <m/>
    <m/>
    <n v="60"/>
    <n v="1"/>
    <n v="0"/>
    <n v="20"/>
    <n v="20"/>
    <m/>
    <m/>
    <m/>
    <m/>
    <m/>
    <m/>
    <m/>
    <m/>
    <m/>
    <m/>
    <m/>
    <m/>
    <m/>
    <m/>
    <m/>
    <s v="disponible"/>
    <n v="250"/>
    <s v="meme_localite"/>
    <m/>
    <m/>
    <n v="60"/>
    <n v="1"/>
    <n v="0"/>
    <n v="2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pas_de_reponse"/>
    <n v="0"/>
    <n v="0"/>
    <n v="0"/>
    <n v="0"/>
    <n v="0"/>
    <n v="0"/>
    <n v="0"/>
    <n v="0"/>
    <n v="1"/>
    <m/>
    <s v="meme"/>
    <m/>
    <m/>
    <m/>
    <s v="meme"/>
    <m/>
    <m/>
    <m/>
    <m/>
    <m/>
    <m/>
    <m/>
    <m/>
    <n v="444584309"/>
    <d v="2023-06-25T14:56:43"/>
    <m/>
    <m/>
    <s v="submitted_via_web"/>
    <s v="bkf_icsm"/>
    <s v="v8DRxzhZAoFL2MzF7VzqpN"/>
    <m/>
    <m/>
    <m/>
  </r>
  <r>
    <n v="114"/>
    <s v="4e253655-bb55-4eb3-a98a-7cea7215af08"/>
    <d v="2023-06-24T00:00:00"/>
    <s v="dedougou"/>
    <s v="dedougou1"/>
    <d v="2023-06-24T16:34:21"/>
    <d v="2023-06-24T16:59:16"/>
    <s v="audit.csv"/>
    <m/>
    <m/>
    <x v="5"/>
    <d v="2023-06-24T00:00:00"/>
    <s v="boucle_mouhoun"/>
    <s v="mouhoun"/>
    <x v="9"/>
    <s v="secondaire"/>
    <m/>
    <m/>
    <s v="Catholic Relief Services Burkina Faso (CRS)"/>
    <s v="Marché de Dedougou"/>
    <m/>
    <s v="oui"/>
    <m/>
    <x v="1"/>
    <m/>
    <m/>
    <s v="savon400gr"/>
    <n v="0"/>
    <n v="0"/>
    <n v="1"/>
    <n v="0"/>
    <n v="1"/>
    <m/>
    <m/>
    <m/>
    <m/>
    <m/>
    <m/>
    <m/>
    <m/>
    <m/>
    <m/>
    <m/>
    <m/>
    <m/>
    <m/>
    <m/>
    <m/>
    <m/>
    <m/>
    <m/>
    <m/>
    <m/>
    <m/>
    <m/>
    <m/>
    <m/>
    <m/>
    <m/>
    <s v="disponible"/>
    <s v="boule400g boule250g"/>
    <n v="1"/>
    <n v="1"/>
    <n v="500"/>
    <n v="350"/>
    <s v="meme_localite"/>
    <m/>
    <m/>
    <n v="60"/>
    <n v="1"/>
    <n v="0"/>
    <n v="240"/>
    <n v="480"/>
    <m/>
    <s v="non"/>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localite"/>
    <m/>
    <m/>
    <n v="60"/>
    <n v="1"/>
    <n v="0"/>
    <n v="50"/>
    <n v="100"/>
    <m/>
    <m/>
    <m/>
    <m/>
    <m/>
    <m/>
    <m/>
    <m/>
    <m/>
    <m/>
    <m/>
    <m/>
    <m/>
    <m/>
    <m/>
    <m/>
    <m/>
    <m/>
    <m/>
    <m/>
    <m/>
    <m/>
    <m/>
    <m/>
    <m/>
    <m/>
    <s v="non"/>
    <m/>
    <m/>
    <m/>
    <m/>
    <m/>
    <m/>
    <m/>
    <m/>
    <m/>
    <m/>
    <m/>
    <m/>
    <m/>
    <m/>
    <m/>
    <m/>
    <m/>
    <m/>
    <m/>
    <m/>
    <m/>
    <m/>
    <m/>
    <m/>
    <m/>
    <m/>
    <m/>
    <m/>
    <m/>
    <m/>
    <m/>
    <m/>
    <m/>
    <x v="4"/>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non_chez_soi"/>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un_peu"/>
    <s v="oui"/>
    <s v="A cause de la fête"/>
    <m/>
    <m/>
    <m/>
    <m/>
    <m/>
    <m/>
    <n v="444584414"/>
    <d v="2023-06-25T14:56:49"/>
    <m/>
    <m/>
    <s v="submitted_via_web"/>
    <s v="bkf_icsm"/>
    <s v="v8DRxzhZAoFL2MzF7VzqpN"/>
    <m/>
    <m/>
    <m/>
  </r>
  <r>
    <n v="115"/>
    <s v="aa4cabb1-4650-4f18-ab3d-2c6cdb422e51"/>
    <d v="2023-06-24T00:00:00"/>
    <s v="dedougou"/>
    <s v="dedougou1"/>
    <d v="2023-06-24T16:59:21"/>
    <d v="2023-06-24T19:23:10"/>
    <s v="audit.csv"/>
    <m/>
    <m/>
    <x v="5"/>
    <d v="2023-06-24T00:00:00"/>
    <s v="boucle_mouhoun"/>
    <s v="mouhoun"/>
    <x v="9"/>
    <s v="secondaire"/>
    <m/>
    <m/>
    <s v="Catholic Relief Services Burkina Faso (CRS)"/>
    <s v="Marché de Dedougou"/>
    <m/>
    <s v="oui"/>
    <m/>
    <x v="1"/>
    <m/>
    <m/>
    <s v="seau"/>
    <n v="1"/>
    <n v="0"/>
    <n v="0"/>
    <n v="0"/>
    <n v="1"/>
    <m/>
    <s v="disponible"/>
    <n v="1200"/>
    <s v="meme_pays"/>
    <m/>
    <m/>
    <n v="3"/>
    <n v="2"/>
    <n v="0"/>
    <n v="30"/>
    <n v="5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gobelet_plastique gobelet_acier bassine natte couverture moustiquaire pagne"/>
    <n v="0"/>
    <n v="0"/>
    <n v="0"/>
    <n v="0"/>
    <n v="0"/>
    <n v="1"/>
    <n v="1"/>
    <n v="1"/>
    <n v="1"/>
    <n v="1"/>
    <n v="1"/>
    <n v="1"/>
    <n v="0"/>
    <n v="1"/>
    <n v="0"/>
    <n v="0"/>
    <n v="8"/>
    <n v="10"/>
    <m/>
    <m/>
    <m/>
    <m/>
    <m/>
    <m/>
    <m/>
    <m/>
    <m/>
    <m/>
    <m/>
    <m/>
    <m/>
    <m/>
    <m/>
    <m/>
    <m/>
    <m/>
    <m/>
    <m/>
    <m/>
    <m/>
    <m/>
    <m/>
    <m/>
    <m/>
    <m/>
    <m/>
    <m/>
    <m/>
    <m/>
    <m/>
    <m/>
    <m/>
    <m/>
    <m/>
    <m/>
    <m/>
    <m/>
    <m/>
    <m/>
    <m/>
    <m/>
    <m/>
    <m/>
    <m/>
    <m/>
    <m/>
    <m/>
    <m/>
    <m/>
    <m/>
    <m/>
    <m/>
    <m/>
    <m/>
    <m/>
    <m/>
    <m/>
    <m/>
    <m/>
    <m/>
    <m/>
    <m/>
    <m/>
    <m/>
    <s v="disponible"/>
    <n v="500"/>
    <s v="meme_pays"/>
    <m/>
    <m/>
    <n v="60"/>
    <n v="2"/>
    <n v="0"/>
    <n v="70"/>
    <n v="100"/>
    <m/>
    <s v="disponible"/>
    <n v="100"/>
    <s v="meme_pays"/>
    <m/>
    <m/>
    <n v="30"/>
    <n v="2"/>
    <n v="0"/>
    <n v="30"/>
    <n v="100"/>
    <m/>
    <s v="disponible"/>
    <s v="0_25l 0_5l 1l"/>
    <n v="1"/>
    <n v="1"/>
    <n v="1"/>
    <n v="800"/>
    <n v="1000"/>
    <n v="1500"/>
    <s v="meme_pays"/>
    <m/>
    <m/>
    <n v="30"/>
    <n v="2"/>
    <n v="0"/>
    <n v="20"/>
    <n v="40"/>
    <m/>
    <s v="disponible"/>
    <n v="2000"/>
    <s v="meme_pays"/>
    <m/>
    <m/>
    <n v="30"/>
    <n v="2"/>
    <n v="0"/>
    <n v="20"/>
    <n v="50"/>
    <m/>
    <s v="disponible"/>
    <n v="3000"/>
    <s v="meme_localite"/>
    <m/>
    <m/>
    <n v="60"/>
    <n v="1"/>
    <n v="0"/>
    <n v="10"/>
    <n v="20"/>
    <m/>
    <s v="disponible"/>
    <n v="3000"/>
    <s v="meme_localite"/>
    <m/>
    <m/>
    <n v="30"/>
    <n v="1"/>
    <n v="0"/>
    <n v="10"/>
    <n v="50"/>
    <m/>
    <s v="peudisponible"/>
    <n v="2500"/>
    <s v="meme_pays"/>
    <m/>
    <m/>
    <n v="14"/>
    <n v="2"/>
    <n v="0"/>
    <n v="20"/>
    <n v="100"/>
    <m/>
    <m/>
    <m/>
    <m/>
    <m/>
    <m/>
    <m/>
    <m/>
    <m/>
    <m/>
    <m/>
    <m/>
    <s v="disponible"/>
    <s v="oui"/>
    <n v="2250"/>
    <m/>
    <m/>
    <s v="meme_pays"/>
    <m/>
    <m/>
    <n v="30"/>
    <n v="2"/>
    <n v="0"/>
    <n v="100"/>
    <n v="200"/>
    <m/>
    <m/>
    <m/>
    <m/>
    <m/>
    <m/>
    <m/>
    <m/>
    <m/>
    <m/>
    <m/>
    <m/>
    <s v="non"/>
    <m/>
    <m/>
    <m/>
    <m/>
    <m/>
    <m/>
    <m/>
    <m/>
    <m/>
    <m/>
    <m/>
    <m/>
    <m/>
    <m/>
    <m/>
    <m/>
    <m/>
    <m/>
    <m/>
    <m/>
    <m/>
    <m/>
    <m/>
    <m/>
    <m/>
    <m/>
    <m/>
    <m/>
    <m/>
    <m/>
    <m/>
    <m/>
    <m/>
    <x v="2"/>
    <n v="0"/>
    <n v="1"/>
    <n v="0"/>
    <n v="0"/>
    <s v="gobelet_acier"/>
    <n v="0"/>
    <n v="0"/>
    <n v="0"/>
    <n v="0"/>
    <n v="0"/>
    <n v="0"/>
    <n v="0"/>
    <n v="1"/>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pas_de_reponse"/>
    <n v="0"/>
    <n v="0"/>
    <n v="0"/>
    <n v="0"/>
    <n v="0"/>
    <n v="0"/>
    <n v="0"/>
    <n v="0"/>
    <n v="1"/>
    <m/>
    <s v="meme"/>
    <m/>
    <m/>
    <m/>
    <s v="augmente_un_peu"/>
    <s v="oui"/>
    <s v="A cause de la fête"/>
    <m/>
    <m/>
    <m/>
    <m/>
    <m/>
    <m/>
    <n v="444584571"/>
    <d v="2023-06-25T14:57:00"/>
    <m/>
    <m/>
    <s v="submitted_via_web"/>
    <s v="bkf_icsm"/>
    <s v="v8DRxzhZAoFL2MzF7VzqpN"/>
    <m/>
    <m/>
    <m/>
  </r>
  <r>
    <n v="116"/>
    <s v="5bf20765-b075-4589-9f52-f69b941cf2fa"/>
    <d v="2023-06-24T00:00:00"/>
    <s v="dedougou"/>
    <s v="dedougou1"/>
    <d v="2023-06-24T17:16:22"/>
    <d v="2023-06-24T18:32:26"/>
    <s v="audit.csv"/>
    <m/>
    <m/>
    <x v="5"/>
    <d v="2023-06-24T00:00:00"/>
    <s v="boucle_mouhoun"/>
    <s v="mouhoun"/>
    <x v="9"/>
    <s v="secondaire"/>
    <m/>
    <m/>
    <s v="Catholic Relief Services Burkina Faso (CRS)"/>
    <s v="Marché de Dedougou"/>
    <m/>
    <s v="oui"/>
    <m/>
    <x v="0"/>
    <m/>
    <m/>
    <s v="savon400gr"/>
    <n v="0"/>
    <n v="0"/>
    <n v="1"/>
    <n v="0"/>
    <n v="1"/>
    <m/>
    <m/>
    <m/>
    <m/>
    <m/>
    <m/>
    <m/>
    <m/>
    <m/>
    <m/>
    <m/>
    <m/>
    <m/>
    <m/>
    <m/>
    <m/>
    <m/>
    <m/>
    <m/>
    <m/>
    <m/>
    <m/>
    <m/>
    <m/>
    <m/>
    <m/>
    <m/>
    <s v="disponible"/>
    <s v="boule400g boule250g"/>
    <n v="1"/>
    <n v="1"/>
    <n v="500"/>
    <n v="325"/>
    <s v="meme_pays"/>
    <m/>
    <m/>
    <n v="30"/>
    <n v="2"/>
    <n v="0"/>
    <n v="240"/>
    <n v="24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n v="0"/>
    <n v="1"/>
    <n v="1"/>
    <m/>
    <n v="32500"/>
    <n v="37500"/>
    <s v="meme_pays"/>
    <m/>
    <m/>
    <n v="60"/>
    <n v="2"/>
    <n v="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un_peu"/>
    <s v="oui"/>
    <s v="A cause de la fête"/>
    <m/>
    <m/>
    <m/>
    <m/>
    <m/>
    <m/>
    <n v="444584631"/>
    <d v="2023-06-25T14:57:07"/>
    <m/>
    <m/>
    <s v="submitted_via_web"/>
    <s v="bkf_icsm"/>
    <s v="v8DRxzhZAoFL2MzF7VzqpN"/>
    <m/>
    <m/>
    <m/>
  </r>
  <r>
    <n v="117"/>
    <s v="f957841d-d36e-478b-8508-52a2e9bc0ea4"/>
    <d v="2023-06-25T00:00:00"/>
    <s v="dedougou"/>
    <s v="dedougou1"/>
    <d v="2023-06-25T10:13:40"/>
    <d v="2023-06-25T12:08:52"/>
    <s v="audit.csv"/>
    <m/>
    <m/>
    <x v="5"/>
    <d v="2023-06-25T00:00:00"/>
    <s v="boucle_mouhoun"/>
    <s v="mouhoun"/>
    <x v="9"/>
    <s v="central"/>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000"/>
    <s v="meme_pays"/>
    <m/>
    <m/>
    <n v="30"/>
    <n v="2"/>
    <n v="0"/>
    <n v="20"/>
    <n v="50"/>
    <m/>
    <m/>
    <m/>
    <m/>
    <m/>
    <m/>
    <m/>
    <m/>
    <m/>
    <m/>
    <m/>
    <m/>
    <s v="disponible"/>
    <n v="1250"/>
    <s v="meme_pays"/>
    <m/>
    <m/>
    <n v="90"/>
    <n v="2"/>
    <n v="0"/>
    <n v="50"/>
    <n v="100"/>
    <m/>
    <s v="disponible"/>
    <n v="2500"/>
    <s v="meme_pays"/>
    <m/>
    <m/>
    <n v="60"/>
    <n v="2"/>
    <n v="0"/>
    <n v="100"/>
    <n v="100"/>
    <m/>
    <s v="non"/>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30"/>
    <n v="2"/>
    <n v="0"/>
    <n v="100"/>
    <n v="2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pas_de_reponse"/>
    <n v="0"/>
    <n v="0"/>
    <n v="0"/>
    <n v="0"/>
    <n v="0"/>
    <n v="0"/>
    <n v="0"/>
    <n v="0"/>
    <n v="1"/>
    <m/>
    <s v="meme"/>
    <m/>
    <m/>
    <m/>
    <s v="meme"/>
    <m/>
    <m/>
    <m/>
    <m/>
    <m/>
    <m/>
    <m/>
    <m/>
    <n v="444584749"/>
    <d v="2023-06-25T14:57:18"/>
    <m/>
    <m/>
    <s v="submitted_via_web"/>
    <s v="bkf_icsm"/>
    <s v="v8DRxzhZAoFL2MzF7VzqpN"/>
    <m/>
    <m/>
    <m/>
  </r>
  <r>
    <n v="118"/>
    <s v="caec411d-8fb6-49ef-8f4c-12037609b960"/>
    <d v="2023-06-25T00:00:00"/>
    <s v="dedougou"/>
    <s v="dedougou1"/>
    <d v="2023-06-25T11:08:27"/>
    <d v="2023-06-25T12:28:22"/>
    <s v="audit.csv"/>
    <m/>
    <m/>
    <x v="5"/>
    <d v="2023-06-25T00:00:00"/>
    <s v="boucle_mouhoun"/>
    <s v="mouhoun"/>
    <x v="9"/>
    <s v="central"/>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moustiquai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ays"/>
    <m/>
    <m/>
    <n v="60"/>
    <n v="2"/>
    <n v="0"/>
    <n v="100"/>
    <n v="200"/>
    <m/>
    <s v="disponible"/>
    <n v="2500"/>
    <s v="meme_pays"/>
    <m/>
    <m/>
    <n v="60"/>
    <n v="2"/>
    <n v="0"/>
    <n v="100"/>
    <n v="200"/>
    <m/>
    <m/>
    <m/>
    <m/>
    <m/>
    <m/>
    <m/>
    <m/>
    <m/>
    <m/>
    <m/>
    <m/>
    <s v="disponible"/>
    <s v="oui"/>
    <n v="2250"/>
    <m/>
    <m/>
    <s v="etranger"/>
    <s v="togo"/>
    <m/>
    <n v="30"/>
    <n v="14"/>
    <n v="0"/>
    <n v="1000"/>
    <n v="100"/>
    <m/>
    <m/>
    <m/>
    <m/>
    <m/>
    <m/>
    <m/>
    <m/>
    <m/>
    <m/>
    <m/>
    <m/>
    <s v="oui"/>
    <m/>
    <s v="pagne"/>
    <n v="0"/>
    <n v="0"/>
    <n v="0"/>
    <n v="0"/>
    <n v="0"/>
    <n v="0"/>
    <n v="0"/>
    <n v="0"/>
    <n v="0"/>
    <n v="0"/>
    <n v="0"/>
    <n v="0"/>
    <n v="0"/>
    <n v="1"/>
    <n v="0"/>
    <n v="0"/>
    <m/>
    <s v="cout_transport"/>
    <n v="0"/>
    <n v="0"/>
    <n v="0"/>
    <n v="0"/>
    <n v="0"/>
    <n v="0"/>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4584780"/>
    <d v="2023-06-25T14:57:21"/>
    <m/>
    <m/>
    <s v="submitted_via_web"/>
    <s v="bkf_icsm"/>
    <s v="v8DRxzhZAoFL2MzF7VzqpN"/>
    <m/>
    <m/>
    <m/>
  </r>
  <r>
    <n v="119"/>
    <s v="a865c00f-8f47-4573-a216-919a43a3be68"/>
    <d v="2023-06-25T00:00:00"/>
    <s v="dedougou"/>
    <s v="dedougou1"/>
    <d v="2023-06-25T12:28:41"/>
    <d v="2023-06-25T14:42:16"/>
    <s v="audit.csv"/>
    <m/>
    <m/>
    <x v="5"/>
    <d v="2023-06-25T00:00:00"/>
    <s v="boucle_mouhoun"/>
    <s v="mouhoun"/>
    <x v="9"/>
    <s v="central"/>
    <m/>
    <m/>
    <s v="Catholic Relief Services Burkina Faso (CRS)"/>
    <s v="Marché de Dedougou"/>
    <m/>
    <s v="oui"/>
    <m/>
    <x v="1"/>
    <m/>
    <m/>
    <s v="seau"/>
    <n v="1"/>
    <n v="0"/>
    <n v="0"/>
    <n v="0"/>
    <n v="1"/>
    <m/>
    <s v="disponible"/>
    <n v="1000"/>
    <s v="etranger"/>
    <s v="ghana"/>
    <m/>
    <n v="30"/>
    <n v="7"/>
    <n v="0"/>
    <n v="100"/>
    <n v="5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bache"/>
    <n v="1"/>
    <n v="0"/>
    <n v="0"/>
    <n v="0"/>
    <n v="0"/>
    <n v="1"/>
    <m/>
    <s v="disponible"/>
    <n v="5500"/>
    <s v="meme_pays"/>
    <m/>
    <m/>
    <n v="60"/>
    <n v="2"/>
    <n v="0"/>
    <n v="100"/>
    <n v="100"/>
    <m/>
    <m/>
    <m/>
    <m/>
    <m/>
    <m/>
    <m/>
    <m/>
    <m/>
    <m/>
    <m/>
    <m/>
    <m/>
    <m/>
    <m/>
    <m/>
    <m/>
    <m/>
    <m/>
    <m/>
    <m/>
    <m/>
    <m/>
    <m/>
    <m/>
    <m/>
    <m/>
    <m/>
    <m/>
    <m/>
    <m/>
    <m/>
    <m/>
    <m/>
    <s v="non"/>
    <m/>
    <m/>
    <m/>
    <m/>
    <m/>
    <m/>
    <m/>
    <m/>
    <m/>
    <m/>
    <m/>
    <m/>
    <m/>
    <m/>
    <m/>
    <m/>
    <m/>
    <m/>
    <m/>
    <m/>
    <m/>
    <m/>
    <s v="prix_hausse"/>
    <n v="0"/>
    <n v="1"/>
    <n v="0"/>
    <n v="0"/>
    <s v="bache"/>
    <n v="1"/>
    <n v="0"/>
    <n v="0"/>
    <n v="0"/>
    <n v="0"/>
    <s v="Hausse_prix_fournisseurs"/>
    <n v="0"/>
    <n v="0"/>
    <n v="0"/>
    <n v="0"/>
    <n v="0"/>
    <n v="1"/>
    <n v="0"/>
    <n v="0"/>
    <n v="0"/>
    <n v="0"/>
    <n v="0"/>
    <n v="0"/>
    <m/>
    <m/>
    <m/>
    <m/>
    <m/>
    <m/>
    <m/>
    <m/>
    <m/>
    <m/>
    <m/>
    <m/>
    <m/>
    <m/>
    <m/>
    <m/>
    <m/>
    <m/>
    <m/>
    <m/>
    <m/>
    <m/>
    <s v="marmite5 marmite7 assiette gobelet_plastique gobelet_acier bassine natte couverture moustiquaire pagne"/>
    <n v="0"/>
    <n v="0"/>
    <n v="0"/>
    <n v="1"/>
    <n v="1"/>
    <n v="1"/>
    <n v="1"/>
    <n v="1"/>
    <n v="1"/>
    <n v="1"/>
    <n v="1"/>
    <n v="1"/>
    <n v="0"/>
    <n v="1"/>
    <n v="0"/>
    <n v="0"/>
    <n v="10"/>
    <n v="12"/>
    <m/>
    <m/>
    <m/>
    <m/>
    <m/>
    <m/>
    <m/>
    <m/>
    <m/>
    <m/>
    <m/>
    <m/>
    <m/>
    <m/>
    <m/>
    <m/>
    <m/>
    <m/>
    <m/>
    <m/>
    <m/>
    <m/>
    <m/>
    <m/>
    <m/>
    <m/>
    <m/>
    <m/>
    <m/>
    <m/>
    <m/>
    <m/>
    <m/>
    <m/>
    <m/>
    <m/>
    <m/>
    <m/>
    <m/>
    <m/>
    <m/>
    <m/>
    <m/>
    <m/>
    <s v="disponible"/>
    <n v="7500"/>
    <s v="meme_pays"/>
    <m/>
    <m/>
    <n v="60"/>
    <n v="2"/>
    <n v="0"/>
    <n v="20"/>
    <n v="20"/>
    <m/>
    <s v="disponible"/>
    <n v="5000"/>
    <s v="meme_pays"/>
    <m/>
    <m/>
    <n v="60"/>
    <n v="2"/>
    <n v="0"/>
    <n v="20"/>
    <n v="20"/>
    <m/>
    <s v="disponible"/>
    <n v="400"/>
    <s v="meme_pays"/>
    <m/>
    <m/>
    <n v="30"/>
    <n v="3"/>
    <n v="0"/>
    <n v="120"/>
    <n v="150"/>
    <m/>
    <s v="disponible"/>
    <n v="100"/>
    <s v="etranger"/>
    <s v="ghana"/>
    <m/>
    <n v="30"/>
    <n v="14"/>
    <n v="0"/>
    <n v="100"/>
    <n v="50"/>
    <m/>
    <s v="disponible"/>
    <s v="0_5l 1l 0_25l"/>
    <n v="1"/>
    <n v="1"/>
    <n v="1"/>
    <n v="750"/>
    <n v="1000"/>
    <n v="1500"/>
    <s v="meme_pays"/>
    <m/>
    <m/>
    <n v="90"/>
    <n v="20"/>
    <n v="0"/>
    <n v="50"/>
    <n v="50"/>
    <m/>
    <s v="disponible"/>
    <n v="2000"/>
    <s v="etranger"/>
    <s v="ghana"/>
    <m/>
    <n v="30"/>
    <n v="14"/>
    <n v="0"/>
    <n v="100"/>
    <n v="20"/>
    <m/>
    <s v="disponible"/>
    <n v="3000"/>
    <s v="etranger"/>
    <s v="ghana"/>
    <m/>
    <n v="90"/>
    <n v="14"/>
    <n v="0"/>
    <n v="100"/>
    <n v="20"/>
    <m/>
    <s v="disponible"/>
    <n v="3000"/>
    <s v="meme_pays"/>
    <m/>
    <m/>
    <n v="90"/>
    <n v="2"/>
    <n v="0"/>
    <n v="100"/>
    <n v="100"/>
    <m/>
    <s v="disponible"/>
    <n v="2500"/>
    <s v="meme_pays"/>
    <m/>
    <m/>
    <n v="60"/>
    <n v="2"/>
    <n v="0"/>
    <n v="50"/>
    <n v="500"/>
    <m/>
    <m/>
    <m/>
    <m/>
    <m/>
    <m/>
    <m/>
    <m/>
    <m/>
    <m/>
    <m/>
    <m/>
    <s v="disponible"/>
    <s v="oui"/>
    <n v="3000"/>
    <m/>
    <m/>
    <s v="meme_pays"/>
    <m/>
    <m/>
    <n v="30"/>
    <n v="2"/>
    <n v="0"/>
    <n v="100"/>
    <n v="100"/>
    <m/>
    <m/>
    <m/>
    <m/>
    <m/>
    <m/>
    <m/>
    <m/>
    <m/>
    <m/>
    <m/>
    <m/>
    <s v="oui"/>
    <m/>
    <s v="gobelet_plastique bassine"/>
    <n v="0"/>
    <n v="0"/>
    <n v="0"/>
    <n v="0"/>
    <n v="0"/>
    <n v="0"/>
    <n v="1"/>
    <n v="0"/>
    <n v="1"/>
    <n v="0"/>
    <n v="0"/>
    <n v="0"/>
    <n v="0"/>
    <n v="0"/>
    <n v="0"/>
    <n v="0"/>
    <m/>
    <s v="degradation_perte"/>
    <n v="0"/>
    <n v="0"/>
    <n v="1"/>
    <n v="0"/>
    <n v="0"/>
    <n v="0"/>
    <n v="0"/>
    <n v="0"/>
    <n v="0"/>
    <n v="0"/>
    <n v="0"/>
    <m/>
    <m/>
    <x v="5"/>
    <n v="0"/>
    <n v="1"/>
    <n v="1"/>
    <n v="0"/>
    <s v="gobelet_acier"/>
    <n v="0"/>
    <n v="0"/>
    <n v="0"/>
    <n v="0"/>
    <n v="0"/>
    <n v="0"/>
    <n v="0"/>
    <n v="1"/>
    <n v="0"/>
    <n v="0"/>
    <n v="0"/>
    <n v="0"/>
    <n v="0"/>
    <n v="0"/>
    <n v="0"/>
    <n v="0"/>
    <s v="Hausse_prix_fournisseurs"/>
    <n v="0"/>
    <n v="0"/>
    <n v="0"/>
    <n v="0"/>
    <n v="0"/>
    <n v="1"/>
    <n v="0"/>
    <n v="0"/>
    <n v="0"/>
    <n v="0"/>
    <n v="0"/>
    <n v="0"/>
    <m/>
    <s v="gobelet_plastique"/>
    <n v="0"/>
    <n v="0"/>
    <n v="0"/>
    <n v="0"/>
    <n v="0"/>
    <n v="0"/>
    <n v="1"/>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pas_de_reponse"/>
    <n v="0"/>
    <n v="0"/>
    <n v="0"/>
    <n v="0"/>
    <n v="1"/>
    <n v="0"/>
    <m/>
    <s v="aucun"/>
    <n v="1"/>
    <n v="0"/>
    <n v="0"/>
    <n v="0"/>
    <n v="0"/>
    <n v="0"/>
    <n v="0"/>
    <n v="0"/>
    <n v="0"/>
    <m/>
    <s v="oui_plusieurs"/>
    <s v="pas_de_reponse"/>
    <n v="0"/>
    <n v="0"/>
    <n v="0"/>
    <n v="0"/>
    <n v="0"/>
    <n v="0"/>
    <n v="0"/>
    <n v="1"/>
    <n v="0"/>
    <m/>
    <s v="aucun"/>
    <n v="1"/>
    <n v="0"/>
    <n v="0"/>
    <n v="0"/>
    <n v="0"/>
    <n v="0"/>
    <n v="0"/>
    <n v="0"/>
    <n v="0"/>
    <n v="0"/>
    <m/>
    <s v="aucun"/>
    <n v="1"/>
    <n v="0"/>
    <n v="0"/>
    <n v="0"/>
    <n v="0"/>
    <n v="0"/>
    <n v="0"/>
    <n v="0"/>
    <n v="0"/>
    <m/>
    <s v="assassinat"/>
    <n v="0"/>
    <n v="0"/>
    <n v="0"/>
    <n v="0"/>
    <n v="0"/>
    <n v="0"/>
    <n v="1"/>
    <n v="0"/>
    <n v="0"/>
    <m/>
    <s v="meme"/>
    <m/>
    <m/>
    <m/>
    <s v="meme"/>
    <m/>
    <m/>
    <m/>
    <m/>
    <m/>
    <m/>
    <m/>
    <m/>
    <n v="444584798"/>
    <d v="2023-06-25T14:57:23"/>
    <m/>
    <m/>
    <s v="submitted_via_web"/>
    <s v="bkf_icsm"/>
    <s v="v8DRxzhZAoFL2MzF7VzqpN"/>
    <m/>
    <m/>
    <m/>
  </r>
  <r>
    <n v="120"/>
    <s v="8716c19e-7026-40e0-9b25-b40481e38180"/>
    <d v="2023-06-25T00:00:00"/>
    <s v="dedougou"/>
    <s v="dedougou1"/>
    <d v="2023-06-25T12:37:19"/>
    <d v="2023-06-25T13:59:18"/>
    <s v="audit.csv"/>
    <m/>
    <m/>
    <x v="5"/>
    <d v="2023-06-25T00:00:00"/>
    <s v="boucle_mouhoun"/>
    <s v="mouhoun"/>
    <x v="9"/>
    <s v="central"/>
    <m/>
    <m/>
    <s v="Catholic Relief Services Burkina Faso (CRS)"/>
    <s v="Marché de Dedougou"/>
    <m/>
    <s v="oui"/>
    <m/>
    <x v="1"/>
    <m/>
    <m/>
    <s v="seau"/>
    <n v="1"/>
    <n v="0"/>
    <n v="0"/>
    <n v="0"/>
    <n v="1"/>
    <m/>
    <s v="disponible"/>
    <n v="1100"/>
    <s v="etranger"/>
    <s v="ghana"/>
    <m/>
    <n v="30"/>
    <n v="7"/>
    <n v="0"/>
    <n v="100"/>
    <n v="50"/>
    <m/>
    <m/>
    <m/>
    <m/>
    <m/>
    <m/>
    <m/>
    <m/>
    <m/>
    <m/>
    <m/>
    <m/>
    <m/>
    <m/>
    <m/>
    <m/>
    <m/>
    <m/>
    <m/>
    <m/>
    <m/>
    <m/>
    <m/>
    <m/>
    <m/>
    <m/>
    <m/>
    <m/>
    <m/>
    <m/>
    <m/>
    <s v="oui"/>
    <m/>
    <s v="seau"/>
    <n v="1"/>
    <n v="0"/>
    <n v="0"/>
    <n v="0"/>
    <m/>
    <s v="degradation_perte"/>
    <n v="0"/>
    <n v="0"/>
    <n v="1"/>
    <n v="0"/>
    <n v="0"/>
    <n v="0"/>
    <n v="0"/>
    <n v="0"/>
    <n v="0"/>
    <n v="0"/>
    <n v="0"/>
    <m/>
    <m/>
    <s v="prix_constants"/>
    <n v="1"/>
    <n v="0"/>
    <n v="0"/>
    <n v="0"/>
    <m/>
    <m/>
    <m/>
    <m/>
    <m/>
    <m/>
    <m/>
    <m/>
    <m/>
    <m/>
    <m/>
    <m/>
    <m/>
    <m/>
    <m/>
    <m/>
    <m/>
    <m/>
    <m/>
    <m/>
    <m/>
    <m/>
    <m/>
    <m/>
    <m/>
    <m/>
    <m/>
    <m/>
    <m/>
    <m/>
    <m/>
    <m/>
    <m/>
    <m/>
    <m/>
    <m/>
    <m/>
    <m/>
    <m/>
    <s v="bache"/>
    <n v="1"/>
    <n v="0"/>
    <n v="0"/>
    <n v="0"/>
    <n v="0"/>
    <n v="1"/>
    <m/>
    <s v="disponible"/>
    <n v="6000"/>
    <s v="meme_pays"/>
    <m/>
    <m/>
    <n v="30"/>
    <n v="2"/>
    <n v="0"/>
    <n v="100"/>
    <n v="100"/>
    <m/>
    <m/>
    <m/>
    <m/>
    <m/>
    <m/>
    <m/>
    <m/>
    <m/>
    <m/>
    <m/>
    <m/>
    <m/>
    <m/>
    <m/>
    <m/>
    <m/>
    <m/>
    <m/>
    <m/>
    <m/>
    <m/>
    <m/>
    <m/>
    <m/>
    <m/>
    <m/>
    <m/>
    <m/>
    <m/>
    <m/>
    <m/>
    <m/>
    <m/>
    <s v="non"/>
    <m/>
    <m/>
    <m/>
    <m/>
    <m/>
    <m/>
    <m/>
    <m/>
    <m/>
    <m/>
    <m/>
    <m/>
    <m/>
    <m/>
    <m/>
    <m/>
    <m/>
    <m/>
    <m/>
    <m/>
    <m/>
    <m/>
    <s v="prix_hausse"/>
    <n v="0"/>
    <n v="1"/>
    <n v="0"/>
    <n v="0"/>
    <s v="bache"/>
    <n v="1"/>
    <n v="0"/>
    <n v="0"/>
    <n v="0"/>
    <n v="0"/>
    <s v="Hausse_prix_fournisseurs"/>
    <n v="0"/>
    <n v="0"/>
    <n v="0"/>
    <n v="0"/>
    <n v="0"/>
    <n v="1"/>
    <n v="0"/>
    <n v="0"/>
    <n v="0"/>
    <n v="0"/>
    <n v="0"/>
    <n v="0"/>
    <m/>
    <m/>
    <m/>
    <m/>
    <m/>
    <m/>
    <m/>
    <m/>
    <m/>
    <m/>
    <m/>
    <m/>
    <m/>
    <m/>
    <m/>
    <m/>
    <m/>
    <m/>
    <m/>
    <m/>
    <m/>
    <m/>
    <s v="marmite7 marmite5 assiette gobelet_plastique gobelet_acier bassine natte"/>
    <n v="0"/>
    <n v="0"/>
    <n v="0"/>
    <n v="1"/>
    <n v="1"/>
    <n v="1"/>
    <n v="1"/>
    <n v="1"/>
    <n v="1"/>
    <n v="1"/>
    <n v="0"/>
    <n v="0"/>
    <n v="0"/>
    <n v="0"/>
    <n v="0"/>
    <n v="0"/>
    <n v="7"/>
    <n v="9"/>
    <m/>
    <m/>
    <m/>
    <m/>
    <m/>
    <m/>
    <m/>
    <m/>
    <m/>
    <m/>
    <m/>
    <m/>
    <m/>
    <m/>
    <m/>
    <m/>
    <m/>
    <m/>
    <m/>
    <m/>
    <m/>
    <m/>
    <m/>
    <m/>
    <m/>
    <m/>
    <m/>
    <m/>
    <m/>
    <m/>
    <m/>
    <m/>
    <m/>
    <m/>
    <m/>
    <m/>
    <m/>
    <m/>
    <m/>
    <m/>
    <m/>
    <m/>
    <m/>
    <m/>
    <s v="disponible"/>
    <n v="7500"/>
    <s v="meme_pays"/>
    <m/>
    <m/>
    <n v="60"/>
    <n v="3"/>
    <n v="0"/>
    <n v="40"/>
    <n v="40"/>
    <m/>
    <s v="disponible"/>
    <n v="5500"/>
    <s v="meme_pays"/>
    <m/>
    <m/>
    <n v="60"/>
    <n v="2"/>
    <n v="0"/>
    <n v="20"/>
    <n v="20"/>
    <m/>
    <s v="disponible"/>
    <n v="400"/>
    <s v="meme_pays"/>
    <m/>
    <m/>
    <n v="30"/>
    <n v="2"/>
    <n v="0"/>
    <n v="120"/>
    <n v="120"/>
    <m/>
    <s v="disponible"/>
    <n v="100"/>
    <s v="meme_pays"/>
    <m/>
    <m/>
    <n v="30"/>
    <n v="2"/>
    <n v="0"/>
    <n v="100"/>
    <n v="100"/>
    <m/>
    <s v="disponible"/>
    <s v="0_25l 0_5l 1l"/>
    <n v="1"/>
    <n v="1"/>
    <n v="1"/>
    <n v="700"/>
    <n v="850"/>
    <n v="1400"/>
    <s v="meme_pays"/>
    <m/>
    <m/>
    <n v="30"/>
    <n v="2"/>
    <n v="0"/>
    <n v="30"/>
    <n v="30"/>
    <m/>
    <s v="disponible"/>
    <n v="2000"/>
    <s v="meme_pays"/>
    <m/>
    <m/>
    <n v="30"/>
    <n v="2"/>
    <n v="0"/>
    <n v="100"/>
    <n v="50"/>
    <m/>
    <s v="disponible"/>
    <n v="3000"/>
    <s v="meme_pays"/>
    <m/>
    <m/>
    <n v="60"/>
    <n v="2"/>
    <n v="0"/>
    <n v="20"/>
    <n v="50"/>
    <m/>
    <m/>
    <m/>
    <m/>
    <m/>
    <m/>
    <m/>
    <m/>
    <m/>
    <m/>
    <m/>
    <m/>
    <m/>
    <m/>
    <m/>
    <m/>
    <m/>
    <m/>
    <m/>
    <m/>
    <m/>
    <m/>
    <m/>
    <m/>
    <m/>
    <m/>
    <m/>
    <m/>
    <m/>
    <m/>
    <m/>
    <m/>
    <m/>
    <m/>
    <m/>
    <m/>
    <m/>
    <m/>
    <m/>
    <m/>
    <m/>
    <m/>
    <m/>
    <m/>
    <m/>
    <m/>
    <m/>
    <m/>
    <m/>
    <m/>
    <m/>
    <m/>
    <m/>
    <m/>
    <m/>
    <m/>
    <m/>
    <m/>
    <m/>
    <s v="oui"/>
    <m/>
    <s v="gobelet_plastique bassine"/>
    <n v="0"/>
    <n v="0"/>
    <n v="0"/>
    <n v="0"/>
    <n v="0"/>
    <n v="0"/>
    <n v="1"/>
    <n v="0"/>
    <n v="1"/>
    <n v="0"/>
    <n v="0"/>
    <n v="0"/>
    <n v="0"/>
    <n v="0"/>
    <n v="0"/>
    <n v="0"/>
    <m/>
    <s v="degradation_perte"/>
    <n v="0"/>
    <n v="0"/>
    <n v="1"/>
    <n v="0"/>
    <n v="0"/>
    <n v="0"/>
    <n v="0"/>
    <n v="0"/>
    <n v="0"/>
    <n v="0"/>
    <n v="0"/>
    <m/>
    <m/>
    <x v="1"/>
    <n v="0"/>
    <n v="0"/>
    <n v="1"/>
    <n v="0"/>
    <m/>
    <m/>
    <m/>
    <m/>
    <m/>
    <m/>
    <m/>
    <m/>
    <m/>
    <m/>
    <m/>
    <m/>
    <m/>
    <m/>
    <m/>
    <m/>
    <m/>
    <m/>
    <m/>
    <m/>
    <m/>
    <m/>
    <m/>
    <m/>
    <m/>
    <m/>
    <m/>
    <m/>
    <m/>
    <m/>
    <m/>
    <s v="gobelet_plastique"/>
    <n v="0"/>
    <n v="0"/>
    <n v="0"/>
    <n v="0"/>
    <n v="0"/>
    <n v="0"/>
    <n v="1"/>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n v="0"/>
    <n v="0"/>
    <n v="1"/>
    <n v="0"/>
    <n v="0"/>
    <n v="0"/>
    <n v="0"/>
    <n v="0"/>
    <n v="0"/>
    <n v="0"/>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un_peu"/>
    <s v="oui"/>
    <s v="A cause de la fête"/>
    <m/>
    <m/>
    <m/>
    <m/>
    <m/>
    <m/>
    <n v="444584838"/>
    <d v="2023-06-25T14:57:26"/>
    <m/>
    <m/>
    <s v="submitted_via_web"/>
    <s v="bkf_icsm"/>
    <s v="v8DRxzhZAoFL2MzF7VzqpN"/>
    <m/>
    <m/>
    <m/>
  </r>
  <r>
    <n v="121"/>
    <s v="b720c653-c205-40d4-8860-a5e706b203e4"/>
    <d v="2023-06-25T00:00:00"/>
    <s v="dedougou"/>
    <s v="dedougou1"/>
    <d v="2023-06-25T12:38:11"/>
    <d v="2023-06-25T14:09:04"/>
    <s v="audit.csv"/>
    <m/>
    <m/>
    <x v="5"/>
    <d v="2023-06-25T00:00:00"/>
    <s v="boucle_mouhoun"/>
    <s v="mouhoun"/>
    <x v="9"/>
    <s v="central"/>
    <m/>
    <m/>
    <s v="Catholic Relief Services Burkina Faso (CRS)"/>
    <s v="Marché de Dedougou"/>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5500"/>
    <s v="meme_pays"/>
    <m/>
    <m/>
    <n v="30"/>
    <n v="2"/>
    <n v="0"/>
    <n v="20"/>
    <n v="20"/>
    <m/>
    <m/>
    <m/>
    <m/>
    <m/>
    <m/>
    <m/>
    <m/>
    <m/>
    <m/>
    <m/>
    <m/>
    <s v="disponible"/>
    <n v="1250"/>
    <s v="meme_pays"/>
    <m/>
    <m/>
    <n v="60"/>
    <n v="3"/>
    <n v="0"/>
    <n v="50"/>
    <n v="50"/>
    <m/>
    <s v="disponible"/>
    <n v="2500"/>
    <s v="meme_pays"/>
    <m/>
    <m/>
    <n v="90"/>
    <n v="3"/>
    <n v="0"/>
    <n v="50"/>
    <n v="50"/>
    <m/>
    <s v="non"/>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60"/>
    <n v="2"/>
    <n v="0"/>
    <n v="10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m/>
    <m/>
    <m/>
    <n v="444584853"/>
    <d v="2023-06-25T14:57:27"/>
    <m/>
    <m/>
    <s v="submitted_via_web"/>
    <s v="bkf_icsm"/>
    <s v="v8DRxzhZAoFL2MzF7VzqpN"/>
    <m/>
    <m/>
    <m/>
  </r>
  <r>
    <n v="122"/>
    <s v="709b690f-97b6-4744-99f5-e0827e53acd4"/>
    <d v="2023-06-25T00:00:00"/>
    <s v="dedougou"/>
    <s v="dedougou1"/>
    <d v="2023-06-25T12:44:51"/>
    <d v="2023-06-25T13:16:23"/>
    <s v="audit.csv"/>
    <m/>
    <m/>
    <x v="5"/>
    <d v="2023-06-25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m/>
    <m/>
    <m/>
    <m/>
    <s v="disponible"/>
    <s v="6kg 12kg 3kg"/>
    <n v="1"/>
    <n v="1"/>
    <n v="1"/>
    <n v="15000"/>
    <n v="32500"/>
    <n v="35000"/>
    <s v="meme_pays"/>
    <m/>
    <m/>
    <n v="60"/>
    <n v="3"/>
    <n v="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1"/>
    <n v="0"/>
    <n v="0"/>
    <n v="1"/>
    <n v="0"/>
    <m/>
    <m/>
    <m/>
    <m/>
    <m/>
    <m/>
    <m/>
    <m/>
    <m/>
    <m/>
    <m/>
    <m/>
    <m/>
    <m/>
    <m/>
    <m/>
    <m/>
    <m/>
    <m/>
    <m/>
    <m/>
    <m/>
    <m/>
    <m/>
    <m/>
    <m/>
    <m/>
    <m/>
    <m/>
    <m/>
    <m/>
    <s v="combustible_gaz"/>
    <n v="0"/>
    <n v="0"/>
    <n v="1"/>
    <n v="0"/>
    <n v="0"/>
    <n v="0"/>
    <n v="0"/>
    <n v="0"/>
    <n v="0"/>
    <n v="0"/>
    <n v="0"/>
    <n v="0"/>
    <n v="0"/>
    <n v="0"/>
    <n v="0"/>
    <n v="0"/>
    <s v="bai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augmente_un_peu"/>
    <s v="oui"/>
    <s v="A cause de la fête"/>
    <m/>
    <m/>
    <m/>
    <m/>
    <m/>
    <m/>
    <n v="444584873"/>
    <d v="2023-06-25T14:57:28"/>
    <m/>
    <m/>
    <s v="submitted_via_web"/>
    <s v="bkf_icsm"/>
    <s v="v8DRxzhZAoFL2MzF7VzqpN"/>
    <m/>
    <m/>
    <m/>
  </r>
  <r>
    <n v="123"/>
    <s v="57b59a7d-92c4-402d-9bd6-2b266d7d51b3"/>
    <d v="2023-06-25T00:00:00"/>
    <s v="diapangou"/>
    <s v="diapangou1"/>
    <d v="2023-06-25T14:12:11"/>
    <d v="2023-06-25T17:14:31"/>
    <s v="audit.csv"/>
    <m/>
    <m/>
    <x v="4"/>
    <d v="2023-06-25T00:00:00"/>
    <s v="est"/>
    <s v="gourma"/>
    <x v="10"/>
    <s v="central"/>
    <m/>
    <m/>
    <s v="Première Urgence Internationnale Burkina Faso (PUI)"/>
    <s v="Marché de Diapangou"/>
    <m/>
    <s v="oui"/>
    <m/>
    <x v="0"/>
    <m/>
    <m/>
    <s v="savon400gr"/>
    <n v="0"/>
    <n v="0"/>
    <n v="1"/>
    <n v="0"/>
    <n v="1"/>
    <m/>
    <m/>
    <m/>
    <m/>
    <m/>
    <m/>
    <m/>
    <m/>
    <m/>
    <m/>
    <m/>
    <m/>
    <m/>
    <m/>
    <m/>
    <m/>
    <m/>
    <m/>
    <m/>
    <m/>
    <m/>
    <m/>
    <m/>
    <m/>
    <m/>
    <m/>
    <m/>
    <s v="disponible"/>
    <s v="boule400g boule250g"/>
    <n v="1"/>
    <n v="1"/>
    <n v="500"/>
    <n v="300"/>
    <s v="meme_pays"/>
    <m/>
    <m/>
    <n v="90"/>
    <n v="4"/>
    <n v="0"/>
    <n v="2000"/>
    <n v="500"/>
    <m/>
    <s v="oui"/>
    <m/>
    <s v="savon400gr"/>
    <n v="0"/>
    <n v="0"/>
    <n v="1"/>
    <n v="0"/>
    <m/>
    <s v="securite prix_fournisseurs cout_transport"/>
    <n v="1"/>
    <n v="0"/>
    <n v="0"/>
    <n v="0"/>
    <n v="1"/>
    <n v="0"/>
    <n v="1"/>
    <n v="0"/>
    <n v="0"/>
    <n v="0"/>
    <n v="0"/>
    <m/>
    <m/>
    <s v="prix_constants"/>
    <n v="1"/>
    <n v="0"/>
    <n v="0"/>
    <n v="0"/>
    <m/>
    <m/>
    <m/>
    <m/>
    <m/>
    <m/>
    <m/>
    <m/>
    <m/>
    <m/>
    <m/>
    <m/>
    <m/>
    <m/>
    <m/>
    <m/>
    <m/>
    <m/>
    <m/>
    <m/>
    <m/>
    <m/>
    <m/>
    <m/>
    <m/>
    <m/>
    <m/>
    <m/>
    <m/>
    <m/>
    <m/>
    <m/>
    <m/>
    <m/>
    <m/>
    <m/>
    <m/>
    <m/>
    <m/>
    <s v="pelle corde"/>
    <n v="0"/>
    <n v="1"/>
    <n v="0"/>
    <n v="1"/>
    <n v="0"/>
    <n v="2"/>
    <m/>
    <m/>
    <m/>
    <m/>
    <m/>
    <m/>
    <m/>
    <m/>
    <m/>
    <m/>
    <m/>
    <m/>
    <s v="peudisponible"/>
    <n v="21000"/>
    <s v="meme_pays"/>
    <m/>
    <m/>
    <n v="66"/>
    <n v="2"/>
    <n v="0"/>
    <n v="100"/>
    <n v="400"/>
    <m/>
    <m/>
    <m/>
    <m/>
    <m/>
    <m/>
    <m/>
    <m/>
    <m/>
    <m/>
    <m/>
    <m/>
    <s v="peudisponible"/>
    <n v="2500"/>
    <s v="meme_pays"/>
    <m/>
    <m/>
    <n v="60"/>
    <n v="4"/>
    <n v="0"/>
    <n v="60"/>
    <n v="25"/>
    <m/>
    <s v="oui"/>
    <m/>
    <s v="pelle"/>
    <n v="0"/>
    <n v="0"/>
    <n v="0"/>
    <n v="1"/>
    <n v="0"/>
    <m/>
    <s v="prix_fournisseurs"/>
    <n v="0"/>
    <n v="0"/>
    <n v="0"/>
    <n v="0"/>
    <n v="1"/>
    <n v="0"/>
    <n v="0"/>
    <n v="0"/>
    <n v="0"/>
    <n v="0"/>
    <n v="0"/>
    <m/>
    <m/>
    <s v="prix_hausse"/>
    <n v="0"/>
    <n v="1"/>
    <n v="0"/>
    <n v="0"/>
    <s v="corde pelle"/>
    <n v="0"/>
    <n v="1"/>
    <n v="0"/>
    <n v="1"/>
    <n v="0"/>
    <s v="Hausse_prix_fournisseurs hausse_couts"/>
    <n v="1"/>
    <n v="0"/>
    <n v="0"/>
    <n v="0"/>
    <n v="0"/>
    <n v="1"/>
    <n v="0"/>
    <n v="0"/>
    <n v="0"/>
    <n v="0"/>
    <n v="0"/>
    <n v="0"/>
    <m/>
    <m/>
    <m/>
    <m/>
    <m/>
    <m/>
    <m/>
    <m/>
    <m/>
    <m/>
    <m/>
    <m/>
    <m/>
    <m/>
    <m/>
    <m/>
    <m/>
    <m/>
    <m/>
    <m/>
    <m/>
    <m/>
    <s v="natte"/>
    <n v="0"/>
    <n v="0"/>
    <n v="0"/>
    <n v="0"/>
    <n v="0"/>
    <n v="0"/>
    <n v="0"/>
    <n v="0"/>
    <n v="0"/>
    <n v="1"/>
    <n v="0"/>
    <n v="0"/>
    <n v="0"/>
    <n v="0"/>
    <n v="0"/>
    <n v="0"/>
    <n v="1"/>
    <n v="4"/>
    <m/>
    <m/>
    <m/>
    <m/>
    <m/>
    <m/>
    <m/>
    <m/>
    <m/>
    <m/>
    <m/>
    <m/>
    <m/>
    <m/>
    <m/>
    <m/>
    <m/>
    <m/>
    <m/>
    <m/>
    <m/>
    <m/>
    <m/>
    <m/>
    <m/>
    <m/>
    <m/>
    <m/>
    <m/>
    <m/>
    <m/>
    <m/>
    <m/>
    <m/>
    <m/>
    <m/>
    <m/>
    <m/>
    <m/>
    <m/>
    <m/>
    <m/>
    <m/>
    <m/>
    <m/>
    <m/>
    <m/>
    <m/>
    <m/>
    <m/>
    <m/>
    <m/>
    <m/>
    <m/>
    <m/>
    <m/>
    <m/>
    <m/>
    <m/>
    <m/>
    <m/>
    <m/>
    <m/>
    <m/>
    <m/>
    <m/>
    <m/>
    <m/>
    <m/>
    <m/>
    <m/>
    <m/>
    <m/>
    <m/>
    <m/>
    <m/>
    <m/>
    <m/>
    <m/>
    <m/>
    <m/>
    <m/>
    <m/>
    <m/>
    <m/>
    <m/>
    <m/>
    <m/>
    <m/>
    <m/>
    <m/>
    <m/>
    <m/>
    <m/>
    <m/>
    <m/>
    <m/>
    <m/>
    <m/>
    <m/>
    <m/>
    <m/>
    <m/>
    <m/>
    <m/>
    <m/>
    <m/>
    <m/>
    <m/>
    <m/>
    <m/>
    <m/>
    <m/>
    <m/>
    <m/>
    <m/>
    <s v="disponible"/>
    <n v="3000"/>
    <s v="etranger"/>
    <s v="rci"/>
    <m/>
    <n v="132"/>
    <n v="7"/>
    <n v="0"/>
    <n v="250"/>
    <n v="0"/>
    <m/>
    <m/>
    <m/>
    <m/>
    <m/>
    <m/>
    <m/>
    <m/>
    <m/>
    <m/>
    <m/>
    <m/>
    <m/>
    <m/>
    <m/>
    <m/>
    <m/>
    <m/>
    <m/>
    <m/>
    <m/>
    <m/>
    <m/>
    <m/>
    <m/>
    <m/>
    <m/>
    <m/>
    <m/>
    <m/>
    <m/>
    <m/>
    <m/>
    <m/>
    <m/>
    <m/>
    <m/>
    <m/>
    <m/>
    <m/>
    <m/>
    <m/>
    <m/>
    <m/>
    <m/>
    <m/>
    <m/>
    <m/>
    <m/>
    <m/>
    <m/>
    <m/>
    <m/>
    <m/>
    <m/>
    <m/>
    <m/>
    <m/>
    <m/>
    <s v="oui"/>
    <m/>
    <s v="natte"/>
    <n v="0"/>
    <n v="0"/>
    <n v="0"/>
    <n v="0"/>
    <n v="0"/>
    <n v="0"/>
    <n v="0"/>
    <n v="0"/>
    <n v="0"/>
    <n v="1"/>
    <n v="0"/>
    <n v="0"/>
    <n v="0"/>
    <n v="0"/>
    <n v="0"/>
    <n v="0"/>
    <m/>
    <s v="prix_fournisseurs taxes"/>
    <n v="0"/>
    <n v="0"/>
    <n v="0"/>
    <n v="0"/>
    <n v="1"/>
    <n v="0"/>
    <n v="0"/>
    <n v="1"/>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transfert"/>
    <n v="0"/>
    <n v="0"/>
    <n v="0"/>
    <n v="1"/>
    <n v="0"/>
    <n v="0"/>
    <n v="0"/>
    <n v="0"/>
    <n v="0"/>
    <n v="0"/>
    <n v="0"/>
    <m/>
    <s v="oui_collectif"/>
    <s v="oui_carburant oui_produits"/>
    <n v="0"/>
    <n v="1"/>
    <n v="0"/>
    <n v="1"/>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moyen"/>
    <s v="oui"/>
    <s v="La teureur du déplacement et l'augmentation des prix"/>
    <m/>
    <s v="augmente_un_peu"/>
    <s v="oui"/>
    <s v="Les prix d'augmentation des articles"/>
    <m/>
    <m/>
    <m/>
    <m/>
    <m/>
    <m/>
    <n v="444649748"/>
    <d v="2023-06-25T17:14:59"/>
    <m/>
    <m/>
    <s v="submitted_via_web"/>
    <s v="bkf_icsm"/>
    <s v="v8DRxzhZAoFL2MzF7VzqpN"/>
    <m/>
    <m/>
    <m/>
  </r>
  <r>
    <n v="124"/>
    <s v="407670e9-98c1-4df2-9bdf-41acd3386379"/>
    <d v="2023-06-25T00:00:00"/>
    <s v="dedougou"/>
    <s v="dedougou1"/>
    <d v="2023-06-25T17:56:34"/>
    <d v="2023-06-25T18:08:39"/>
    <s v="audit.csv"/>
    <m/>
    <m/>
    <x v="5"/>
    <d v="2023-06-25T00:00:00"/>
    <s v="boucle_mouhoun"/>
    <s v="mouhoun"/>
    <x v="9"/>
    <s v="secondaire"/>
    <m/>
    <m/>
    <s v="Catholic Relief Services Burkina Faso (CRS)"/>
    <s v="Marché de Dedougou"/>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200"/>
    <s v="meme_commune"/>
    <m/>
    <m/>
    <n v="30"/>
    <n v="7"/>
    <n v="0"/>
    <n v="2"/>
    <n v="1"/>
    <m/>
    <s v="disponible"/>
    <s v="sac sachet"/>
    <n v="1"/>
    <n v="1"/>
    <n v="6000"/>
    <n v="100"/>
    <s v="meme_localite"/>
    <m/>
    <m/>
    <n v="60"/>
    <n v="1"/>
    <n v="0"/>
    <n v="10"/>
    <n v="4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rarete_transport"/>
    <n v="0"/>
    <n v="0"/>
    <n v="0"/>
    <n v="0"/>
    <n v="0"/>
    <n v="1"/>
    <n v="0"/>
    <n v="0"/>
    <n v="0"/>
    <n v="0"/>
    <n v="0"/>
    <m/>
    <m/>
    <x v="2"/>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m/>
    <m/>
    <s v="la quantité du bois est un taxi moto"/>
    <m/>
    <m/>
    <n v="444667869"/>
    <d v="2023-06-25T18:09:30"/>
    <m/>
    <m/>
    <s v="submitted_via_web"/>
    <s v="bkf_icsm"/>
    <s v="v8DRxzhZAoFL2MzF7VzqpN"/>
    <m/>
    <m/>
    <m/>
  </r>
  <r>
    <n v="125"/>
    <s v="b64d5d21-06d3-4e23-a4c0-c7254f84c19c"/>
    <d v="2023-06-23T00:00:00"/>
    <s v="barsalogho"/>
    <s v="barsalogho1"/>
    <d v="2023-06-23T09:38:52"/>
    <d v="2023-06-23T09:52:52"/>
    <s v="audit.csv"/>
    <m/>
    <m/>
    <x v="6"/>
    <d v="2023-06-23T00:00:00"/>
    <s v="centre_nord"/>
    <s v="sanmatenga"/>
    <x v="11"/>
    <s v="central"/>
    <m/>
    <m/>
    <s v="Croix Rouge Burkinabè (CRBF)"/>
    <s v="Marché de Barsalogho"/>
    <m/>
    <s v="oui"/>
    <m/>
    <x v="0"/>
    <m/>
    <m/>
    <s v="seau"/>
    <n v="1"/>
    <n v="0"/>
    <n v="0"/>
    <n v="0"/>
    <n v="1"/>
    <m/>
    <s v="peudisponible"/>
    <n v="1000"/>
    <s v="meme_province"/>
    <m/>
    <m/>
    <n v="50"/>
    <n v="45"/>
    <n v="0"/>
    <n v="150"/>
    <n v="0"/>
    <m/>
    <m/>
    <m/>
    <m/>
    <m/>
    <m/>
    <m/>
    <m/>
    <m/>
    <m/>
    <m/>
    <m/>
    <m/>
    <m/>
    <m/>
    <m/>
    <m/>
    <m/>
    <m/>
    <m/>
    <m/>
    <m/>
    <m/>
    <m/>
    <m/>
    <m/>
    <m/>
    <m/>
    <m/>
    <m/>
    <m/>
    <s v="oui"/>
    <m/>
    <s v="seau"/>
    <n v="1"/>
    <n v="0"/>
    <n v="0"/>
    <n v="0"/>
    <m/>
    <s v="securite route_etat cout_transport"/>
    <n v="1"/>
    <n v="0"/>
    <n v="0"/>
    <n v="1"/>
    <n v="0"/>
    <n v="0"/>
    <n v="1"/>
    <n v="0"/>
    <n v="0"/>
    <n v="0"/>
    <n v="0"/>
    <m/>
    <m/>
    <s v="prix_hausse"/>
    <n v="0"/>
    <n v="1"/>
    <n v="0"/>
    <n v="0"/>
    <s v="seau"/>
    <n v="1"/>
    <n v="0"/>
    <n v="0"/>
    <n v="0"/>
    <s v="hausse_demande_distribution Hausse_prix_fournisseurs"/>
    <n v="0"/>
    <n v="1"/>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province"/>
    <m/>
    <m/>
    <n v="40"/>
    <n v="50"/>
    <n v="1"/>
    <n v="150"/>
    <n v="0"/>
    <m/>
    <m/>
    <m/>
    <m/>
    <m/>
    <m/>
    <m/>
    <m/>
    <m/>
    <m/>
    <m/>
    <m/>
    <m/>
    <m/>
    <m/>
    <m/>
    <m/>
    <m/>
    <m/>
    <m/>
    <m/>
    <m/>
    <m/>
    <m/>
    <m/>
    <m/>
    <s v="oui"/>
    <m/>
    <s v="lampe"/>
    <n v="0"/>
    <n v="0"/>
    <n v="0"/>
    <n v="0"/>
    <n v="0"/>
    <n v="0"/>
    <n v="0"/>
    <n v="0"/>
    <n v="0"/>
    <n v="0"/>
    <n v="0"/>
    <n v="0"/>
    <n v="1"/>
    <n v="0"/>
    <n v="0"/>
    <n v="0"/>
    <m/>
    <s v="securite route_etat"/>
    <n v="1"/>
    <n v="0"/>
    <n v="0"/>
    <n v="1"/>
    <n v="0"/>
    <n v="0"/>
    <n v="0"/>
    <n v="0"/>
    <n v="0"/>
    <n v="0"/>
    <n v="0"/>
    <m/>
    <m/>
    <x v="2"/>
    <n v="0"/>
    <n v="1"/>
    <n v="0"/>
    <n v="0"/>
    <s v="lampe"/>
    <n v="0"/>
    <n v="0"/>
    <n v="0"/>
    <n v="0"/>
    <n v="0"/>
    <n v="0"/>
    <n v="0"/>
    <n v="0"/>
    <n v="0"/>
    <n v="0"/>
    <n v="0"/>
    <n v="0"/>
    <n v="1"/>
    <n v="0"/>
    <n v="0"/>
    <n v="0"/>
    <s v="hausse_demande_distribution Hausse_prix_fournisseurs"/>
    <n v="0"/>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n v="0"/>
    <n v="0"/>
    <n v="1"/>
    <n v="0"/>
    <n v="0"/>
    <n v="0"/>
    <n v="0"/>
    <n v="0"/>
    <n v="0"/>
    <n v="0"/>
    <n v="0"/>
    <m/>
    <s v="non_chez_soi"/>
    <s v="oui_produits oui_carburant"/>
    <n v="0"/>
    <n v="1"/>
    <n v="0"/>
    <n v="1"/>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n v="0"/>
    <n v="0"/>
    <n v="0"/>
    <n v="0"/>
    <n v="1"/>
    <n v="0"/>
    <n v="0"/>
    <n v="0"/>
    <n v="0"/>
    <m/>
    <s v="meme"/>
    <m/>
    <m/>
    <m/>
    <s v="meme"/>
    <m/>
    <m/>
    <m/>
    <s v="RAS"/>
    <m/>
    <s v="Ras"/>
    <m/>
    <m/>
    <n v="445195203"/>
    <d v="2023-06-26T18:24:47"/>
    <m/>
    <m/>
    <s v="submitted_via_web"/>
    <s v="bkf_icsm"/>
    <s v="v8DRxzhZAoFL2MzF7VzqpN"/>
    <m/>
    <m/>
    <m/>
  </r>
  <r>
    <n v="126"/>
    <s v="3b071fc2-3e46-4712-b124-01941edbf723"/>
    <d v="2023-06-22T00:00:00"/>
    <s v="barsalogho"/>
    <s v="barsalogho1"/>
    <d v="2023-06-22T07:45:49"/>
    <d v="2023-06-22T13:50:16"/>
    <s v="audit.csv"/>
    <m/>
    <m/>
    <x v="6"/>
    <d v="2023-06-22T00:00:00"/>
    <s v="centre_nord"/>
    <s v="sanmatenga"/>
    <x v="11"/>
    <s v="central"/>
    <m/>
    <m/>
    <s v="Croix Rouge Burkinabè (CRBF)"/>
    <s v="Marché de Barsalogho"/>
    <m/>
    <s v="oui"/>
    <m/>
    <x v="1"/>
    <m/>
    <m/>
    <s v="savon400gr"/>
    <n v="0"/>
    <n v="0"/>
    <n v="1"/>
    <n v="0"/>
    <n v="1"/>
    <m/>
    <m/>
    <m/>
    <m/>
    <m/>
    <m/>
    <m/>
    <m/>
    <m/>
    <m/>
    <m/>
    <m/>
    <m/>
    <m/>
    <m/>
    <m/>
    <m/>
    <m/>
    <m/>
    <m/>
    <m/>
    <m/>
    <m/>
    <m/>
    <m/>
    <m/>
    <m/>
    <s v="disponible"/>
    <s v="boule250g"/>
    <n v="0"/>
    <n v="1"/>
    <m/>
    <n v="550"/>
    <s v="meme_province"/>
    <m/>
    <m/>
    <n v="35"/>
    <n v="40"/>
    <n v="1"/>
    <n v="325"/>
    <n v="0"/>
    <m/>
    <s v="oui"/>
    <m/>
    <s v="savon400gr"/>
    <n v="0"/>
    <n v="0"/>
    <n v="1"/>
    <n v="0"/>
    <m/>
    <s v="securite route_etat cout_transport"/>
    <n v="1"/>
    <n v="0"/>
    <n v="0"/>
    <n v="1"/>
    <n v="0"/>
    <n v="0"/>
    <n v="1"/>
    <n v="0"/>
    <n v="0"/>
    <n v="0"/>
    <n v="0"/>
    <m/>
    <m/>
    <s v="prix_hausse"/>
    <n v="0"/>
    <n v="1"/>
    <n v="0"/>
    <n v="0"/>
    <s v="savon400gr"/>
    <n v="0"/>
    <n v="0"/>
    <n v="1"/>
    <n v="0"/>
    <s v="hausse_couts hausse_demande_distribution"/>
    <n v="1"/>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assiette"/>
    <n v="0"/>
    <n v="0"/>
    <n v="0"/>
    <n v="0"/>
    <n v="0"/>
    <n v="1"/>
    <n v="0"/>
    <n v="0"/>
    <n v="0"/>
    <n v="0"/>
    <n v="0"/>
    <n v="0"/>
    <n v="1"/>
    <n v="0"/>
    <n v="0"/>
    <n v="0"/>
    <n v="2"/>
    <n v="4"/>
    <m/>
    <m/>
    <m/>
    <m/>
    <m/>
    <m/>
    <m/>
    <m/>
    <m/>
    <m/>
    <m/>
    <m/>
    <m/>
    <m/>
    <m/>
    <m/>
    <m/>
    <m/>
    <m/>
    <m/>
    <m/>
    <m/>
    <m/>
    <m/>
    <m/>
    <m/>
    <m/>
    <m/>
    <m/>
    <m/>
    <m/>
    <m/>
    <m/>
    <m/>
    <m/>
    <m/>
    <m/>
    <m/>
    <m/>
    <m/>
    <m/>
    <m/>
    <m/>
    <m/>
    <m/>
    <m/>
    <m/>
    <m/>
    <m/>
    <m/>
    <m/>
    <m/>
    <m/>
    <m/>
    <m/>
    <m/>
    <m/>
    <m/>
    <m/>
    <m/>
    <m/>
    <m/>
    <m/>
    <m/>
    <m/>
    <m/>
    <s v="peudisponible"/>
    <n v="1000"/>
    <s v="meme_commune"/>
    <m/>
    <m/>
    <n v="25"/>
    <n v="15"/>
    <n v="0"/>
    <n v="100"/>
    <n v="0"/>
    <m/>
    <m/>
    <m/>
    <m/>
    <m/>
    <m/>
    <m/>
    <m/>
    <m/>
    <m/>
    <m/>
    <m/>
    <m/>
    <m/>
    <m/>
    <m/>
    <m/>
    <m/>
    <m/>
    <m/>
    <m/>
    <m/>
    <m/>
    <m/>
    <m/>
    <m/>
    <m/>
    <m/>
    <m/>
    <m/>
    <m/>
    <m/>
    <m/>
    <m/>
    <m/>
    <m/>
    <m/>
    <m/>
    <m/>
    <m/>
    <m/>
    <m/>
    <m/>
    <m/>
    <m/>
    <m/>
    <m/>
    <m/>
    <m/>
    <m/>
    <m/>
    <m/>
    <m/>
    <m/>
    <m/>
    <m/>
    <m/>
    <m/>
    <m/>
    <m/>
    <m/>
    <m/>
    <m/>
    <m/>
    <m/>
    <m/>
    <m/>
    <m/>
    <m/>
    <m/>
    <m/>
    <m/>
    <m/>
    <s v="disponible"/>
    <n v="850"/>
    <s v="meme_province"/>
    <m/>
    <m/>
    <n v="42"/>
    <n v="40"/>
    <n v="0"/>
    <n v="200"/>
    <n v="0"/>
    <m/>
    <m/>
    <m/>
    <m/>
    <m/>
    <m/>
    <m/>
    <m/>
    <m/>
    <m/>
    <m/>
    <m/>
    <m/>
    <m/>
    <m/>
    <m/>
    <m/>
    <m/>
    <m/>
    <m/>
    <m/>
    <m/>
    <m/>
    <m/>
    <m/>
    <m/>
    <s v="oui"/>
    <m/>
    <s v="assiette lampe"/>
    <n v="0"/>
    <n v="0"/>
    <n v="0"/>
    <n v="0"/>
    <n v="0"/>
    <n v="1"/>
    <n v="0"/>
    <n v="0"/>
    <n v="0"/>
    <n v="0"/>
    <n v="0"/>
    <n v="0"/>
    <n v="1"/>
    <n v="0"/>
    <n v="0"/>
    <n v="0"/>
    <m/>
    <s v="securite route_etat cout_transport"/>
    <n v="1"/>
    <n v="0"/>
    <n v="0"/>
    <n v="1"/>
    <n v="0"/>
    <n v="0"/>
    <n v="1"/>
    <n v="0"/>
    <n v="0"/>
    <n v="0"/>
    <n v="0"/>
    <m/>
    <m/>
    <x v="2"/>
    <n v="0"/>
    <n v="1"/>
    <n v="0"/>
    <n v="0"/>
    <s v="lampe assiette"/>
    <n v="0"/>
    <n v="0"/>
    <n v="0"/>
    <n v="0"/>
    <n v="0"/>
    <n v="1"/>
    <n v="0"/>
    <n v="0"/>
    <n v="0"/>
    <n v="0"/>
    <n v="0"/>
    <n v="0"/>
    <n v="1"/>
    <n v="0"/>
    <n v="0"/>
    <n v="0"/>
    <s v="hausse_demande_distribution"/>
    <n v="0"/>
    <n v="1"/>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aide_humanitaire"/>
    <n v="0"/>
    <n v="0"/>
    <n v="0"/>
    <n v="0"/>
    <n v="0"/>
    <n v="1"/>
    <n v="1"/>
    <n v="0"/>
    <n v="0"/>
    <n v="0"/>
    <m/>
    <s v="argent_mobile transfert"/>
    <n v="0"/>
    <n v="0"/>
    <n v="1"/>
    <n v="1"/>
    <n v="0"/>
    <n v="0"/>
    <n v="0"/>
    <n v="0"/>
    <n v="0"/>
    <n v="0"/>
    <n v="0"/>
    <m/>
    <s v="non_collectif"/>
    <s v="oui_produits oui_transports"/>
    <n v="0"/>
    <n v="1"/>
    <n v="1"/>
    <n v="0"/>
    <n v="0"/>
    <n v="0"/>
    <m/>
    <s v="aucun"/>
    <n v="1"/>
    <n v="0"/>
    <n v="0"/>
    <n v="0"/>
    <n v="0"/>
    <n v="0"/>
    <n v="0"/>
    <n v="0"/>
    <n v="0"/>
    <m/>
    <s v="oui_plusieurs"/>
    <s v="aucun"/>
    <n v="1"/>
    <n v="0"/>
    <n v="0"/>
    <n v="0"/>
    <n v="0"/>
    <n v="0"/>
    <n v="0"/>
    <n v="0"/>
    <n v="0"/>
    <m/>
    <s v="aucun"/>
    <n v="1"/>
    <n v="0"/>
    <n v="0"/>
    <n v="0"/>
    <n v="0"/>
    <n v="0"/>
    <n v="0"/>
    <n v="0"/>
    <n v="0"/>
    <n v="0"/>
    <m/>
    <s v="aucun"/>
    <n v="1"/>
    <n v="0"/>
    <n v="0"/>
    <n v="0"/>
    <n v="0"/>
    <n v="0"/>
    <n v="0"/>
    <n v="0"/>
    <n v="0"/>
    <m/>
    <s v="marchandises aggression enlevement"/>
    <n v="0"/>
    <n v="0"/>
    <n v="1"/>
    <n v="0"/>
    <n v="1"/>
    <n v="1"/>
    <n v="0"/>
    <n v="0"/>
    <n v="0"/>
    <m/>
    <s v="meme"/>
    <m/>
    <m/>
    <m/>
    <s v="meme"/>
    <m/>
    <m/>
    <m/>
    <s v="RAS"/>
    <m/>
    <s v="Ras"/>
    <m/>
    <m/>
    <n v="445195271"/>
    <d v="2023-06-26T18:25:06"/>
    <m/>
    <m/>
    <s v="submitted_via_web"/>
    <s v="bkf_icsm"/>
    <s v="v8DRxzhZAoFL2MzF7VzqpN"/>
    <m/>
    <m/>
    <m/>
  </r>
  <r>
    <n v="127"/>
    <s v="e6da8d95-a941-4dc6-bbf9-85eee668b072"/>
    <d v="2023-06-22T00:00:00"/>
    <s v="barsalogho"/>
    <s v="barsalogho1"/>
    <d v="2023-06-22T08:52:57"/>
    <d v="2023-06-22T13:55:10"/>
    <s v="audit.csv"/>
    <m/>
    <m/>
    <x v="6"/>
    <d v="2023-06-22T00:00:00"/>
    <s v="centre_nord"/>
    <s v="sanmatenga"/>
    <x v="11"/>
    <s v="central"/>
    <m/>
    <m/>
    <s v="Croix Rouge Burkinabè (CRBF)"/>
    <s v="Marché de Barsalogho"/>
    <m/>
    <s v="oui"/>
    <m/>
    <x v="1"/>
    <m/>
    <m/>
    <s v="savon400gr seau"/>
    <n v="1"/>
    <n v="0"/>
    <n v="1"/>
    <n v="0"/>
    <n v="2"/>
    <m/>
    <s v="disponible"/>
    <n v="1250"/>
    <s v="meme_province"/>
    <m/>
    <m/>
    <n v="60"/>
    <n v="50"/>
    <n v="0"/>
    <n v="200"/>
    <n v="0"/>
    <m/>
    <m/>
    <m/>
    <m/>
    <m/>
    <m/>
    <m/>
    <m/>
    <m/>
    <m/>
    <m/>
    <m/>
    <m/>
    <m/>
    <m/>
    <m/>
    <s v="disponible"/>
    <s v="boule250g"/>
    <n v="0"/>
    <n v="1"/>
    <m/>
    <n v="500"/>
    <s v="meme_province"/>
    <m/>
    <m/>
    <n v="45"/>
    <n v="50"/>
    <n v="1"/>
    <n v="300"/>
    <n v="0"/>
    <m/>
    <s v="oui"/>
    <m/>
    <s v="seau savon400gr"/>
    <n v="1"/>
    <n v="0"/>
    <n v="1"/>
    <n v="0"/>
    <m/>
    <s v="route_etat cout_transport securite"/>
    <n v="1"/>
    <n v="0"/>
    <n v="0"/>
    <n v="1"/>
    <n v="0"/>
    <n v="0"/>
    <n v="1"/>
    <n v="0"/>
    <n v="0"/>
    <n v="0"/>
    <n v="0"/>
    <m/>
    <m/>
    <s v="prix_hausse"/>
    <n v="0"/>
    <n v="1"/>
    <n v="0"/>
    <n v="0"/>
    <s v="seau savon400gr"/>
    <n v="1"/>
    <n v="0"/>
    <n v="1"/>
    <n v="0"/>
    <s v="hausse_couts hausse_demande_distribution"/>
    <n v="1"/>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500"/>
    <s v="meme_commune"/>
    <m/>
    <m/>
    <n v="60"/>
    <n v="50"/>
    <n v="0"/>
    <n v="100"/>
    <n v="0"/>
    <m/>
    <m/>
    <m/>
    <m/>
    <m/>
    <m/>
    <m/>
    <m/>
    <m/>
    <m/>
    <m/>
    <m/>
    <m/>
    <m/>
    <m/>
    <m/>
    <m/>
    <m/>
    <m/>
    <m/>
    <m/>
    <m/>
    <m/>
    <m/>
    <m/>
    <m/>
    <s v="oui"/>
    <m/>
    <s v="lampe"/>
    <n v="0"/>
    <n v="0"/>
    <n v="0"/>
    <n v="0"/>
    <n v="0"/>
    <n v="0"/>
    <n v="0"/>
    <n v="0"/>
    <n v="0"/>
    <n v="0"/>
    <n v="0"/>
    <n v="0"/>
    <n v="1"/>
    <n v="0"/>
    <n v="0"/>
    <n v="0"/>
    <m/>
    <s v="securite route_etat"/>
    <n v="1"/>
    <n v="0"/>
    <n v="0"/>
    <n v="1"/>
    <n v="0"/>
    <n v="0"/>
    <n v="0"/>
    <n v="0"/>
    <n v="0"/>
    <n v="0"/>
    <n v="0"/>
    <m/>
    <m/>
    <x v="2"/>
    <n v="0"/>
    <n v="1"/>
    <n v="0"/>
    <n v="0"/>
    <s v="lampe"/>
    <n v="0"/>
    <n v="0"/>
    <n v="0"/>
    <n v="0"/>
    <n v="0"/>
    <n v="0"/>
    <n v="0"/>
    <n v="0"/>
    <n v="0"/>
    <n v="0"/>
    <n v="0"/>
    <n v="0"/>
    <n v="1"/>
    <n v="0"/>
    <n v="0"/>
    <n v="0"/>
    <s v="hausse_demande_distribution"/>
    <n v="0"/>
    <n v="1"/>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transports"/>
    <n v="0"/>
    <n v="0"/>
    <n v="1"/>
    <n v="1"/>
    <n v="0"/>
    <n v="0"/>
    <n v="0"/>
    <n v="0"/>
    <n v="0"/>
    <n v="0"/>
    <m/>
    <s v="argent_mobile transfert"/>
    <n v="0"/>
    <n v="0"/>
    <n v="1"/>
    <n v="1"/>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ggression enlevement"/>
    <n v="0"/>
    <n v="0"/>
    <n v="0"/>
    <n v="0"/>
    <n v="1"/>
    <n v="1"/>
    <n v="0"/>
    <n v="0"/>
    <n v="0"/>
    <m/>
    <s v="meme"/>
    <m/>
    <m/>
    <m/>
    <s v="meme"/>
    <m/>
    <m/>
    <m/>
    <s v="RAS"/>
    <m/>
    <s v="Ras"/>
    <m/>
    <m/>
    <n v="445195333"/>
    <d v="2023-06-26T18:25:19"/>
    <m/>
    <m/>
    <s v="submitted_via_web"/>
    <s v="bkf_icsm"/>
    <s v="v8DRxzhZAoFL2MzF7VzqpN"/>
    <m/>
    <m/>
    <m/>
  </r>
  <r>
    <n v="128"/>
    <s v="993be046-a86a-4122-b4fd-89f86e9cefec"/>
    <d v="2023-06-23T00:00:00"/>
    <s v="barsalogho"/>
    <s v="barsalogho1"/>
    <d v="2023-06-23T09:14:52"/>
    <d v="2023-06-23T09:55:07"/>
    <s v="audit.csv"/>
    <m/>
    <m/>
    <x v="6"/>
    <d v="2023-06-23T00:00:00"/>
    <s v="centre_nord"/>
    <s v="sanmatenga"/>
    <x v="11"/>
    <s v="central"/>
    <m/>
    <m/>
    <s v="Croix Rouge Burkinabè (CRBF)"/>
    <s v="Marché de Barsalogho"/>
    <m/>
    <s v="oui"/>
    <m/>
    <x v="0"/>
    <m/>
    <m/>
    <s v="savon400gr"/>
    <n v="0"/>
    <n v="0"/>
    <n v="1"/>
    <n v="0"/>
    <n v="1"/>
    <m/>
    <m/>
    <m/>
    <m/>
    <m/>
    <m/>
    <m/>
    <m/>
    <m/>
    <m/>
    <m/>
    <m/>
    <m/>
    <m/>
    <m/>
    <m/>
    <m/>
    <m/>
    <m/>
    <m/>
    <m/>
    <m/>
    <m/>
    <m/>
    <m/>
    <m/>
    <m/>
    <s v="peudisponible"/>
    <s v="boule250g"/>
    <n v="0"/>
    <n v="1"/>
    <m/>
    <n v="500"/>
    <s v="meme_province"/>
    <m/>
    <m/>
    <n v="38"/>
    <n v="40"/>
    <n v="1"/>
    <n v="240"/>
    <n v="0"/>
    <m/>
    <s v="oui"/>
    <m/>
    <s v="savon400gr"/>
    <n v="0"/>
    <n v="0"/>
    <n v="1"/>
    <n v="0"/>
    <m/>
    <s v="securite route_etat"/>
    <n v="1"/>
    <n v="0"/>
    <n v="0"/>
    <n v="1"/>
    <n v="0"/>
    <n v="0"/>
    <n v="0"/>
    <n v="0"/>
    <n v="0"/>
    <n v="0"/>
    <n v="0"/>
    <m/>
    <m/>
    <s v="prix_hausse"/>
    <n v="0"/>
    <n v="1"/>
    <n v="0"/>
    <n v="0"/>
    <s v="savon400gr"/>
    <n v="0"/>
    <n v="0"/>
    <n v="1"/>
    <n v="0"/>
    <s v="hausse_demande_distribution"/>
    <n v="0"/>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750"/>
    <s v="meme_province"/>
    <m/>
    <m/>
    <n v="35"/>
    <n v="40"/>
    <n v="1"/>
    <n v="100"/>
    <n v="0"/>
    <m/>
    <m/>
    <m/>
    <m/>
    <m/>
    <m/>
    <m/>
    <m/>
    <m/>
    <m/>
    <m/>
    <m/>
    <m/>
    <m/>
    <m/>
    <m/>
    <m/>
    <m/>
    <m/>
    <m/>
    <m/>
    <m/>
    <m/>
    <m/>
    <m/>
    <m/>
    <s v="oui"/>
    <m/>
    <s v="lampe"/>
    <n v="0"/>
    <n v="0"/>
    <n v="0"/>
    <n v="0"/>
    <n v="0"/>
    <n v="0"/>
    <n v="0"/>
    <n v="0"/>
    <n v="0"/>
    <n v="0"/>
    <n v="0"/>
    <n v="0"/>
    <n v="1"/>
    <n v="0"/>
    <n v="0"/>
    <n v="0"/>
    <m/>
    <s v="securite vols cout_transport"/>
    <n v="1"/>
    <n v="1"/>
    <n v="0"/>
    <n v="0"/>
    <n v="0"/>
    <n v="0"/>
    <n v="1"/>
    <n v="0"/>
    <n v="0"/>
    <n v="0"/>
    <n v="0"/>
    <m/>
    <m/>
    <x v="2"/>
    <n v="0"/>
    <n v="1"/>
    <n v="0"/>
    <n v="0"/>
    <s v="lampe"/>
    <n v="0"/>
    <n v="0"/>
    <n v="0"/>
    <n v="0"/>
    <n v="0"/>
    <n v="0"/>
    <n v="0"/>
    <n v="0"/>
    <n v="0"/>
    <n v="0"/>
    <n v="0"/>
    <n v="0"/>
    <n v="1"/>
    <n v="0"/>
    <n v="0"/>
    <n v="0"/>
    <s v="hausse_demande_distribution Hausse_prix_fournisseurs"/>
    <n v="0"/>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transports"/>
    <n v="0"/>
    <n v="0"/>
    <n v="1"/>
    <n v="1"/>
    <n v="0"/>
    <n v="0"/>
    <n v="0"/>
    <n v="0"/>
    <n v="0"/>
    <n v="0"/>
    <m/>
    <s v="argent_mobile transfert"/>
    <n v="0"/>
    <n v="0"/>
    <n v="1"/>
    <n v="1"/>
    <n v="0"/>
    <n v="0"/>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enlevement aggression"/>
    <n v="0"/>
    <n v="0"/>
    <n v="0"/>
    <n v="0"/>
    <n v="1"/>
    <n v="1"/>
    <n v="0"/>
    <n v="0"/>
    <n v="0"/>
    <m/>
    <s v="meme"/>
    <m/>
    <m/>
    <m/>
    <s v="meme"/>
    <m/>
    <m/>
    <m/>
    <s v="RAS"/>
    <m/>
    <s v="Ras"/>
    <m/>
    <m/>
    <n v="445195414"/>
    <d v="2023-06-26T18:25:32"/>
    <m/>
    <m/>
    <s v="submitted_via_web"/>
    <s v="bkf_icsm"/>
    <s v="v8DRxzhZAoFL2MzF7VzqpN"/>
    <m/>
    <m/>
    <m/>
  </r>
  <r>
    <n v="129"/>
    <s v="fccfdfde-baf3-4b7b-8c58-508ca8f2aaa7"/>
    <d v="2023-06-22T00:00:00"/>
    <s v="barsalogho"/>
    <s v="barsalogho2"/>
    <d v="2023-06-22T08:39:53"/>
    <d v="2023-06-22T09:51:41"/>
    <s v="audit.csv"/>
    <m/>
    <m/>
    <x v="6"/>
    <d v="2023-06-22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n v="1"/>
    <n v="0"/>
    <n v="1"/>
    <n v="0"/>
    <n v="0"/>
    <n v="2"/>
    <m/>
    <s v="peudisponible"/>
    <n v="6000"/>
    <s v="meme_pays"/>
    <m/>
    <m/>
    <n v="30"/>
    <n v="35"/>
    <n v="1"/>
    <n v="500"/>
    <n v="0"/>
    <m/>
    <m/>
    <m/>
    <m/>
    <m/>
    <m/>
    <m/>
    <m/>
    <m/>
    <m/>
    <m/>
    <m/>
    <s v="disponible"/>
    <n v="2000"/>
    <s v="meme_pays"/>
    <m/>
    <m/>
    <n v="60"/>
    <n v="35"/>
    <n v="0"/>
    <n v="300"/>
    <n v="0"/>
    <m/>
    <m/>
    <m/>
    <m/>
    <m/>
    <m/>
    <m/>
    <m/>
    <m/>
    <m/>
    <m/>
    <m/>
    <s v="oui"/>
    <m/>
    <s v="bache tenaille"/>
    <n v="1"/>
    <n v="0"/>
    <n v="1"/>
    <n v="0"/>
    <n v="0"/>
    <m/>
    <s v="securite"/>
    <n v="1"/>
    <n v="0"/>
    <n v="0"/>
    <n v="0"/>
    <n v="0"/>
    <n v="0"/>
    <n v="0"/>
    <n v="0"/>
    <n v="0"/>
    <n v="0"/>
    <n v="0"/>
    <m/>
    <m/>
    <s v="prix_hausse"/>
    <n v="0"/>
    <n v="1"/>
    <n v="0"/>
    <n v="0"/>
    <s v="bache tenaille"/>
    <n v="1"/>
    <n v="0"/>
    <n v="1"/>
    <n v="0"/>
    <n v="0"/>
    <s v="baisse_offre_securite"/>
    <n v="0"/>
    <n v="0"/>
    <n v="0"/>
    <n v="0"/>
    <n v="0"/>
    <n v="0"/>
    <n v="0"/>
    <n v="0"/>
    <n v="1"/>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aide_humanitaire"/>
    <n v="0"/>
    <n v="1"/>
    <n v="1"/>
    <n v="1"/>
    <n v="0"/>
    <n v="1"/>
    <n v="1"/>
    <n v="0"/>
    <n v="0"/>
    <n v="0"/>
    <m/>
    <s v="argent_mobile transfert cheque"/>
    <n v="0"/>
    <n v="0"/>
    <n v="1"/>
    <n v="1"/>
    <n v="0"/>
    <n v="1"/>
    <n v="0"/>
    <n v="0"/>
    <n v="0"/>
    <n v="0"/>
    <n v="0"/>
    <m/>
    <s v="oui_personnel"/>
    <s v="oui_carburant oui_transports"/>
    <n v="0"/>
    <n v="0"/>
    <n v="1"/>
    <n v="1"/>
    <n v="0"/>
    <n v="0"/>
    <m/>
    <s v="aucun"/>
    <n v="1"/>
    <n v="0"/>
    <n v="0"/>
    <n v="0"/>
    <n v="0"/>
    <n v="0"/>
    <n v="0"/>
    <n v="0"/>
    <n v="0"/>
    <m/>
    <s v="oui_plusieurs"/>
    <s v="restrictions_mouvements"/>
    <n v="0"/>
    <n v="0"/>
    <n v="1"/>
    <n v="0"/>
    <n v="0"/>
    <n v="0"/>
    <n v="0"/>
    <n v="0"/>
    <n v="0"/>
    <m/>
    <s v="aucun"/>
    <n v="1"/>
    <n v="0"/>
    <n v="0"/>
    <n v="0"/>
    <n v="0"/>
    <n v="0"/>
    <n v="0"/>
    <n v="0"/>
    <n v="0"/>
    <n v="0"/>
    <m/>
    <s v="routes_ganes routes_banditisme"/>
    <n v="0"/>
    <n v="0"/>
    <n v="0"/>
    <n v="0"/>
    <n v="1"/>
    <n v="1"/>
    <n v="0"/>
    <n v="0"/>
    <n v="0"/>
    <m/>
    <s v="assassinat"/>
    <n v="0"/>
    <n v="0"/>
    <n v="0"/>
    <n v="0"/>
    <n v="0"/>
    <n v="0"/>
    <n v="1"/>
    <n v="0"/>
    <n v="0"/>
    <m/>
    <s v="meme"/>
    <m/>
    <m/>
    <m/>
    <s v="augmente_un_peu"/>
    <s v="pas_envie_repondre"/>
    <m/>
    <m/>
    <s v="Nous voulons que nous aidez pour que la sécurité revienne pour que nos activités prospère"/>
    <m/>
    <s v="Ras"/>
    <m/>
    <m/>
    <n v="445195502"/>
    <d v="2023-06-26T18:25:44"/>
    <m/>
    <m/>
    <s v="submitted_via_web"/>
    <s v="bkf_icsm"/>
    <s v="v8DRxzhZAoFL2MzF7VzqpN"/>
    <m/>
    <m/>
    <m/>
  </r>
  <r>
    <n v="130"/>
    <s v="787ee137-3c11-4a81-9790-9932bc130350"/>
    <d v="2023-06-22T00:00:00"/>
    <s v="barsalogho"/>
    <s v="barsalogho2"/>
    <d v="2023-06-22T10:12:30"/>
    <d v="2023-06-22T10:42:45"/>
    <s v="audit.csv"/>
    <m/>
    <m/>
    <x v="6"/>
    <d v="2023-06-22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tenaille pelle bache corde"/>
    <n v="1"/>
    <n v="1"/>
    <n v="1"/>
    <n v="1"/>
    <n v="0"/>
    <n v="4"/>
    <m/>
    <s v="peudisponible"/>
    <n v="5000"/>
    <s v="meme_pays"/>
    <m/>
    <m/>
    <n v="30"/>
    <n v="30"/>
    <n v="1"/>
    <n v="100"/>
    <n v="0"/>
    <m/>
    <s v="disponible"/>
    <n v="15000"/>
    <s v="meme_pays"/>
    <m/>
    <m/>
    <n v="30"/>
    <n v="30"/>
    <n v="1"/>
    <n v="40"/>
    <n v="0"/>
    <m/>
    <s v="disponible"/>
    <n v="1000"/>
    <s v="meme_pays"/>
    <m/>
    <m/>
    <n v="30"/>
    <n v="30"/>
    <n v="1"/>
    <n v="200"/>
    <n v="0"/>
    <m/>
    <s v="disponible"/>
    <n v="2000"/>
    <s v="meme_pays"/>
    <m/>
    <m/>
    <n v="30"/>
    <n v="30"/>
    <n v="1"/>
    <n v="120"/>
    <n v="0"/>
    <m/>
    <s v="oui"/>
    <m/>
    <s v="bache corde tenaille pelle"/>
    <n v="1"/>
    <n v="1"/>
    <n v="1"/>
    <n v="1"/>
    <n v="0"/>
    <m/>
    <s v="securite route_etat rarete_transport"/>
    <n v="1"/>
    <n v="0"/>
    <n v="0"/>
    <n v="1"/>
    <n v="0"/>
    <n v="1"/>
    <n v="0"/>
    <n v="0"/>
    <n v="0"/>
    <n v="0"/>
    <n v="0"/>
    <m/>
    <m/>
    <s v="prix_hausse"/>
    <n v="0"/>
    <n v="1"/>
    <n v="0"/>
    <n v="0"/>
    <s v="bache corde tenaille pelle"/>
    <n v="1"/>
    <n v="1"/>
    <n v="1"/>
    <n v="1"/>
    <n v="0"/>
    <s v="baisse_offre_securite Hausse_prix_fournisseurs hausse_couts"/>
    <n v="1"/>
    <n v="0"/>
    <n v="0"/>
    <n v="0"/>
    <n v="0"/>
    <n v="1"/>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ganes_bandits aide_humanitaire"/>
    <n v="0"/>
    <n v="1"/>
    <n v="1"/>
    <n v="1"/>
    <n v="0"/>
    <n v="1"/>
    <n v="1"/>
    <n v="0"/>
    <n v="0"/>
    <n v="0"/>
    <m/>
    <s v="argent_mobile transfert cheque troc"/>
    <n v="0"/>
    <n v="0"/>
    <n v="1"/>
    <n v="1"/>
    <n v="0"/>
    <n v="1"/>
    <n v="0"/>
    <n v="1"/>
    <n v="0"/>
    <n v="0"/>
    <n v="0"/>
    <m/>
    <s v="oui_personnel"/>
    <s v="oui_produits oui_transports oui_carburant"/>
    <n v="0"/>
    <n v="1"/>
    <n v="1"/>
    <n v="1"/>
    <n v="0"/>
    <n v="0"/>
    <m/>
    <s v="aucun"/>
    <n v="1"/>
    <n v="0"/>
    <n v="0"/>
    <n v="0"/>
    <n v="0"/>
    <n v="0"/>
    <n v="0"/>
    <n v="0"/>
    <n v="0"/>
    <m/>
    <s v="oui_plusieurs"/>
    <s v="aucun"/>
    <n v="1"/>
    <n v="0"/>
    <n v="0"/>
    <n v="0"/>
    <n v="0"/>
    <n v="0"/>
    <n v="0"/>
    <n v="0"/>
    <n v="0"/>
    <m/>
    <s v="aucun"/>
    <n v="1"/>
    <n v="0"/>
    <n v="0"/>
    <n v="0"/>
    <n v="0"/>
    <n v="0"/>
    <n v="0"/>
    <n v="0"/>
    <n v="0"/>
    <n v="0"/>
    <m/>
    <s v="routes_ganes"/>
    <n v="0"/>
    <n v="0"/>
    <n v="0"/>
    <n v="0"/>
    <n v="1"/>
    <n v="0"/>
    <n v="0"/>
    <n v="0"/>
    <n v="0"/>
    <m/>
    <s v="assassinat"/>
    <n v="0"/>
    <n v="0"/>
    <n v="0"/>
    <n v="0"/>
    <n v="0"/>
    <n v="0"/>
    <n v="1"/>
    <n v="0"/>
    <n v="0"/>
    <m/>
    <s v="augmente_un_peu"/>
    <s v="oui"/>
    <s v="Ils y a quelques commerçants qui ont fait leur retour dans la localité"/>
    <m/>
    <s v="meme"/>
    <m/>
    <m/>
    <m/>
    <s v="Toute la population est devenue vulnérable à cause de l'insécurité"/>
    <m/>
    <s v="Ras"/>
    <m/>
    <m/>
    <n v="445195508"/>
    <d v="2023-06-26T18:25:45"/>
    <m/>
    <m/>
    <s v="submitted_via_web"/>
    <s v="bkf_icsm"/>
    <s v="v8DRxzhZAoFL2MzF7VzqpN"/>
    <m/>
    <m/>
    <m/>
  </r>
  <r>
    <n v="131"/>
    <s v="fd39a3c1-3813-4ab7-bbe9-9dcaee0ff1b7"/>
    <d v="2023-06-23T00:00:00"/>
    <s v="barsalogho"/>
    <s v="barsalogho2"/>
    <d v="2023-06-23T12:15:11"/>
    <d v="2023-06-23T12:34:59"/>
    <s v="audit.csv"/>
    <m/>
    <m/>
    <x v="6"/>
    <d v="2023-06-23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30"/>
    <n v="30"/>
    <n v="1"/>
    <n v="120"/>
    <n v="0"/>
    <m/>
    <s v="peudisponible"/>
    <n v="17500"/>
    <s v="meme_pays"/>
    <m/>
    <m/>
    <n v="30"/>
    <n v="30"/>
    <n v="1"/>
    <n v="0"/>
    <n v="200"/>
    <m/>
    <s v="peudisponible"/>
    <n v="1500"/>
    <s v="meme_pays"/>
    <m/>
    <m/>
    <n v="30"/>
    <n v="30"/>
    <n v="1"/>
    <n v="240"/>
    <n v="0"/>
    <m/>
    <s v="peudisponible"/>
    <n v="3000"/>
    <s v="meme_pays"/>
    <m/>
    <m/>
    <n v="35"/>
    <n v="30"/>
    <n v="0"/>
    <n v="20"/>
    <n v="0"/>
    <m/>
    <s v="oui"/>
    <m/>
    <s v="bache corde tenaille pelle"/>
    <n v="1"/>
    <n v="1"/>
    <n v="1"/>
    <n v="1"/>
    <n v="0"/>
    <m/>
    <s v="securite route_etat prix_fournisseurs rarete_transport cout_transport"/>
    <n v="1"/>
    <n v="0"/>
    <n v="0"/>
    <n v="1"/>
    <n v="1"/>
    <n v="1"/>
    <n v="1"/>
    <n v="0"/>
    <n v="0"/>
    <n v="0"/>
    <n v="0"/>
    <m/>
    <m/>
    <s v="prix_hausse"/>
    <n v="0"/>
    <n v="1"/>
    <n v="0"/>
    <n v="0"/>
    <s v="bache corde tenaille pelle"/>
    <n v="1"/>
    <n v="1"/>
    <n v="1"/>
    <n v="1"/>
    <n v="0"/>
    <s v="hausse_couts Hausse_prix_fournisseurs baisse_offre_securite"/>
    <n v="1"/>
    <n v="0"/>
    <n v="0"/>
    <n v="0"/>
    <n v="0"/>
    <n v="1"/>
    <n v="0"/>
    <n v="0"/>
    <n v="1"/>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argent_mobile transfert troc"/>
    <n v="0"/>
    <n v="0"/>
    <n v="1"/>
    <n v="1"/>
    <n v="0"/>
    <n v="0"/>
    <n v="0"/>
    <n v="1"/>
    <n v="0"/>
    <n v="0"/>
    <n v="0"/>
    <m/>
    <s v="oui_personnel"/>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meme"/>
    <m/>
    <m/>
    <m/>
    <s v="meme"/>
    <m/>
    <m/>
    <m/>
    <s v="Mon seul soucis c'est le ravitaillement de la localité"/>
    <m/>
    <m/>
    <m/>
    <m/>
    <n v="445195596"/>
    <d v="2023-06-26T18:26:03"/>
    <m/>
    <m/>
    <s v="submitted_via_web"/>
    <s v="bkf_icsm"/>
    <s v="v8DRxzhZAoFL2MzF7VzqpN"/>
    <m/>
    <m/>
    <m/>
  </r>
  <r>
    <n v="132"/>
    <s v="cf7cfd42-9fea-4224-b3f4-ff41a2d4224a"/>
    <d v="2023-06-22T00:00:00"/>
    <s v="barsalogho"/>
    <s v="barsalogho2"/>
    <d v="2023-06-22T10:52:04"/>
    <d v="2023-06-22T11:16:12"/>
    <s v="audit.csv"/>
    <m/>
    <m/>
    <x v="6"/>
    <d v="2023-06-22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tenaille"/>
    <n v="1"/>
    <n v="0"/>
    <n v="1"/>
    <n v="0"/>
    <n v="0"/>
    <n v="2"/>
    <m/>
    <s v="peudisponible"/>
    <n v="7000"/>
    <s v="meme_region"/>
    <m/>
    <m/>
    <n v="30"/>
    <n v="35"/>
    <n v="1"/>
    <n v="100"/>
    <n v="0"/>
    <m/>
    <m/>
    <m/>
    <m/>
    <m/>
    <m/>
    <m/>
    <m/>
    <m/>
    <m/>
    <m/>
    <m/>
    <s v="peudisponible"/>
    <n v="1500"/>
    <s v="meme_region"/>
    <m/>
    <m/>
    <n v="30"/>
    <n v="35"/>
    <n v="1"/>
    <n v="100"/>
    <n v="0"/>
    <m/>
    <m/>
    <m/>
    <m/>
    <m/>
    <m/>
    <m/>
    <m/>
    <m/>
    <m/>
    <m/>
    <m/>
    <s v="oui"/>
    <m/>
    <s v="bache tenaille"/>
    <n v="1"/>
    <n v="0"/>
    <n v="1"/>
    <n v="0"/>
    <n v="0"/>
    <m/>
    <s v="rarete_transport cout_transport securite route_etat"/>
    <n v="1"/>
    <n v="0"/>
    <n v="0"/>
    <n v="1"/>
    <n v="0"/>
    <n v="1"/>
    <n v="1"/>
    <n v="0"/>
    <n v="0"/>
    <n v="0"/>
    <n v="0"/>
    <m/>
    <m/>
    <s v="prix_hausse"/>
    <n v="0"/>
    <n v="1"/>
    <n v="0"/>
    <n v="0"/>
    <s v="bache tenaille"/>
    <n v="1"/>
    <n v="0"/>
    <n v="1"/>
    <n v="0"/>
    <n v="0"/>
    <s v="baisse_offre_securite hausse_couts"/>
    <n v="1"/>
    <n v="0"/>
    <n v="0"/>
    <n v="0"/>
    <n v="0"/>
    <n v="0"/>
    <n v="0"/>
    <n v="0"/>
    <n v="1"/>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achat_prix"/>
    <n v="0"/>
    <n v="1"/>
    <n v="1"/>
    <n v="0"/>
    <n v="0"/>
    <n v="1"/>
    <n v="0"/>
    <n v="0"/>
    <n v="0"/>
    <n v="0"/>
    <m/>
    <s v="argent_mobile transfert cheque"/>
    <n v="0"/>
    <n v="0"/>
    <n v="1"/>
    <n v="1"/>
    <n v="0"/>
    <n v="1"/>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augmente_un_peu"/>
    <s v="pas_de_reponse"/>
    <m/>
    <m/>
    <s v="augmente_un_peu"/>
    <s v="oui"/>
    <s v="Parce que la population est en train de revenir"/>
    <m/>
    <s v="Ras"/>
    <m/>
    <s v="Ras"/>
    <m/>
    <m/>
    <n v="445195727"/>
    <d v="2023-06-26T18:26:29"/>
    <m/>
    <m/>
    <s v="submitted_via_web"/>
    <s v="bkf_icsm"/>
    <s v="v8DRxzhZAoFL2MzF7VzqpN"/>
    <m/>
    <m/>
    <m/>
  </r>
  <r>
    <n v="133"/>
    <s v="c9f63510-2b3a-490d-a9b0-512c9619b456"/>
    <d v="2023-06-25T00:00:00"/>
    <s v="gayeri"/>
    <s v="gayeri1"/>
    <d v="2023-06-25T14:30:46"/>
    <d v="2023-06-25T14:38:11"/>
    <s v="audit.csv"/>
    <m/>
    <m/>
    <x v="4"/>
    <d v="2023-06-25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uverture natte moustiquai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m/>
    <m/>
    <m/>
    <m/>
    <m/>
    <m/>
    <m/>
    <m/>
    <m/>
    <m/>
    <m/>
    <m/>
    <m/>
    <m/>
    <m/>
    <m/>
    <m/>
    <m/>
    <s v="peudisponible"/>
    <n v="3000"/>
    <s v="meme_pays"/>
    <m/>
    <m/>
    <n v="30"/>
    <n v="30"/>
    <n v="1"/>
    <n v="500"/>
    <n v="0"/>
    <m/>
    <s v="peudisponible"/>
    <n v="2000"/>
    <s v="meme_pays"/>
    <m/>
    <m/>
    <n v="15"/>
    <n v="30"/>
    <n v="1"/>
    <n v="500"/>
    <n v="0"/>
    <m/>
    <s v="peudisponible"/>
    <n v="2000"/>
    <s v="meme_pays"/>
    <m/>
    <m/>
    <n v="20"/>
    <n v="30"/>
    <n v="1"/>
    <n v="1000"/>
    <n v="0"/>
    <m/>
    <m/>
    <m/>
    <m/>
    <m/>
    <m/>
    <m/>
    <m/>
    <m/>
    <m/>
    <m/>
    <m/>
    <m/>
    <m/>
    <m/>
    <m/>
    <m/>
    <m/>
    <m/>
    <m/>
    <m/>
    <m/>
    <m/>
    <m/>
    <m/>
    <m/>
    <m/>
    <m/>
    <m/>
    <m/>
    <m/>
    <m/>
    <m/>
    <m/>
    <m/>
    <m/>
    <m/>
    <s v="oui"/>
    <m/>
    <s v="natte couverture moustiquaire"/>
    <n v="0"/>
    <n v="0"/>
    <n v="0"/>
    <n v="0"/>
    <n v="0"/>
    <n v="0"/>
    <n v="0"/>
    <n v="0"/>
    <n v="0"/>
    <n v="1"/>
    <n v="1"/>
    <n v="1"/>
    <n v="0"/>
    <n v="0"/>
    <n v="0"/>
    <n v="0"/>
    <m/>
    <s v="securite route_etat rarete_transport cout_transport"/>
    <n v="1"/>
    <n v="0"/>
    <n v="0"/>
    <n v="1"/>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ganes_bandits"/>
    <n v="0"/>
    <n v="1"/>
    <n v="0"/>
    <n v="0"/>
    <n v="0"/>
    <n v="1"/>
    <n v="0"/>
    <n v="0"/>
    <n v="0"/>
    <n v="0"/>
    <m/>
    <s v="argent_mobile"/>
    <n v="0"/>
    <n v="0"/>
    <n v="1"/>
    <n v="0"/>
    <n v="0"/>
    <n v="0"/>
    <n v="0"/>
    <n v="0"/>
    <n v="0"/>
    <n v="0"/>
    <n v="0"/>
    <m/>
    <s v="oui_personnel"/>
    <s v="oui_produits oui_transports"/>
    <n v="0"/>
    <n v="1"/>
    <n v="1"/>
    <n v="0"/>
    <n v="0"/>
    <n v="0"/>
    <m/>
    <s v="autre"/>
    <n v="0"/>
    <n v="0"/>
    <n v="0"/>
    <n v="0"/>
    <n v="0"/>
    <n v="0"/>
    <n v="1"/>
    <n v="0"/>
    <n v="0"/>
    <s v="Les peulhs"/>
    <s v="oui_plusieurs"/>
    <s v="manque_transports restrictions_mouvemen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voie Fada gayeri"/>
    <s v="baisse_beaucoup"/>
    <s v="oui"/>
    <m/>
    <s v="Tous les villages environnants sont sous blocus"/>
    <m/>
    <m/>
    <m/>
    <m/>
    <m/>
    <n v="445341236"/>
    <d v="2023-06-27T07:53:11"/>
    <m/>
    <m/>
    <s v="submitted_via_web"/>
    <s v="bkf_icsm"/>
    <s v="v8DRxzhZAoFL2MzF7VzqpN"/>
    <m/>
    <m/>
    <m/>
  </r>
  <r>
    <n v="134"/>
    <s v="cfeda220-5f4f-4c2d-af4d-0b1eb5a4a544"/>
    <d v="2023-06-27T00:00:00"/>
    <s v="gayeri"/>
    <s v="gayeri1"/>
    <d v="2023-06-27T09:47:59"/>
    <d v="2023-06-27T10:04:07"/>
    <s v="audit.csv"/>
    <m/>
    <m/>
    <x v="4"/>
    <d v="2023-06-27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m/>
    <m/>
    <s v="peudisponible"/>
    <s v="sac sachet"/>
    <n v="1"/>
    <n v="1"/>
    <n v="5000"/>
    <n v="100"/>
    <s v="meme_commune"/>
    <m/>
    <m/>
    <n v="10"/>
    <n v="15"/>
    <n v="1"/>
    <n v="5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n v="0"/>
    <n v="1"/>
    <n v="0"/>
    <n v="0"/>
    <n v="0"/>
    <n v="0"/>
    <n v="0"/>
    <n v="0"/>
    <n v="0"/>
    <n v="0"/>
    <n v="0"/>
    <n v="0"/>
    <n v="0"/>
    <n v="0"/>
    <n v="0"/>
    <n v="0"/>
    <m/>
    <s v="prix_fournisseurs"/>
    <n v="0"/>
    <n v="0"/>
    <n v="0"/>
    <n v="0"/>
    <n v="1"/>
    <n v="0"/>
    <n v="0"/>
    <n v="0"/>
    <n v="0"/>
    <n v="0"/>
    <n v="0"/>
    <m/>
    <m/>
    <x v="2"/>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ganes_bandits"/>
    <n v="0"/>
    <n v="1"/>
    <n v="0"/>
    <n v="0"/>
    <n v="0"/>
    <n v="1"/>
    <n v="0"/>
    <n v="0"/>
    <n v="0"/>
    <n v="0"/>
    <m/>
    <s v="argent_mobile"/>
    <n v="0"/>
    <n v="0"/>
    <n v="1"/>
    <n v="0"/>
    <n v="0"/>
    <n v="0"/>
    <n v="0"/>
    <n v="0"/>
    <n v="0"/>
    <n v="0"/>
    <n v="0"/>
    <m/>
    <s v="oui_personnel"/>
    <s v="oui_produits"/>
    <n v="0"/>
    <n v="1"/>
    <n v="0"/>
    <n v="0"/>
    <n v="0"/>
    <n v="0"/>
    <m/>
    <s v="pas_de_reponse"/>
    <n v="0"/>
    <n v="0"/>
    <n v="0"/>
    <n v="0"/>
    <n v="0"/>
    <n v="0"/>
    <n v="0"/>
    <n v="1"/>
    <n v="0"/>
    <m/>
    <s v="oui_plusieurs"/>
    <s v="restrictions_mouvements"/>
    <n v="0"/>
    <n v="0"/>
    <n v="1"/>
    <n v="0"/>
    <n v="0"/>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pas_de_reponse"/>
    <m/>
    <m/>
    <m/>
    <m/>
    <m/>
    <m/>
    <m/>
    <n v="445715405"/>
    <d v="2023-06-27T21:20:06"/>
    <m/>
    <m/>
    <s v="submitted_via_web"/>
    <s v="bkf_icsm"/>
    <s v="v8DRxzhZAoFL2MzF7VzqpN"/>
    <m/>
    <m/>
    <m/>
  </r>
  <r>
    <n v="135"/>
    <s v="be3d6ca7-bed7-41b2-8c7c-9467562a30a0"/>
    <d v="2023-06-27T00:00:00"/>
    <s v="gayeri"/>
    <s v="gayeri1"/>
    <d v="2023-06-27T10:36:33"/>
    <d v="2023-06-27T10:43:29"/>
    <s v="audit.csv"/>
    <m/>
    <m/>
    <x v="4"/>
    <d v="2023-06-27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m/>
    <m/>
    <s v="peudisponible"/>
    <s v="sac sachet"/>
    <n v="1"/>
    <n v="1"/>
    <n v="5000"/>
    <n v="100"/>
    <s v="meme_commune"/>
    <m/>
    <m/>
    <n v="10"/>
    <n v="15"/>
    <n v="1"/>
    <n v="10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charbon"/>
    <n v="0"/>
    <n v="1"/>
    <n v="0"/>
    <n v="0"/>
    <n v="0"/>
    <n v="0"/>
    <n v="0"/>
    <n v="0"/>
    <n v="0"/>
    <n v="0"/>
    <n v="0"/>
    <n v="0"/>
    <n v="0"/>
    <n v="0"/>
    <n v="0"/>
    <n v="0"/>
    <m/>
    <s v="prix_fournisseurs"/>
    <n v="0"/>
    <n v="0"/>
    <n v="0"/>
    <n v="0"/>
    <n v="1"/>
    <n v="0"/>
    <n v="0"/>
    <n v="0"/>
    <n v="0"/>
    <n v="0"/>
    <n v="0"/>
    <m/>
    <m/>
    <x v="2"/>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pas_de_reponse"/>
    <n v="0"/>
    <n v="0"/>
    <n v="0"/>
    <n v="0"/>
    <n v="0"/>
    <n v="0"/>
    <n v="0"/>
    <n v="1"/>
    <n v="0"/>
    <m/>
    <s v="oui_plusieurs"/>
    <s v="lieux_insecurite restrictions_mouvements"/>
    <n v="0"/>
    <n v="0"/>
    <n v="1"/>
    <n v="0"/>
    <n v="0"/>
    <n v="1"/>
    <n v="0"/>
    <n v="0"/>
    <n v="0"/>
    <m/>
    <s v="vol_cambriolage"/>
    <n v="0"/>
    <n v="0"/>
    <n v="0"/>
    <n v="1"/>
    <n v="0"/>
    <n v="0"/>
    <n v="0"/>
    <n v="0"/>
    <n v="0"/>
    <n v="0"/>
    <m/>
    <s v="routes_ganes"/>
    <n v="0"/>
    <n v="0"/>
    <n v="0"/>
    <n v="0"/>
    <n v="1"/>
    <n v="0"/>
    <n v="0"/>
    <n v="0"/>
    <n v="0"/>
    <m/>
    <s v="enlevement assassinat"/>
    <n v="0"/>
    <n v="0"/>
    <n v="0"/>
    <n v="0"/>
    <n v="0"/>
    <n v="1"/>
    <n v="1"/>
    <n v="0"/>
    <n v="0"/>
    <m/>
    <s v="baisse_beaucoup"/>
    <s v="pas_de_reponse"/>
    <m/>
    <m/>
    <s v="baisse_beaucoup"/>
    <s v="oui"/>
    <m/>
    <s v="Tous les villages environnants sont sous blocus"/>
    <m/>
    <m/>
    <m/>
    <m/>
    <m/>
    <n v="445715418"/>
    <d v="2023-06-27T21:20:13"/>
    <m/>
    <m/>
    <s v="submitted_via_web"/>
    <s v="bkf_icsm"/>
    <s v="v8DRxzhZAoFL2MzF7VzqpN"/>
    <m/>
    <m/>
    <m/>
  </r>
  <r>
    <n v="136"/>
    <s v="bb3e5db1-24ed-4b04-bfb5-28564e9a25c8"/>
    <d v="2023-06-27T00:00:00"/>
    <s v="gayeri"/>
    <s v="gayeri1"/>
    <d v="2023-06-27T15:02:50"/>
    <d v="2023-06-27T15:08:47"/>
    <s v="audit.csv"/>
    <m/>
    <m/>
    <x v="4"/>
    <d v="2023-06-27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15"/>
    <n v="30"/>
    <n v="1"/>
    <n v="200"/>
    <n v="0"/>
    <m/>
    <s v="peudisponible"/>
    <n v="5000"/>
    <s v="meme_pays"/>
    <m/>
    <m/>
    <n v="30"/>
    <n v="30"/>
    <n v="1"/>
    <n v="3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rarete_transport cout_transport"/>
    <n v="0"/>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n v="0"/>
    <n v="0"/>
    <n v="1"/>
    <n v="0"/>
    <n v="0"/>
    <n v="0"/>
    <m/>
    <s v="autre"/>
    <n v="0"/>
    <n v="0"/>
    <n v="0"/>
    <n v="0"/>
    <n v="0"/>
    <n v="0"/>
    <n v="1"/>
    <n v="0"/>
    <n v="0"/>
    <s v="Les peulhs"/>
    <s v="oui_plusieurs"/>
    <s v="personnes_insecurite"/>
    <n v="0"/>
    <n v="0"/>
    <n v="0"/>
    <n v="0"/>
    <n v="1"/>
    <n v="0"/>
    <n v="0"/>
    <n v="0"/>
    <n v="0"/>
    <m/>
    <s v="vol_cambriolage"/>
    <n v="0"/>
    <n v="0"/>
    <n v="0"/>
    <n v="1"/>
    <n v="0"/>
    <n v="0"/>
    <n v="0"/>
    <n v="0"/>
    <n v="0"/>
    <n v="0"/>
    <m/>
    <s v="routes_ganes"/>
    <n v="0"/>
    <n v="0"/>
    <n v="0"/>
    <n v="0"/>
    <n v="1"/>
    <n v="0"/>
    <n v="0"/>
    <n v="0"/>
    <n v="0"/>
    <m/>
    <s v="enlevement assassinat"/>
    <n v="0"/>
    <n v="0"/>
    <n v="0"/>
    <n v="0"/>
    <n v="0"/>
    <n v="1"/>
    <n v="1"/>
    <n v="0"/>
    <n v="0"/>
    <m/>
    <s v="baisse_beaucoup"/>
    <s v="oui"/>
    <m/>
    <s v="Plusieurs commerçants ont quittés la localité à cause du blocus de la voie gayeri Fada"/>
    <s v="baisse_beaucoup"/>
    <s v="oui"/>
    <m/>
    <s v="Tous les villages environnants sont sous blocus"/>
    <m/>
    <m/>
    <m/>
    <m/>
    <m/>
    <n v="445715426"/>
    <d v="2023-06-27T21:20:18"/>
    <m/>
    <m/>
    <s v="submitted_via_web"/>
    <s v="bkf_icsm"/>
    <s v="v8DRxzhZAoFL2MzF7VzqpN"/>
    <m/>
    <m/>
    <m/>
  </r>
  <r>
    <n v="137"/>
    <s v="e6dae5e3-9b0b-4b78-92d5-9225d47e4e58"/>
    <d v="2023-06-29T00:00:00"/>
    <s v="gayeri"/>
    <s v="gayeri1"/>
    <d v="2023-06-29T10:42:01"/>
    <d v="2023-06-29T10:49:38"/>
    <s v="audit.csv"/>
    <m/>
    <m/>
    <x v="4"/>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30"/>
    <n v="60"/>
    <n v="1"/>
    <n v="500"/>
    <n v="0"/>
    <m/>
    <s v="peudisponible"/>
    <n v="5000"/>
    <s v="meme_pays"/>
    <m/>
    <m/>
    <n v="30"/>
    <n v="60"/>
    <n v="1"/>
    <n v="4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securite rarete_transport"/>
    <n v="1"/>
    <n v="0"/>
    <n v="0"/>
    <n v="0"/>
    <n v="0"/>
    <n v="1"/>
    <n v="0"/>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personnes_insecurite"/>
    <n v="0"/>
    <n v="0"/>
    <n v="0"/>
    <n v="0"/>
    <n v="1"/>
    <n v="0"/>
    <n v="0"/>
    <n v="0"/>
    <n v="0"/>
    <m/>
    <s v="vol_cambriolage"/>
    <n v="0"/>
    <n v="0"/>
    <n v="0"/>
    <n v="1"/>
    <n v="0"/>
    <n v="0"/>
    <n v="0"/>
    <n v="0"/>
    <n v="0"/>
    <n v="0"/>
    <m/>
    <s v="routes_ganes"/>
    <n v="0"/>
    <n v="0"/>
    <n v="0"/>
    <n v="0"/>
    <n v="1"/>
    <n v="0"/>
    <n v="0"/>
    <n v="0"/>
    <n v="0"/>
    <m/>
    <s v="aggression enlevement assassinat"/>
    <n v="0"/>
    <n v="0"/>
    <n v="0"/>
    <n v="0"/>
    <n v="1"/>
    <n v="1"/>
    <n v="1"/>
    <n v="0"/>
    <n v="0"/>
    <m/>
    <s v="baisse_beaucoup"/>
    <s v="oui"/>
    <m/>
    <s v="Plusieurs commerçants ont quittés la localité à cause du blocus de la voie Fada gayeri"/>
    <s v="baisse_beaucoup"/>
    <s v="oui"/>
    <m/>
    <s v="Tous les villages environnants sont sous blocus"/>
    <m/>
    <m/>
    <m/>
    <m/>
    <m/>
    <n v="446208909"/>
    <d v="2023-06-29T11:47:08"/>
    <m/>
    <m/>
    <s v="submitted_via_web"/>
    <s v="bkf_icsm"/>
    <s v="v8DRxzhZAoFL2MzF7VzqpN"/>
    <m/>
    <m/>
    <m/>
  </r>
  <r>
    <n v="138"/>
    <s v="68dd9c11-81e8-491e-9758-e386af4d9000"/>
    <d v="2023-06-29T00:00:00"/>
    <s v="gayeri"/>
    <s v="gayeri1"/>
    <d v="2023-06-29T10:50:02"/>
    <d v="2023-06-29T10:59:08"/>
    <s v="audit.csv"/>
    <m/>
    <m/>
    <x v="4"/>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n v="0"/>
    <n v="0"/>
    <n v="0"/>
    <n v="1"/>
    <n v="1"/>
    <n v="0"/>
    <n v="0"/>
    <n v="0"/>
    <n v="0"/>
    <n v="0"/>
    <n v="0"/>
    <n v="0"/>
    <n v="0"/>
    <n v="0"/>
    <n v="0"/>
    <n v="0"/>
    <n v="2"/>
    <n v="4"/>
    <m/>
    <m/>
    <m/>
    <m/>
    <m/>
    <m/>
    <m/>
    <m/>
    <m/>
    <m/>
    <m/>
    <m/>
    <m/>
    <m/>
    <m/>
    <m/>
    <m/>
    <m/>
    <m/>
    <m/>
    <m/>
    <m/>
    <m/>
    <m/>
    <m/>
    <m/>
    <m/>
    <m/>
    <m/>
    <m/>
    <m/>
    <m/>
    <m/>
    <m/>
    <m/>
    <m/>
    <m/>
    <m/>
    <m/>
    <m/>
    <m/>
    <m/>
    <m/>
    <m/>
    <s v="peudisponible"/>
    <n v="7500"/>
    <s v="meme_pays"/>
    <m/>
    <m/>
    <n v="15"/>
    <n v="30"/>
    <n v="1"/>
    <n v="200"/>
    <n v="0"/>
    <m/>
    <s v="peudisponible"/>
    <n v="4000"/>
    <s v="meme_pays"/>
    <m/>
    <m/>
    <n v="15"/>
    <n v="30"/>
    <n v="1"/>
    <n v="400"/>
    <n v="0"/>
    <m/>
    <m/>
    <m/>
    <m/>
    <m/>
    <m/>
    <m/>
    <m/>
    <m/>
    <m/>
    <m/>
    <m/>
    <m/>
    <m/>
    <m/>
    <m/>
    <m/>
    <m/>
    <m/>
    <m/>
    <m/>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rarete_transport cout_transport"/>
    <n v="0"/>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produits"/>
    <n v="0"/>
    <n v="1"/>
    <n v="0"/>
    <n v="0"/>
    <n v="0"/>
    <n v="0"/>
    <m/>
    <s v="autre"/>
    <n v="0"/>
    <n v="0"/>
    <n v="0"/>
    <n v="0"/>
    <n v="0"/>
    <n v="0"/>
    <n v="1"/>
    <n v="0"/>
    <n v="0"/>
    <s v="Les peulhs"/>
    <s v="oui_plusieurs"/>
    <s v="manque_transports"/>
    <n v="0"/>
    <n v="1"/>
    <n v="0"/>
    <n v="0"/>
    <n v="0"/>
    <n v="0"/>
    <n v="0"/>
    <n v="0"/>
    <n v="0"/>
    <m/>
    <s v="vol_cambriolage"/>
    <n v="0"/>
    <n v="0"/>
    <n v="0"/>
    <n v="1"/>
    <n v="0"/>
    <n v="0"/>
    <n v="0"/>
    <n v="0"/>
    <n v="0"/>
    <n v="0"/>
    <m/>
    <s v="routes_ganes"/>
    <n v="0"/>
    <n v="0"/>
    <n v="0"/>
    <n v="0"/>
    <n v="1"/>
    <n v="0"/>
    <n v="0"/>
    <n v="0"/>
    <n v="0"/>
    <m/>
    <s v="enlevement aggression assassinat"/>
    <n v="0"/>
    <n v="0"/>
    <n v="0"/>
    <n v="0"/>
    <n v="1"/>
    <n v="1"/>
    <n v="1"/>
    <n v="0"/>
    <n v="0"/>
    <m/>
    <s v="baisse_beaucoup"/>
    <s v="pas_de_reponse"/>
    <m/>
    <m/>
    <s v="baisse_beaucoup"/>
    <s v="oui"/>
    <m/>
    <s v="Tous les villages environnants sont sous blocus"/>
    <m/>
    <m/>
    <m/>
    <m/>
    <m/>
    <n v="446208919"/>
    <d v="2023-06-29T11:47:11"/>
    <m/>
    <m/>
    <s v="submitted_via_web"/>
    <s v="bkf_icsm"/>
    <s v="v8DRxzhZAoFL2MzF7VzqpN"/>
    <m/>
    <m/>
    <m/>
  </r>
  <r>
    <n v="139"/>
    <s v="7c24f78c-2dd8-489c-9f6f-dd37f4be742b"/>
    <d v="2023-06-29T00:00:00"/>
    <s v="gayeri"/>
    <s v="gayeri1"/>
    <d v="2023-06-29T11:11:42"/>
    <d v="2023-06-29T11:18:12"/>
    <s v="audit.csv"/>
    <m/>
    <m/>
    <x v="4"/>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750"/>
    <s v="meme_pays"/>
    <m/>
    <m/>
    <n v="30"/>
    <n v="60"/>
    <n v="1"/>
    <n v="100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rarete_transport cout_transport"/>
    <n v="0"/>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transports"/>
    <n v="0"/>
    <n v="0"/>
    <n v="1"/>
    <n v="0"/>
    <n v="0"/>
    <n v="1"/>
    <n v="0"/>
    <n v="0"/>
    <n v="0"/>
    <n v="0"/>
    <m/>
    <s v="argent_mobile"/>
    <n v="0"/>
    <n v="0"/>
    <n v="1"/>
    <n v="0"/>
    <n v="0"/>
    <n v="0"/>
    <n v="0"/>
    <n v="0"/>
    <n v="0"/>
    <n v="0"/>
    <n v="0"/>
    <m/>
    <s v="oui_personnel"/>
    <s v="oui_transports oui_produits"/>
    <n v="0"/>
    <n v="1"/>
    <n v="1"/>
    <n v="0"/>
    <n v="0"/>
    <n v="0"/>
    <m/>
    <s v="autre"/>
    <n v="0"/>
    <n v="0"/>
    <n v="0"/>
    <n v="0"/>
    <n v="0"/>
    <n v="0"/>
    <n v="1"/>
    <n v="0"/>
    <n v="0"/>
    <s v="Les peulhs"/>
    <s v="oui_plusieurs"/>
    <s v="restrictions_mouvements manque_transports"/>
    <n v="0"/>
    <n v="1"/>
    <n v="1"/>
    <n v="0"/>
    <n v="0"/>
    <n v="0"/>
    <n v="0"/>
    <n v="0"/>
    <n v="0"/>
    <m/>
    <s v="vol_cambriolage"/>
    <n v="0"/>
    <n v="0"/>
    <n v="0"/>
    <n v="1"/>
    <n v="0"/>
    <n v="0"/>
    <n v="0"/>
    <n v="0"/>
    <n v="0"/>
    <n v="0"/>
    <m/>
    <s v="routes_ganes"/>
    <n v="0"/>
    <n v="0"/>
    <n v="0"/>
    <n v="0"/>
    <n v="1"/>
    <n v="0"/>
    <n v="0"/>
    <n v="0"/>
    <n v="0"/>
    <m/>
    <s v="aggression enlevement assassinat"/>
    <n v="0"/>
    <n v="0"/>
    <n v="0"/>
    <n v="0"/>
    <n v="1"/>
    <n v="1"/>
    <n v="1"/>
    <n v="0"/>
    <n v="0"/>
    <m/>
    <s v="baisse_beaucoup"/>
    <s v="pas_de_reponse"/>
    <m/>
    <m/>
    <s v="baisse_beaucoup"/>
    <s v="oui"/>
    <m/>
    <s v="Tous les villages environnants sont sous blocus"/>
    <m/>
    <m/>
    <m/>
    <m/>
    <m/>
    <n v="446208933"/>
    <d v="2023-06-29T11:47:14"/>
    <m/>
    <m/>
    <s v="submitted_via_web"/>
    <s v="bkf_icsm"/>
    <s v="v8DRxzhZAoFL2MzF7VzqpN"/>
    <m/>
    <m/>
    <m/>
  </r>
  <r>
    <n v="140"/>
    <s v="b8971aaf-e994-4f8e-b4c7-f82cedfaf22b"/>
    <d v="2023-06-29T00:00:00"/>
    <s v="gayeri"/>
    <s v="gayeri1"/>
    <d v="2023-06-29T11:18:58"/>
    <d v="2023-06-29T11:23:39"/>
    <s v="audit.csv"/>
    <m/>
    <m/>
    <x v="4"/>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750"/>
    <s v="meme_pays"/>
    <m/>
    <m/>
    <n v="15"/>
    <n v="30"/>
    <n v="1"/>
    <n v="30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rarete_transport cout_transport"/>
    <n v="0"/>
    <n v="0"/>
    <n v="0"/>
    <n v="0"/>
    <n v="0"/>
    <n v="1"/>
    <n v="1"/>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argent_mobile"/>
    <n v="0"/>
    <n v="0"/>
    <n v="1"/>
    <n v="0"/>
    <n v="0"/>
    <n v="0"/>
    <n v="0"/>
    <n v="0"/>
    <n v="0"/>
    <n v="0"/>
    <n v="0"/>
    <m/>
    <s v="oui_personnel"/>
    <s v="oui_transports"/>
    <n v="0"/>
    <n v="0"/>
    <n v="1"/>
    <n v="0"/>
    <n v="0"/>
    <n v="0"/>
    <m/>
    <s v="autre"/>
    <n v="0"/>
    <n v="0"/>
    <n v="0"/>
    <n v="0"/>
    <n v="0"/>
    <n v="0"/>
    <n v="1"/>
    <n v="0"/>
    <n v="0"/>
    <s v="Les peulhs"/>
    <s v="oui_plusieurs"/>
    <s v="restrictions_mouvements lieux_insecurite"/>
    <n v="0"/>
    <n v="0"/>
    <n v="1"/>
    <n v="0"/>
    <n v="0"/>
    <n v="1"/>
    <n v="0"/>
    <n v="0"/>
    <n v="0"/>
    <m/>
    <s v="vol_cambriolage"/>
    <n v="0"/>
    <n v="0"/>
    <n v="0"/>
    <n v="1"/>
    <n v="0"/>
    <n v="0"/>
    <n v="0"/>
    <n v="0"/>
    <n v="0"/>
    <n v="0"/>
    <m/>
    <s v="routes_ganes"/>
    <n v="0"/>
    <n v="0"/>
    <n v="0"/>
    <n v="0"/>
    <n v="1"/>
    <n v="0"/>
    <n v="0"/>
    <n v="0"/>
    <n v="0"/>
    <m/>
    <s v="enlevement assassinat"/>
    <n v="0"/>
    <n v="0"/>
    <n v="0"/>
    <n v="0"/>
    <n v="0"/>
    <n v="1"/>
    <n v="1"/>
    <n v="0"/>
    <n v="0"/>
    <m/>
    <s v="baisse_beaucoup"/>
    <s v="oui"/>
    <m/>
    <s v="Plusieurs commerçants ont quittés la localité à cause du blocus"/>
    <s v="baisse_beaucoup"/>
    <s v="oui"/>
    <m/>
    <s v="Tous les villages environnants sont sous blocus"/>
    <m/>
    <m/>
    <m/>
    <m/>
    <m/>
    <n v="446208943"/>
    <d v="2023-06-29T11:47:16"/>
    <m/>
    <m/>
    <s v="submitted_via_web"/>
    <s v="bkf_icsm"/>
    <s v="v8DRxzhZAoFL2MzF7VzqpN"/>
    <m/>
    <m/>
    <m/>
  </r>
  <r>
    <n v="141"/>
    <s v="c858d94d-1d63-48a3-89eb-0a06eea0e1a4"/>
    <d v="2023-06-29T00:00:00"/>
    <s v="gayeri"/>
    <s v="gayeri1"/>
    <d v="2023-06-29T11:31:35"/>
    <d v="2023-06-29T11:36:19"/>
    <s v="audit.csv"/>
    <m/>
    <m/>
    <x v="4"/>
    <d v="2023-06-29T00:00:00"/>
    <s v="est"/>
    <s v="komondjari"/>
    <x v="7"/>
    <s v="central"/>
    <m/>
    <m/>
    <s v="Première Urgence Internationnale Burkina Faso (PUI)"/>
    <s v="Marché de Gayeri"/>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1000"/>
    <s v="meme_pays"/>
    <m/>
    <m/>
    <n v="30"/>
    <n v="30"/>
    <n v="1"/>
    <n v="20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rarete_transport cout_transport"/>
    <n v="0"/>
    <n v="0"/>
    <n v="0"/>
    <n v="0"/>
    <n v="0"/>
    <n v="1"/>
    <n v="1"/>
    <n v="0"/>
    <n v="0"/>
    <n v="0"/>
    <n v="0"/>
    <m/>
    <m/>
    <x v="2"/>
    <n v="0"/>
    <n v="1"/>
    <n v="0"/>
    <n v="0"/>
    <s v="assiette"/>
    <n v="0"/>
    <n v="0"/>
    <n v="0"/>
    <n v="0"/>
    <n v="0"/>
    <n v="1"/>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oui_personnel"/>
    <s v="oui_produits oui_transports"/>
    <n v="0"/>
    <n v="1"/>
    <n v="1"/>
    <n v="0"/>
    <n v="0"/>
    <n v="0"/>
    <m/>
    <s v="autre"/>
    <n v="0"/>
    <n v="0"/>
    <n v="0"/>
    <n v="0"/>
    <n v="0"/>
    <n v="0"/>
    <n v="1"/>
    <n v="0"/>
    <n v="0"/>
    <s v="Les peulhs"/>
    <s v="oui_plusieurs"/>
    <s v="restrictions_mouvements"/>
    <n v="0"/>
    <n v="0"/>
    <n v="1"/>
    <n v="0"/>
    <n v="0"/>
    <n v="0"/>
    <n v="0"/>
    <n v="0"/>
    <n v="0"/>
    <m/>
    <s v="vol_cambriolage"/>
    <n v="0"/>
    <n v="0"/>
    <n v="0"/>
    <n v="1"/>
    <n v="0"/>
    <n v="0"/>
    <n v="0"/>
    <n v="0"/>
    <n v="0"/>
    <n v="0"/>
    <m/>
    <s v="routes_ganes"/>
    <n v="0"/>
    <n v="0"/>
    <n v="0"/>
    <n v="0"/>
    <n v="1"/>
    <n v="0"/>
    <n v="0"/>
    <n v="0"/>
    <n v="0"/>
    <m/>
    <s v="enlevement assassinat"/>
    <n v="0"/>
    <n v="0"/>
    <n v="0"/>
    <n v="0"/>
    <n v="0"/>
    <n v="1"/>
    <n v="1"/>
    <n v="0"/>
    <n v="0"/>
    <m/>
    <s v="baisse_beaucoup"/>
    <s v="pas_de_reponse"/>
    <m/>
    <m/>
    <s v="baisse_beaucoup"/>
    <s v="oui"/>
    <m/>
    <s v="Tous les villages environnants sont sous blocus"/>
    <m/>
    <m/>
    <m/>
    <m/>
    <m/>
    <n v="446208957"/>
    <d v="2023-06-29T11:47:19"/>
    <m/>
    <m/>
    <s v="submitted_via_web"/>
    <s v="bkf_icsm"/>
    <s v="v8DRxzhZAoFL2MzF7VzqpN"/>
    <m/>
    <m/>
    <m/>
  </r>
  <r>
    <n v="142"/>
    <s v="cb31572f-b62c-4d37-a8fe-b94d767aaf87"/>
    <d v="2023-06-29T00:00:00"/>
    <s v="diapangou"/>
    <s v="diapangou1"/>
    <d v="2023-06-29T12:39:17"/>
    <d v="2023-06-29T13:38:02"/>
    <s v="audit.csv"/>
    <m/>
    <m/>
    <x v="4"/>
    <d v="2023-06-29T00:00:00"/>
    <s v="est"/>
    <s v="gourma"/>
    <x v="10"/>
    <s v="central"/>
    <m/>
    <m/>
    <s v="Première Urgence Internationnale Burkina Faso (PUI)"/>
    <s v="Marché de Diapangou"/>
    <m/>
    <s v="oui"/>
    <m/>
    <x v="0"/>
    <m/>
    <m/>
    <s v="seau"/>
    <n v="1"/>
    <n v="0"/>
    <n v="0"/>
    <n v="0"/>
    <n v="1"/>
    <m/>
    <s v="peudisponible"/>
    <n v="1500"/>
    <s v="meme_pays"/>
    <m/>
    <m/>
    <n v="36"/>
    <n v="2"/>
    <n v="0"/>
    <n v="68"/>
    <n v="80"/>
    <m/>
    <m/>
    <m/>
    <m/>
    <m/>
    <m/>
    <m/>
    <m/>
    <m/>
    <m/>
    <m/>
    <m/>
    <m/>
    <m/>
    <m/>
    <m/>
    <m/>
    <m/>
    <m/>
    <m/>
    <m/>
    <m/>
    <m/>
    <m/>
    <m/>
    <m/>
    <m/>
    <m/>
    <m/>
    <m/>
    <m/>
    <s v="oui"/>
    <m/>
    <s v="seau"/>
    <n v="1"/>
    <n v="0"/>
    <n v="0"/>
    <n v="0"/>
    <m/>
    <s v="rarete_transport securite"/>
    <n v="1"/>
    <n v="0"/>
    <n v="0"/>
    <n v="0"/>
    <n v="0"/>
    <n v="1"/>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natte bassine gobelet_acier gobelet_plastique"/>
    <n v="0"/>
    <n v="0"/>
    <n v="0"/>
    <n v="0"/>
    <n v="0"/>
    <n v="0"/>
    <n v="1"/>
    <n v="1"/>
    <n v="1"/>
    <n v="1"/>
    <n v="0"/>
    <n v="0"/>
    <n v="0"/>
    <n v="0"/>
    <n v="0"/>
    <n v="0"/>
    <n v="4"/>
    <n v="6"/>
    <m/>
    <m/>
    <m/>
    <m/>
    <m/>
    <m/>
    <m/>
    <m/>
    <m/>
    <m/>
    <m/>
    <m/>
    <m/>
    <m/>
    <m/>
    <m/>
    <m/>
    <m/>
    <m/>
    <m/>
    <m/>
    <m/>
    <m/>
    <m/>
    <m/>
    <m/>
    <m/>
    <m/>
    <m/>
    <m/>
    <m/>
    <m/>
    <m/>
    <m/>
    <m/>
    <m/>
    <m/>
    <m/>
    <m/>
    <m/>
    <m/>
    <m/>
    <m/>
    <m/>
    <m/>
    <m/>
    <m/>
    <m/>
    <m/>
    <m/>
    <m/>
    <m/>
    <m/>
    <m/>
    <m/>
    <m/>
    <m/>
    <m/>
    <m/>
    <m/>
    <m/>
    <m/>
    <m/>
    <m/>
    <m/>
    <m/>
    <m/>
    <m/>
    <m/>
    <m/>
    <m/>
    <m/>
    <m/>
    <m/>
    <m/>
    <m/>
    <m/>
    <s v="disponible"/>
    <n v="200"/>
    <s v="meme_pays"/>
    <m/>
    <m/>
    <n v="30"/>
    <n v="2"/>
    <n v="0"/>
    <n v="100"/>
    <n v="100"/>
    <m/>
    <s v="disponible"/>
    <s v="1l 0_5l 0_25l"/>
    <n v="1"/>
    <n v="1"/>
    <n v="1"/>
    <n v="500"/>
    <n v="100"/>
    <n v="1250"/>
    <s v="meme_pays"/>
    <m/>
    <m/>
    <n v="30"/>
    <n v="2"/>
    <n v="0"/>
    <n v="120"/>
    <n v="200"/>
    <m/>
    <s v="disponible"/>
    <n v="600"/>
    <s v="meme_pays"/>
    <m/>
    <m/>
    <n v="30"/>
    <n v="2"/>
    <n v="0"/>
    <n v="30"/>
    <n v="30"/>
    <m/>
    <s v="disponible"/>
    <n v="3000"/>
    <s v="meme_pays"/>
    <m/>
    <m/>
    <n v="14"/>
    <n v="1"/>
    <n v="0"/>
    <n v="70"/>
    <n v="2"/>
    <m/>
    <m/>
    <m/>
    <m/>
    <m/>
    <m/>
    <m/>
    <m/>
    <m/>
    <m/>
    <m/>
    <m/>
    <m/>
    <m/>
    <m/>
    <m/>
    <m/>
    <m/>
    <m/>
    <m/>
    <m/>
    <m/>
    <m/>
    <m/>
    <m/>
    <m/>
    <m/>
    <m/>
    <m/>
    <m/>
    <m/>
    <m/>
    <m/>
    <m/>
    <m/>
    <m/>
    <m/>
    <m/>
    <m/>
    <m/>
    <m/>
    <m/>
    <m/>
    <m/>
    <m/>
    <m/>
    <m/>
    <m/>
    <m/>
    <m/>
    <m/>
    <m/>
    <m/>
    <m/>
    <m/>
    <m/>
    <m/>
    <m/>
    <m/>
    <s v="oui"/>
    <m/>
    <s v="natte"/>
    <n v="0"/>
    <n v="0"/>
    <n v="0"/>
    <n v="0"/>
    <n v="0"/>
    <n v="0"/>
    <n v="0"/>
    <n v="0"/>
    <n v="0"/>
    <n v="1"/>
    <n v="0"/>
    <n v="0"/>
    <n v="0"/>
    <n v="0"/>
    <n v="0"/>
    <n v="0"/>
    <m/>
    <s v="rarete_transport securite"/>
    <n v="1"/>
    <n v="0"/>
    <n v="0"/>
    <n v="0"/>
    <n v="0"/>
    <n v="1"/>
    <n v="0"/>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cheque"/>
    <n v="0"/>
    <n v="0"/>
    <n v="0"/>
    <n v="0"/>
    <n v="0"/>
    <n v="1"/>
    <n v="0"/>
    <n v="0"/>
    <n v="0"/>
    <n v="0"/>
    <n v="0"/>
    <m/>
    <s v="oui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beaucoup"/>
    <s v="oui"/>
    <s v="Parceque les déplacer on surpeuplé le village"/>
    <m/>
    <s v="meme"/>
    <m/>
    <m/>
    <m/>
    <m/>
    <m/>
    <m/>
    <m/>
    <m/>
    <n v="446250005"/>
    <d v="2023-06-29T13:38:40"/>
    <m/>
    <m/>
    <s v="submitted_via_web"/>
    <s v="bkf_icsm"/>
    <s v="v8DRxzhZAoFL2MzF7VzqpN"/>
    <m/>
    <m/>
    <m/>
  </r>
  <r>
    <n v="143"/>
    <s v="9c0d9775-b18a-40b0-a784-a00c22282265"/>
    <d v="2023-06-29T00:00:00"/>
    <s v="diapangou"/>
    <s v="diapangou1"/>
    <d v="2023-06-29T17:14:45"/>
    <d v="2023-06-29T17:49:10"/>
    <s v="audit.csv"/>
    <m/>
    <m/>
    <x v="4"/>
    <d v="2023-06-29T00:00:00"/>
    <s v="est"/>
    <s v="gourma"/>
    <x v="10"/>
    <s v="central"/>
    <m/>
    <m/>
    <s v="Première Urgence Internationnale Burkina Faso (PUI)"/>
    <s v="Marché de Diapangou"/>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n v="1"/>
    <n v="0"/>
    <n v="0"/>
    <n v="0"/>
    <n v="0"/>
    <n v="1"/>
    <m/>
    <s v="disponible"/>
    <n v="500"/>
    <s v="meme_pays"/>
    <m/>
    <m/>
    <n v="160"/>
    <n v="2"/>
    <n v="0"/>
    <n v="300"/>
    <n v="2"/>
    <m/>
    <m/>
    <m/>
    <m/>
    <m/>
    <m/>
    <m/>
    <m/>
    <m/>
    <m/>
    <m/>
    <m/>
    <m/>
    <m/>
    <m/>
    <m/>
    <m/>
    <m/>
    <m/>
    <m/>
    <m/>
    <m/>
    <m/>
    <m/>
    <m/>
    <m/>
    <m/>
    <m/>
    <m/>
    <m/>
    <m/>
    <m/>
    <m/>
    <m/>
    <s v="oui"/>
    <m/>
    <s v="bache"/>
    <n v="1"/>
    <n v="0"/>
    <n v="0"/>
    <n v="0"/>
    <n v="0"/>
    <m/>
    <s v="securite rarete_transport"/>
    <n v="1"/>
    <n v="0"/>
    <n v="0"/>
    <n v="0"/>
    <n v="0"/>
    <n v="1"/>
    <n v="0"/>
    <n v="0"/>
    <n v="0"/>
    <n v="0"/>
    <n v="0"/>
    <m/>
    <m/>
    <s v="prix_constants"/>
    <n v="1"/>
    <n v="0"/>
    <n v="0"/>
    <n v="0"/>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n v="3000"/>
    <m/>
    <m/>
    <s v="meme_pays"/>
    <m/>
    <m/>
    <n v="120"/>
    <n v="2"/>
    <n v="0"/>
    <n v="500"/>
    <n v="5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heque argent_mobile"/>
    <n v="0"/>
    <n v="0"/>
    <n v="1"/>
    <n v="0"/>
    <n v="0"/>
    <n v="1"/>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baisse_moyen"/>
    <s v="oui"/>
    <m/>
    <s v="Cause d'insécurité"/>
    <s v="baisse_un_peu"/>
    <s v="oui"/>
    <m/>
    <s v="Cause d'insécurité"/>
    <m/>
    <m/>
    <m/>
    <m/>
    <m/>
    <n v="446346997"/>
    <d v="2023-06-29T17:49:39"/>
    <m/>
    <m/>
    <s v="submitted_via_web"/>
    <s v="bkf_icsm"/>
    <s v="v8DRxzhZAoFL2MzF7VzqpN"/>
    <m/>
    <m/>
    <m/>
  </r>
  <r>
    <n v="144"/>
    <s v="fc0eda00-d837-4524-be7c-6ef7edb61668"/>
    <d v="2023-06-30T00:00:00"/>
    <s v="barsalogho"/>
    <s v="barsalogho2"/>
    <d v="2023-06-30T09:53:28"/>
    <d v="2023-06-30T10:04:31"/>
    <s v="audit.csv"/>
    <m/>
    <m/>
    <x v="6"/>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corde pelle"/>
    <n v="0"/>
    <n v="1"/>
    <n v="0"/>
    <n v="1"/>
    <n v="0"/>
    <n v="2"/>
    <m/>
    <m/>
    <m/>
    <m/>
    <m/>
    <m/>
    <m/>
    <m/>
    <m/>
    <m/>
    <m/>
    <m/>
    <s v="peudisponible"/>
    <n v="16000"/>
    <s v="meme_pays"/>
    <m/>
    <m/>
    <n v="45"/>
    <n v="40"/>
    <n v="0"/>
    <n v="0"/>
    <n v="50"/>
    <m/>
    <m/>
    <m/>
    <m/>
    <m/>
    <m/>
    <m/>
    <m/>
    <m/>
    <m/>
    <m/>
    <m/>
    <s v="peudisponible"/>
    <n v="3000"/>
    <s v="meme_pays"/>
    <m/>
    <m/>
    <n v="50"/>
    <n v="40"/>
    <n v="0"/>
    <n v="100"/>
    <n v="0"/>
    <m/>
    <s v="oui"/>
    <m/>
    <s v="corde pelle"/>
    <n v="0"/>
    <n v="1"/>
    <n v="0"/>
    <n v="1"/>
    <n v="0"/>
    <m/>
    <s v="securite route_etat prix_fournisseurs rarete_transport cout_transport"/>
    <n v="1"/>
    <n v="0"/>
    <n v="0"/>
    <n v="1"/>
    <n v="1"/>
    <n v="1"/>
    <n v="1"/>
    <n v="0"/>
    <n v="0"/>
    <n v="0"/>
    <n v="0"/>
    <m/>
    <m/>
    <s v="prix_hausse"/>
    <n v="0"/>
    <n v="1"/>
    <n v="0"/>
    <n v="0"/>
    <s v="corde pelle"/>
    <n v="0"/>
    <n v="1"/>
    <n v="0"/>
    <n v="1"/>
    <n v="0"/>
    <s v="hausse_couts"/>
    <n v="1"/>
    <n v="0"/>
    <n v="0"/>
    <n v="0"/>
    <n v="0"/>
    <n v="0"/>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ganes_bandits aide_humanitaire"/>
    <n v="0"/>
    <n v="1"/>
    <n v="1"/>
    <n v="0"/>
    <n v="0"/>
    <n v="1"/>
    <n v="1"/>
    <n v="0"/>
    <n v="0"/>
    <n v="0"/>
    <m/>
    <s v="argent_mobile transfert"/>
    <n v="0"/>
    <n v="0"/>
    <n v="1"/>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routes_ganes routes_banditisme"/>
    <n v="0"/>
    <n v="0"/>
    <n v="0"/>
    <n v="0"/>
    <n v="1"/>
    <n v="1"/>
    <n v="0"/>
    <n v="0"/>
    <n v="0"/>
    <m/>
    <s v="assassinat"/>
    <n v="0"/>
    <n v="0"/>
    <n v="0"/>
    <n v="0"/>
    <n v="0"/>
    <n v="0"/>
    <n v="1"/>
    <n v="0"/>
    <n v="0"/>
    <m/>
    <s v="meme"/>
    <m/>
    <m/>
    <m/>
    <s v="meme"/>
    <m/>
    <m/>
    <m/>
    <m/>
    <m/>
    <m/>
    <m/>
    <m/>
    <n v="446552768"/>
    <d v="2023-06-30T10:04:45"/>
    <m/>
    <m/>
    <s v="submitted_via_web"/>
    <s v="bkf_icsm"/>
    <s v="v8DRxzhZAoFL2MzF7VzqpN"/>
    <m/>
    <m/>
    <m/>
  </r>
  <r>
    <n v="145"/>
    <s v="4f0186d4-f24b-4d38-8f2d-765d6ad4c68d"/>
    <d v="2023-06-30T00:00:00"/>
    <s v="barsalogho"/>
    <s v="barsalogho2"/>
    <d v="2023-06-30T12:13:34"/>
    <d v="2023-06-30T12:25:19"/>
    <s v="audit.csv"/>
    <m/>
    <m/>
    <x v="6"/>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corde pelle"/>
    <n v="0"/>
    <n v="1"/>
    <n v="0"/>
    <n v="1"/>
    <n v="0"/>
    <n v="2"/>
    <m/>
    <m/>
    <m/>
    <m/>
    <m/>
    <m/>
    <m/>
    <m/>
    <m/>
    <m/>
    <m/>
    <m/>
    <s v="peudisponible"/>
    <n v="16000"/>
    <s v="meme_province"/>
    <m/>
    <m/>
    <n v="50"/>
    <n v="35"/>
    <n v="0"/>
    <n v="100"/>
    <n v="0"/>
    <m/>
    <m/>
    <m/>
    <m/>
    <m/>
    <m/>
    <m/>
    <m/>
    <m/>
    <m/>
    <m/>
    <m/>
    <s v="peudisponible"/>
    <n v="2500"/>
    <s v="meme_province"/>
    <m/>
    <m/>
    <n v="50"/>
    <n v="35"/>
    <n v="0"/>
    <n v="50"/>
    <n v="0"/>
    <m/>
    <s v="oui"/>
    <m/>
    <s v="corde pelle"/>
    <n v="0"/>
    <n v="1"/>
    <n v="0"/>
    <n v="1"/>
    <n v="0"/>
    <m/>
    <s v="securite route_etat cout_transport"/>
    <n v="1"/>
    <n v="0"/>
    <n v="0"/>
    <n v="1"/>
    <n v="0"/>
    <n v="0"/>
    <n v="1"/>
    <n v="0"/>
    <n v="0"/>
    <n v="0"/>
    <n v="0"/>
    <m/>
    <m/>
    <s v="prix_hausse"/>
    <n v="0"/>
    <n v="1"/>
    <n v="0"/>
    <n v="0"/>
    <s v="corde pelle"/>
    <n v="0"/>
    <n v="1"/>
    <n v="0"/>
    <n v="1"/>
    <n v="0"/>
    <s v="hausse_couts Hausse_prix_fournisseurs baisse_offre_securite"/>
    <n v="1"/>
    <n v="0"/>
    <n v="0"/>
    <n v="0"/>
    <n v="0"/>
    <n v="1"/>
    <n v="0"/>
    <n v="0"/>
    <n v="1"/>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transfert"/>
    <n v="0"/>
    <n v="0"/>
    <n v="1"/>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ssassinat"/>
    <n v="0"/>
    <n v="0"/>
    <n v="0"/>
    <n v="0"/>
    <n v="0"/>
    <n v="0"/>
    <n v="1"/>
    <n v="0"/>
    <n v="0"/>
    <m/>
    <s v="augmente_moyen"/>
    <s v="non"/>
    <m/>
    <m/>
    <s v="meme"/>
    <m/>
    <m/>
    <m/>
    <m/>
    <m/>
    <m/>
    <m/>
    <m/>
    <n v="446605126"/>
    <d v="2023-06-30T12:25:40"/>
    <m/>
    <m/>
    <s v="submitted_via_web"/>
    <s v="bkf_icsm"/>
    <s v="v8DRxzhZAoFL2MzF7VzqpN"/>
    <m/>
    <m/>
    <m/>
  </r>
  <r>
    <n v="146"/>
    <s v="ae8de545-2df6-436b-831a-0c66183273e1"/>
    <d v="2023-06-30T00:00:00"/>
    <s v="barsalogho"/>
    <s v="barsalogho1"/>
    <d v="2023-06-30T09:24:56"/>
    <d v="2023-06-30T09:39:09"/>
    <s v="audit.csv"/>
    <m/>
    <m/>
    <x v="6"/>
    <d v="2023-06-30T00:00:00"/>
    <s v="centre_nord"/>
    <s v="sanmatenga"/>
    <x v="11"/>
    <s v="central"/>
    <m/>
    <m/>
    <s v="Croix Rouge Burkinabè (CRBF)"/>
    <s v="Marché de Barsalogho"/>
    <m/>
    <s v="oui"/>
    <m/>
    <x v="0"/>
    <m/>
    <m/>
    <s v="seau"/>
    <n v="1"/>
    <n v="0"/>
    <n v="0"/>
    <n v="0"/>
    <n v="1"/>
    <m/>
    <s v="disponible"/>
    <n v="1200"/>
    <s v="meme_province"/>
    <m/>
    <m/>
    <n v="30"/>
    <n v="42"/>
    <n v="1"/>
    <n v="50"/>
    <n v="0"/>
    <m/>
    <m/>
    <m/>
    <m/>
    <m/>
    <m/>
    <m/>
    <m/>
    <m/>
    <m/>
    <m/>
    <m/>
    <m/>
    <m/>
    <m/>
    <m/>
    <m/>
    <m/>
    <m/>
    <m/>
    <m/>
    <m/>
    <m/>
    <m/>
    <m/>
    <m/>
    <m/>
    <m/>
    <m/>
    <m/>
    <m/>
    <s v="oui"/>
    <m/>
    <s v="seau"/>
    <n v="1"/>
    <n v="0"/>
    <n v="0"/>
    <n v="0"/>
    <m/>
    <s v="securite cout_transport"/>
    <n v="1"/>
    <n v="0"/>
    <n v="0"/>
    <n v="0"/>
    <n v="0"/>
    <n v="0"/>
    <n v="1"/>
    <n v="0"/>
    <n v="0"/>
    <n v="0"/>
    <n v="0"/>
    <m/>
    <m/>
    <s v="prix_hausse"/>
    <n v="0"/>
    <n v="1"/>
    <n v="0"/>
    <n v="0"/>
    <s v="seau"/>
    <n v="1"/>
    <n v="0"/>
    <n v="0"/>
    <n v="0"/>
    <s v="hausse_demande_distribution Hausse_prix_fournisseurs"/>
    <n v="0"/>
    <n v="1"/>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400"/>
    <s v="meme_province"/>
    <m/>
    <m/>
    <n v="40"/>
    <n v="42"/>
    <n v="1"/>
    <n v="3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securite taxes"/>
    <n v="1"/>
    <n v="0"/>
    <n v="0"/>
    <n v="0"/>
    <n v="0"/>
    <n v="0"/>
    <n v="0"/>
    <n v="1"/>
    <n v="0"/>
    <n v="0"/>
    <n v="0"/>
    <m/>
    <m/>
    <x v="2"/>
    <n v="0"/>
    <n v="1"/>
    <n v="0"/>
    <n v="0"/>
    <s v="assiette"/>
    <n v="0"/>
    <n v="0"/>
    <n v="0"/>
    <n v="0"/>
    <n v="0"/>
    <n v="1"/>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n v="0"/>
    <n v="0"/>
    <n v="1"/>
    <n v="0"/>
    <n v="0"/>
    <n v="1"/>
    <n v="0"/>
    <n v="0"/>
    <n v="0"/>
    <n v="0"/>
    <m/>
    <s v="transfert"/>
    <n v="0"/>
    <n v="0"/>
    <n v="0"/>
    <n v="1"/>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enlevement"/>
    <n v="0"/>
    <n v="0"/>
    <n v="0"/>
    <n v="0"/>
    <n v="1"/>
    <n v="1"/>
    <n v="0"/>
    <n v="0"/>
    <n v="0"/>
    <m/>
    <s v="meme"/>
    <m/>
    <m/>
    <m/>
    <s v="meme"/>
    <m/>
    <m/>
    <m/>
    <s v="RAS"/>
    <m/>
    <s v="Ras"/>
    <m/>
    <m/>
    <n v="446678451"/>
    <d v="2023-06-30T15:27:43"/>
    <m/>
    <m/>
    <s v="submitted_via_web"/>
    <s v="bkf_icsm"/>
    <s v="v8DRxzhZAoFL2MzF7VzqpN"/>
    <m/>
    <m/>
    <m/>
  </r>
  <r>
    <n v="147"/>
    <s v="b0456869-7cf3-459c-b391-5c847c3db686"/>
    <d v="2023-06-30T00:00:00"/>
    <s v="barsalogho"/>
    <s v="barsalogho1"/>
    <d v="2023-06-30T10:03:23"/>
    <d v="2023-06-30T10:13:20"/>
    <s v="audit.csv"/>
    <m/>
    <m/>
    <x v="6"/>
    <d v="2023-06-30T00:00:00"/>
    <s v="centre_nord"/>
    <s v="sanmatenga"/>
    <x v="11"/>
    <s v="central"/>
    <m/>
    <m/>
    <s v="Croix Rouge Burkinabè (CRBF)"/>
    <s v="Marché de Barsalogho"/>
    <m/>
    <s v="oui"/>
    <m/>
    <x v="0"/>
    <m/>
    <m/>
    <s v="seau savon400gr"/>
    <n v="1"/>
    <n v="0"/>
    <n v="1"/>
    <n v="0"/>
    <n v="2"/>
    <m/>
    <s v="disponible"/>
    <n v="1100"/>
    <s v="meme_province"/>
    <m/>
    <m/>
    <n v="35"/>
    <n v="45"/>
    <n v="1"/>
    <n v="100"/>
    <n v="0"/>
    <m/>
    <m/>
    <m/>
    <m/>
    <m/>
    <m/>
    <m/>
    <m/>
    <m/>
    <m/>
    <m/>
    <m/>
    <m/>
    <m/>
    <m/>
    <m/>
    <s v="peudisponible"/>
    <s v="boule250g"/>
    <n v="0"/>
    <n v="1"/>
    <m/>
    <n v="550"/>
    <s v="meme_commune"/>
    <m/>
    <m/>
    <n v="40"/>
    <n v="45"/>
    <n v="1"/>
    <n v="70"/>
    <n v="0"/>
    <m/>
    <s v="oui"/>
    <m/>
    <s v="seau savon400gr"/>
    <n v="1"/>
    <n v="0"/>
    <n v="1"/>
    <n v="0"/>
    <m/>
    <s v="securite route_etat"/>
    <n v="1"/>
    <n v="0"/>
    <n v="0"/>
    <n v="1"/>
    <n v="0"/>
    <n v="0"/>
    <n v="0"/>
    <n v="0"/>
    <n v="0"/>
    <n v="0"/>
    <n v="0"/>
    <m/>
    <m/>
    <s v="prix_hausse"/>
    <n v="0"/>
    <n v="1"/>
    <n v="0"/>
    <n v="0"/>
    <s v="seau savon400gr"/>
    <n v="1"/>
    <n v="0"/>
    <n v="1"/>
    <n v="0"/>
    <s v="hausse_demande_distribution"/>
    <n v="0"/>
    <n v="1"/>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transfert argent_mobile"/>
    <n v="0"/>
    <n v="0"/>
    <n v="1"/>
    <n v="1"/>
    <n v="0"/>
    <n v="0"/>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enlevement"/>
    <n v="0"/>
    <n v="0"/>
    <n v="0"/>
    <n v="0"/>
    <n v="1"/>
    <n v="1"/>
    <n v="0"/>
    <n v="0"/>
    <n v="0"/>
    <m/>
    <s v="meme"/>
    <m/>
    <m/>
    <m/>
    <s v="meme"/>
    <m/>
    <m/>
    <m/>
    <s v="RAS"/>
    <m/>
    <s v="Ras"/>
    <m/>
    <m/>
    <n v="446678493"/>
    <d v="2023-06-30T15:27:47"/>
    <m/>
    <m/>
    <s v="submitted_via_web"/>
    <s v="bkf_icsm"/>
    <s v="v8DRxzhZAoFL2MzF7VzqpN"/>
    <m/>
    <m/>
    <m/>
  </r>
  <r>
    <n v="148"/>
    <s v="727ef0f6-57c5-4b37-a2dd-1c6093e89c41"/>
    <d v="2023-06-30T00:00:00"/>
    <s v="barsalogho"/>
    <s v="barsalogho1"/>
    <d v="2023-06-30T15:31:52"/>
    <d v="2023-06-30T15:38:25"/>
    <s v="audit.csv"/>
    <m/>
    <m/>
    <x v="6"/>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500"/>
    <s v="meme_province"/>
    <m/>
    <m/>
    <n v="60"/>
    <n v="40"/>
    <n v="0"/>
    <n v="55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securite route_etat cout_transport"/>
    <n v="1"/>
    <n v="0"/>
    <n v="0"/>
    <n v="1"/>
    <n v="0"/>
    <n v="0"/>
    <n v="1"/>
    <n v="0"/>
    <n v="0"/>
    <n v="0"/>
    <n v="0"/>
    <m/>
    <m/>
    <x v="2"/>
    <n v="0"/>
    <n v="1"/>
    <n v="0"/>
    <n v="0"/>
    <s v="assiette"/>
    <n v="0"/>
    <n v="0"/>
    <n v="0"/>
    <n v="0"/>
    <n v="0"/>
    <n v="1"/>
    <n v="0"/>
    <n v="0"/>
    <n v="0"/>
    <n v="0"/>
    <n v="0"/>
    <n v="0"/>
    <n v="0"/>
    <n v="0"/>
    <n v="0"/>
    <n v="0"/>
    <s v="hausse_demande_distribution"/>
    <n v="0"/>
    <n v="1"/>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n v="0"/>
    <n v="0"/>
    <n v="1"/>
    <n v="0"/>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routes_banditisme"/>
    <n v="0"/>
    <n v="0"/>
    <n v="0"/>
    <n v="0"/>
    <n v="0"/>
    <n v="1"/>
    <n v="0"/>
    <n v="0"/>
    <n v="0"/>
    <m/>
    <s v="aggression"/>
    <n v="0"/>
    <n v="0"/>
    <n v="0"/>
    <n v="0"/>
    <n v="1"/>
    <n v="0"/>
    <n v="0"/>
    <n v="0"/>
    <n v="0"/>
    <m/>
    <s v="meme"/>
    <m/>
    <m/>
    <m/>
    <s v="meme"/>
    <m/>
    <m/>
    <m/>
    <s v="RAS"/>
    <m/>
    <s v="Ras"/>
    <m/>
    <m/>
    <n v="446682584"/>
    <d v="2023-06-30T15:38:44"/>
    <m/>
    <m/>
    <s v="submitted_via_web"/>
    <s v="bkf_icsm"/>
    <s v="v8DRxzhZAoFL2MzF7VzqpN"/>
    <m/>
    <m/>
    <m/>
  </r>
  <r>
    <n v="149"/>
    <s v="ecdbb354-428b-4e52-b635-4bc1264bdfbb"/>
    <d v="2023-06-27T00:00:00"/>
    <s v="tibga"/>
    <s v="tibga1"/>
    <d v="2023-06-27T13:33:25"/>
    <d v="2023-06-30T15:48:18"/>
    <s v="audit.csv"/>
    <m/>
    <m/>
    <x v="4"/>
    <d v="2023-06-27T00:00:00"/>
    <s v="est"/>
    <s v="gourma"/>
    <x v="12"/>
    <s v="central"/>
    <m/>
    <m/>
    <s v="Première Urgence Internationnale Burkina Faso (PUI)"/>
    <s v="Marché de Tibga"/>
    <m/>
    <s v="oui"/>
    <m/>
    <x v="1"/>
    <m/>
    <m/>
    <s v="savon400gr"/>
    <n v="0"/>
    <n v="0"/>
    <n v="1"/>
    <n v="0"/>
    <n v="1"/>
    <m/>
    <m/>
    <m/>
    <m/>
    <m/>
    <m/>
    <m/>
    <m/>
    <m/>
    <m/>
    <m/>
    <m/>
    <m/>
    <m/>
    <m/>
    <m/>
    <m/>
    <m/>
    <m/>
    <m/>
    <m/>
    <m/>
    <m/>
    <m/>
    <m/>
    <m/>
    <m/>
    <s v="disponible"/>
    <s v="boule250g"/>
    <n v="0"/>
    <n v="1"/>
    <m/>
    <n v="300"/>
    <s v="meme_pays"/>
    <m/>
    <m/>
    <n v="90"/>
    <n v="7"/>
    <n v="0"/>
    <n v="500"/>
    <n v="350"/>
    <m/>
    <s v="non"/>
    <m/>
    <m/>
    <m/>
    <m/>
    <m/>
    <m/>
    <m/>
    <m/>
    <m/>
    <m/>
    <m/>
    <m/>
    <m/>
    <m/>
    <m/>
    <m/>
    <m/>
    <m/>
    <m/>
    <m/>
    <m/>
    <s v="prix_constants"/>
    <n v="1"/>
    <n v="0"/>
    <n v="0"/>
    <n v="0"/>
    <m/>
    <m/>
    <m/>
    <m/>
    <m/>
    <m/>
    <m/>
    <m/>
    <m/>
    <m/>
    <m/>
    <m/>
    <m/>
    <m/>
    <m/>
    <m/>
    <m/>
    <m/>
    <m/>
    <m/>
    <m/>
    <m/>
    <m/>
    <m/>
    <m/>
    <m/>
    <m/>
    <m/>
    <m/>
    <m/>
    <m/>
    <m/>
    <m/>
    <m/>
    <m/>
    <m/>
    <m/>
    <m/>
    <m/>
    <s v="bache corde"/>
    <n v="1"/>
    <n v="1"/>
    <n v="0"/>
    <n v="0"/>
    <n v="0"/>
    <n v="2"/>
    <m/>
    <s v="peudisponible"/>
    <n v="4500"/>
    <s v="meme_pays"/>
    <m/>
    <m/>
    <n v="90"/>
    <n v="2"/>
    <n v="0"/>
    <n v="200"/>
    <n v="200"/>
    <m/>
    <s v="peudisponible"/>
    <n v="20000"/>
    <s v="meme_pays"/>
    <m/>
    <m/>
    <n v="150"/>
    <n v="2"/>
    <n v="0"/>
    <n v="150"/>
    <n v="150"/>
    <m/>
    <m/>
    <m/>
    <m/>
    <m/>
    <m/>
    <m/>
    <m/>
    <m/>
    <m/>
    <m/>
    <m/>
    <m/>
    <m/>
    <m/>
    <m/>
    <m/>
    <m/>
    <m/>
    <m/>
    <m/>
    <m/>
    <m/>
    <s v="non"/>
    <m/>
    <m/>
    <m/>
    <m/>
    <m/>
    <m/>
    <m/>
    <m/>
    <m/>
    <m/>
    <m/>
    <m/>
    <m/>
    <m/>
    <m/>
    <m/>
    <m/>
    <m/>
    <m/>
    <m/>
    <m/>
    <m/>
    <s v="prix_constants"/>
    <n v="1"/>
    <n v="0"/>
    <n v="0"/>
    <n v="0"/>
    <m/>
    <m/>
    <m/>
    <m/>
    <m/>
    <m/>
    <m/>
    <m/>
    <m/>
    <m/>
    <m/>
    <m/>
    <m/>
    <m/>
    <m/>
    <m/>
    <m/>
    <m/>
    <m/>
    <m/>
    <m/>
    <m/>
    <m/>
    <m/>
    <m/>
    <m/>
    <m/>
    <m/>
    <m/>
    <m/>
    <m/>
    <m/>
    <m/>
    <m/>
    <m/>
    <m/>
    <m/>
    <m/>
    <m/>
    <m/>
    <m/>
    <s v="combustible_charbon combustible_gaz natte couverture sac_boro"/>
    <n v="0"/>
    <n v="1"/>
    <n v="1"/>
    <n v="0"/>
    <n v="0"/>
    <n v="0"/>
    <n v="0"/>
    <n v="0"/>
    <n v="0"/>
    <n v="1"/>
    <n v="1"/>
    <n v="0"/>
    <n v="0"/>
    <n v="0"/>
    <n v="1"/>
    <n v="0"/>
    <n v="5"/>
    <n v="8"/>
    <m/>
    <m/>
    <m/>
    <m/>
    <m/>
    <m/>
    <m/>
    <m/>
    <m/>
    <m/>
    <m/>
    <m/>
    <s v="disponible"/>
    <s v="sac"/>
    <n v="1"/>
    <n v="0"/>
    <n v="5000"/>
    <m/>
    <s v="meme_commune"/>
    <m/>
    <m/>
    <n v="250"/>
    <n v="10"/>
    <n v="0"/>
    <n v="300"/>
    <n v="100"/>
    <m/>
    <s v="peudisponible"/>
    <s v="6kg 12kg"/>
    <n v="0"/>
    <n v="1"/>
    <n v="1"/>
    <m/>
    <n v="25000"/>
    <n v="30000"/>
    <s v="meme_pays"/>
    <m/>
    <m/>
    <n v="25"/>
    <n v="7"/>
    <n v="0"/>
    <n v="50"/>
    <n v="15"/>
    <m/>
    <m/>
    <m/>
    <m/>
    <m/>
    <m/>
    <m/>
    <m/>
    <m/>
    <m/>
    <m/>
    <m/>
    <m/>
    <m/>
    <m/>
    <m/>
    <m/>
    <m/>
    <m/>
    <m/>
    <m/>
    <m/>
    <m/>
    <m/>
    <m/>
    <m/>
    <m/>
    <m/>
    <m/>
    <m/>
    <m/>
    <m/>
    <m/>
    <m/>
    <m/>
    <m/>
    <m/>
    <m/>
    <m/>
    <m/>
    <m/>
    <m/>
    <m/>
    <m/>
    <m/>
    <m/>
    <m/>
    <m/>
    <m/>
    <m/>
    <m/>
    <m/>
    <m/>
    <m/>
    <m/>
    <m/>
    <m/>
    <m/>
    <m/>
    <m/>
    <m/>
    <m/>
    <m/>
    <m/>
    <m/>
    <m/>
    <m/>
    <m/>
    <m/>
    <m/>
    <m/>
    <m/>
    <m/>
    <s v="peudisponible"/>
    <n v="4000"/>
    <s v="meme_pays"/>
    <m/>
    <m/>
    <n v="100"/>
    <n v="2"/>
    <n v="0"/>
    <n v="200"/>
    <n v="200"/>
    <m/>
    <s v="peudisponible"/>
    <n v="3000"/>
    <s v="meme_pays"/>
    <m/>
    <m/>
    <n v="60"/>
    <n v="2"/>
    <n v="0"/>
    <n v="100"/>
    <n v="100"/>
    <m/>
    <m/>
    <m/>
    <m/>
    <m/>
    <m/>
    <m/>
    <m/>
    <m/>
    <m/>
    <m/>
    <m/>
    <m/>
    <m/>
    <m/>
    <m/>
    <m/>
    <m/>
    <m/>
    <m/>
    <m/>
    <m/>
    <m/>
    <m/>
    <m/>
    <m/>
    <m/>
    <m/>
    <m/>
    <m/>
    <m/>
    <m/>
    <m/>
    <m/>
    <m/>
    <m/>
    <m/>
    <s v="disponible"/>
    <n v="250"/>
    <s v="meme_pays"/>
    <m/>
    <m/>
    <n v="90"/>
    <n v="2"/>
    <n v="0"/>
    <n v="400"/>
    <n v="4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Les vacances scolaires"/>
    <s v="Le marché fonctionne normalement car il y'a la quiétude"/>
    <m/>
    <s v="Votre entretien est trop long"/>
    <m/>
    <m/>
    <n v="446690018"/>
    <d v="2023-06-30T15:56:31"/>
    <m/>
    <m/>
    <s v="submitted_via_web"/>
    <s v="bkf_icsm"/>
    <s v="v8DRxzhZAoFL2MzF7VzqpN"/>
    <m/>
    <m/>
    <m/>
  </r>
  <r>
    <n v="150"/>
    <s v="b506f173-881a-4a59-ac8e-af8074b8baa7"/>
    <d v="2023-06-27T00:00:00"/>
    <s v="tibga"/>
    <s v="tibga1"/>
    <d v="2023-06-27T13:47:43"/>
    <d v="2023-06-30T16:13:05"/>
    <s v="audit.csv"/>
    <m/>
    <m/>
    <x v="4"/>
    <d v="2023-06-27T00:00:00"/>
    <s v="est"/>
    <s v="gourma"/>
    <x v="12"/>
    <s v="central"/>
    <m/>
    <m/>
    <s v="Première Urgence Internationnale Burkina Faso (PUI)"/>
    <s v="Marché de Tibga"/>
    <m/>
    <s v="oui"/>
    <m/>
    <x v="1"/>
    <m/>
    <m/>
    <s v="seau savon400gr"/>
    <n v="1"/>
    <n v="0"/>
    <n v="1"/>
    <n v="0"/>
    <n v="2"/>
    <m/>
    <s v="disponible"/>
    <n v="1200"/>
    <s v="meme_pays"/>
    <m/>
    <m/>
    <n v="30"/>
    <n v="2"/>
    <n v="0"/>
    <n v="150"/>
    <n v="150"/>
    <m/>
    <m/>
    <m/>
    <m/>
    <m/>
    <m/>
    <m/>
    <m/>
    <m/>
    <m/>
    <m/>
    <m/>
    <m/>
    <m/>
    <m/>
    <m/>
    <s v="disponible"/>
    <s v="boule250g"/>
    <n v="0"/>
    <n v="1"/>
    <m/>
    <n v="300"/>
    <s v="meme_pays"/>
    <m/>
    <m/>
    <n v="60"/>
    <n v="3"/>
    <n v="0"/>
    <n v="125"/>
    <n v="125"/>
    <m/>
    <s v="non"/>
    <m/>
    <m/>
    <m/>
    <m/>
    <m/>
    <m/>
    <m/>
    <m/>
    <m/>
    <m/>
    <m/>
    <m/>
    <m/>
    <m/>
    <m/>
    <m/>
    <m/>
    <m/>
    <m/>
    <m/>
    <m/>
    <s v="prix_constants"/>
    <n v="1"/>
    <n v="0"/>
    <n v="0"/>
    <n v="0"/>
    <m/>
    <m/>
    <m/>
    <m/>
    <m/>
    <m/>
    <m/>
    <m/>
    <m/>
    <m/>
    <m/>
    <m/>
    <m/>
    <m/>
    <m/>
    <m/>
    <m/>
    <m/>
    <m/>
    <m/>
    <m/>
    <m/>
    <m/>
    <m/>
    <m/>
    <m/>
    <m/>
    <m/>
    <m/>
    <m/>
    <m/>
    <m/>
    <m/>
    <m/>
    <m/>
    <m/>
    <m/>
    <m/>
    <m/>
    <s v="bache corde"/>
    <n v="1"/>
    <n v="1"/>
    <n v="0"/>
    <n v="0"/>
    <n v="0"/>
    <n v="2"/>
    <m/>
    <s v="peudisponible"/>
    <n v="4500"/>
    <s v="meme_pays"/>
    <m/>
    <m/>
    <n v="50"/>
    <n v="4"/>
    <n v="0"/>
    <n v="150"/>
    <n v="150"/>
    <m/>
    <s v="peudisponible"/>
    <n v="20000"/>
    <s v="meme_pays"/>
    <m/>
    <m/>
    <n v="30"/>
    <n v="2"/>
    <n v="0"/>
    <n v="125"/>
    <n v="125"/>
    <m/>
    <m/>
    <m/>
    <m/>
    <m/>
    <m/>
    <m/>
    <m/>
    <m/>
    <m/>
    <m/>
    <m/>
    <m/>
    <m/>
    <m/>
    <m/>
    <m/>
    <m/>
    <m/>
    <m/>
    <m/>
    <m/>
    <m/>
    <s v="non"/>
    <m/>
    <m/>
    <m/>
    <m/>
    <m/>
    <m/>
    <m/>
    <m/>
    <m/>
    <m/>
    <m/>
    <m/>
    <m/>
    <m/>
    <m/>
    <m/>
    <m/>
    <m/>
    <m/>
    <m/>
    <m/>
    <m/>
    <s v="prix_constants"/>
    <n v="1"/>
    <n v="0"/>
    <n v="0"/>
    <n v="0"/>
    <m/>
    <m/>
    <m/>
    <m/>
    <m/>
    <m/>
    <m/>
    <m/>
    <m/>
    <m/>
    <m/>
    <m/>
    <m/>
    <m/>
    <m/>
    <m/>
    <m/>
    <m/>
    <m/>
    <m/>
    <m/>
    <m/>
    <m/>
    <m/>
    <m/>
    <m/>
    <m/>
    <m/>
    <m/>
    <m/>
    <m/>
    <m/>
    <m/>
    <m/>
    <m/>
    <m/>
    <m/>
    <m/>
    <m/>
    <m/>
    <m/>
    <s v="natte couverture lampe sac_boro"/>
    <n v="0"/>
    <n v="0"/>
    <n v="0"/>
    <n v="0"/>
    <n v="0"/>
    <n v="0"/>
    <n v="0"/>
    <n v="0"/>
    <n v="0"/>
    <n v="1"/>
    <n v="1"/>
    <n v="0"/>
    <n v="1"/>
    <n v="0"/>
    <n v="1"/>
    <n v="0"/>
    <n v="4"/>
    <n v="8"/>
    <m/>
    <m/>
    <m/>
    <m/>
    <m/>
    <m/>
    <m/>
    <m/>
    <m/>
    <m/>
    <m/>
    <m/>
    <m/>
    <m/>
    <m/>
    <m/>
    <m/>
    <m/>
    <m/>
    <m/>
    <m/>
    <m/>
    <m/>
    <m/>
    <m/>
    <m/>
    <m/>
    <m/>
    <m/>
    <m/>
    <m/>
    <m/>
    <m/>
    <m/>
    <m/>
    <m/>
    <m/>
    <m/>
    <m/>
    <m/>
    <m/>
    <m/>
    <m/>
    <m/>
    <m/>
    <m/>
    <m/>
    <m/>
    <m/>
    <m/>
    <m/>
    <m/>
    <m/>
    <m/>
    <m/>
    <m/>
    <m/>
    <m/>
    <m/>
    <m/>
    <m/>
    <m/>
    <m/>
    <m/>
    <m/>
    <m/>
    <m/>
    <m/>
    <m/>
    <m/>
    <m/>
    <m/>
    <m/>
    <m/>
    <m/>
    <m/>
    <m/>
    <m/>
    <m/>
    <m/>
    <m/>
    <m/>
    <m/>
    <m/>
    <m/>
    <m/>
    <m/>
    <m/>
    <m/>
    <m/>
    <m/>
    <m/>
    <m/>
    <m/>
    <m/>
    <m/>
    <m/>
    <m/>
    <m/>
    <m/>
    <m/>
    <m/>
    <m/>
    <m/>
    <m/>
    <m/>
    <m/>
    <m/>
    <m/>
    <m/>
    <m/>
    <m/>
    <m/>
    <m/>
    <m/>
    <m/>
    <s v="peudisponible"/>
    <n v="3500"/>
    <s v="meme_pays"/>
    <m/>
    <m/>
    <n v="90"/>
    <n v="3"/>
    <n v="0"/>
    <n v="100"/>
    <n v="100"/>
    <m/>
    <s v="peudisponible"/>
    <n v="3000"/>
    <s v="meme_pays"/>
    <m/>
    <m/>
    <n v="45"/>
    <n v="3"/>
    <n v="0"/>
    <n v="120"/>
    <n v="120"/>
    <m/>
    <m/>
    <m/>
    <m/>
    <m/>
    <m/>
    <m/>
    <m/>
    <m/>
    <m/>
    <m/>
    <m/>
    <s v="peudisponible"/>
    <n v="1750"/>
    <s v="meme_pays"/>
    <m/>
    <m/>
    <n v="45"/>
    <n v="2"/>
    <n v="0"/>
    <n v="50"/>
    <n v="50"/>
    <m/>
    <m/>
    <m/>
    <m/>
    <m/>
    <m/>
    <m/>
    <m/>
    <m/>
    <m/>
    <m/>
    <m/>
    <m/>
    <m/>
    <m/>
    <s v="disponible"/>
    <n v="250"/>
    <s v="meme_pays"/>
    <m/>
    <m/>
    <n v="60"/>
    <n v="1"/>
    <n v="0"/>
    <n v="15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ersonnel"/>
    <s v="oui_produits"/>
    <n v="0"/>
    <n v="1"/>
    <n v="0"/>
    <n v="0"/>
    <n v="0"/>
    <n v="0"/>
    <m/>
    <s v="aucun"/>
    <n v="1"/>
    <n v="0"/>
    <n v="0"/>
    <n v="0"/>
    <n v="0"/>
    <n v="0"/>
    <n v="0"/>
    <n v="0"/>
    <n v="0"/>
    <m/>
    <s v="oui_plusieurs"/>
    <s v="autre"/>
    <n v="0"/>
    <n v="0"/>
    <n v="0"/>
    <n v="0"/>
    <n v="0"/>
    <n v="0"/>
    <n v="1"/>
    <n v="0"/>
    <n v="0"/>
    <s v="Le pouvoir d'achat des clients a baissé"/>
    <s v="aucun"/>
    <n v="1"/>
    <n v="0"/>
    <n v="0"/>
    <n v="0"/>
    <n v="0"/>
    <n v="0"/>
    <n v="0"/>
    <n v="0"/>
    <n v="0"/>
    <n v="0"/>
    <m/>
    <s v="aucun"/>
    <n v="1"/>
    <n v="0"/>
    <n v="0"/>
    <n v="0"/>
    <n v="0"/>
    <n v="0"/>
    <n v="0"/>
    <n v="0"/>
    <n v="0"/>
    <m/>
    <s v="aucun"/>
    <n v="1"/>
    <n v="0"/>
    <n v="0"/>
    <n v="0"/>
    <n v="0"/>
    <n v="0"/>
    <n v="0"/>
    <n v="0"/>
    <n v="0"/>
    <m/>
    <s v="augmente_un_peu"/>
    <s v="oui"/>
    <s v="Y'a des commerçants qui ont fuit les zones d'insécurité pour venir s'installer dans la commune"/>
    <m/>
    <s v="augmente_moyen"/>
    <s v="oui"/>
    <s v="La population a haussé à cause du nombre grandissant des PDI. Les PDI sont de potentiels clients"/>
    <m/>
    <s v="Le marché fonctionne bien actuellement"/>
    <m/>
    <m/>
    <m/>
    <m/>
    <n v="446696917"/>
    <d v="2023-06-30T16:13:31"/>
    <m/>
    <m/>
    <s v="submitted_via_web"/>
    <s v="bkf_icsm"/>
    <s v="v8DRxzhZAoFL2MzF7VzqpN"/>
    <m/>
    <m/>
    <m/>
  </r>
  <r>
    <n v="151"/>
    <s v="2c7fd8dd-9453-439d-8324-9c526043c78e"/>
    <d v="2023-06-27T00:00:00"/>
    <s v="tibga"/>
    <s v="tibga1"/>
    <d v="2023-06-27T13:41:52"/>
    <d v="2023-06-30T16:23:40"/>
    <s v="audit.csv"/>
    <m/>
    <m/>
    <x v="4"/>
    <d v="2023-06-27T00:00:00"/>
    <s v="est"/>
    <s v="gourma"/>
    <x v="12"/>
    <s v="central"/>
    <m/>
    <m/>
    <s v="Première Urgence Internationnale Burkina Faso (PUI)"/>
    <s v="Marché de Tibga"/>
    <m/>
    <s v="oui"/>
    <m/>
    <x v="0"/>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10"/>
    <n v="2"/>
    <n v="0"/>
    <n v="30"/>
    <n v="30"/>
    <m/>
    <s v="peudisponible"/>
    <n v="20000"/>
    <s v="meme_pays"/>
    <m/>
    <m/>
    <n v="25"/>
    <n v="25"/>
    <n v="1"/>
    <n v="25"/>
    <n v="25"/>
    <m/>
    <s v="disponible"/>
    <n v="2000"/>
    <s v="meme_pays"/>
    <m/>
    <m/>
    <n v="60"/>
    <n v="2"/>
    <n v="0"/>
    <n v="100"/>
    <n v="100"/>
    <m/>
    <s v="peudisponible"/>
    <n v="2500"/>
    <s v="meme_pays"/>
    <m/>
    <m/>
    <n v="30"/>
    <n v="2"/>
    <n v="0"/>
    <n v="50"/>
    <n v="50"/>
    <m/>
    <s v="non"/>
    <m/>
    <m/>
    <m/>
    <m/>
    <m/>
    <m/>
    <m/>
    <m/>
    <m/>
    <m/>
    <m/>
    <m/>
    <m/>
    <m/>
    <m/>
    <m/>
    <m/>
    <m/>
    <m/>
    <m/>
    <m/>
    <m/>
    <s v="prix_constants"/>
    <n v="1"/>
    <n v="0"/>
    <n v="0"/>
    <n v="0"/>
    <m/>
    <m/>
    <m/>
    <m/>
    <m/>
    <m/>
    <m/>
    <m/>
    <m/>
    <m/>
    <m/>
    <m/>
    <m/>
    <m/>
    <m/>
    <m/>
    <m/>
    <m/>
    <m/>
    <m/>
    <m/>
    <m/>
    <m/>
    <m/>
    <m/>
    <m/>
    <m/>
    <m/>
    <m/>
    <m/>
    <m/>
    <m/>
    <m/>
    <m/>
    <m/>
    <m/>
    <m/>
    <m/>
    <m/>
    <m/>
    <m/>
    <s v="lampe sac_boro"/>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0"/>
    <s v="meme_province"/>
    <m/>
    <m/>
    <n v="60"/>
    <n v="1"/>
    <n v="0"/>
    <n v="25"/>
    <n v="25"/>
    <m/>
    <m/>
    <m/>
    <m/>
    <m/>
    <m/>
    <m/>
    <m/>
    <m/>
    <m/>
    <m/>
    <m/>
    <m/>
    <m/>
    <m/>
    <s v="peudisponible"/>
    <n v="300"/>
    <s v="meme_pays"/>
    <m/>
    <m/>
    <n v="30"/>
    <n v="3"/>
    <n v="0"/>
    <n v="100"/>
    <n v="100"/>
    <m/>
    <s v="oui"/>
    <m/>
    <s v="lampe"/>
    <n v="0"/>
    <n v="0"/>
    <n v="0"/>
    <n v="0"/>
    <n v="0"/>
    <n v="0"/>
    <n v="0"/>
    <n v="0"/>
    <n v="0"/>
    <n v="0"/>
    <n v="0"/>
    <n v="0"/>
    <n v="1"/>
    <n v="0"/>
    <n v="0"/>
    <n v="0"/>
    <m/>
    <s v="autre"/>
    <n v="0"/>
    <n v="0"/>
    <n v="0"/>
    <n v="0"/>
    <n v="0"/>
    <n v="0"/>
    <n v="0"/>
    <n v="0"/>
    <n v="0"/>
    <n v="1"/>
    <n v="0"/>
    <s v="L'insécurité routière sur l'axe Fada-Tibga"/>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transfert"/>
    <n v="0"/>
    <n v="0"/>
    <n v="0"/>
    <n v="1"/>
    <n v="0"/>
    <n v="0"/>
    <n v="0"/>
    <n v="0"/>
    <n v="0"/>
    <n v="0"/>
    <n v="0"/>
    <m/>
    <s v="oui_point_de_vente"/>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oui"/>
    <s v="La présence de commerçants déplacé des localités en insécurités"/>
    <m/>
    <s v="augmente_un_peu"/>
    <s v="oui"/>
    <s v="La présence de plusieurs PDI"/>
    <m/>
    <s v="RAS"/>
    <m/>
    <m/>
    <m/>
    <m/>
    <n v="446701539"/>
    <d v="2023-06-30T16:24:12"/>
    <m/>
    <m/>
    <s v="submitted_via_web"/>
    <s v="bkf_icsm"/>
    <s v="v8DRxzhZAoFL2MzF7VzqpN"/>
    <m/>
    <m/>
    <m/>
  </r>
  <r>
    <n v="152"/>
    <s v="1d7d556a-ff8f-434a-8cb3-e3dcf1a4e74c"/>
    <d v="2023-06-29T00:00:00"/>
    <s v="tibga"/>
    <s v="tibga1"/>
    <d v="2023-06-29T23:39:49"/>
    <d v="2023-06-30T16:32:18"/>
    <s v="audit.csv"/>
    <m/>
    <m/>
    <x v="4"/>
    <d v="2023-06-28T00:00:00"/>
    <s v="est"/>
    <s v="gourma"/>
    <x v="12"/>
    <s v="central"/>
    <m/>
    <m/>
    <s v="Première Urgence Internationnale Burkina Faso (PUI)"/>
    <s v="Marché de Tibga"/>
    <m/>
    <s v="oui"/>
    <m/>
    <x v="0"/>
    <m/>
    <m/>
    <s v="savon400gr seau"/>
    <n v="1"/>
    <n v="0"/>
    <n v="1"/>
    <n v="0"/>
    <n v="2"/>
    <m/>
    <s v="peudisponible"/>
    <n v="1250"/>
    <s v="meme_pays"/>
    <m/>
    <m/>
    <n v="15"/>
    <n v="1"/>
    <n v="0"/>
    <n v="25"/>
    <n v="25"/>
    <m/>
    <m/>
    <m/>
    <m/>
    <m/>
    <m/>
    <m/>
    <m/>
    <m/>
    <m/>
    <m/>
    <m/>
    <m/>
    <m/>
    <m/>
    <m/>
    <s v="peudisponible"/>
    <s v="boule250g"/>
    <n v="0"/>
    <n v="1"/>
    <m/>
    <n v="350"/>
    <s v="meme_localite"/>
    <m/>
    <m/>
    <n v="30"/>
    <n v="30"/>
    <n v="1"/>
    <n v="45"/>
    <n v="25"/>
    <m/>
    <s v="non"/>
    <m/>
    <m/>
    <m/>
    <m/>
    <m/>
    <m/>
    <m/>
    <m/>
    <m/>
    <m/>
    <m/>
    <m/>
    <m/>
    <m/>
    <m/>
    <m/>
    <m/>
    <m/>
    <m/>
    <m/>
    <m/>
    <s v="prix_constants"/>
    <n v="1"/>
    <n v="0"/>
    <n v="0"/>
    <n v="0"/>
    <m/>
    <m/>
    <m/>
    <m/>
    <m/>
    <m/>
    <m/>
    <m/>
    <m/>
    <m/>
    <m/>
    <m/>
    <m/>
    <m/>
    <m/>
    <m/>
    <m/>
    <m/>
    <m/>
    <m/>
    <m/>
    <m/>
    <m/>
    <m/>
    <m/>
    <m/>
    <m/>
    <m/>
    <m/>
    <m/>
    <m/>
    <m/>
    <m/>
    <m/>
    <m/>
    <m/>
    <m/>
    <m/>
    <m/>
    <s v="tenaille pelle"/>
    <n v="0"/>
    <n v="0"/>
    <n v="1"/>
    <n v="1"/>
    <n v="0"/>
    <n v="2"/>
    <m/>
    <m/>
    <m/>
    <m/>
    <m/>
    <m/>
    <m/>
    <m/>
    <m/>
    <m/>
    <m/>
    <m/>
    <m/>
    <m/>
    <m/>
    <m/>
    <m/>
    <m/>
    <m/>
    <m/>
    <m/>
    <m/>
    <m/>
    <s v="peudisponible"/>
    <n v="2000"/>
    <s v="meme_pays"/>
    <m/>
    <m/>
    <n v="30"/>
    <n v="5"/>
    <n v="0"/>
    <n v="30"/>
    <n v="30"/>
    <m/>
    <s v="peudisponible"/>
    <n v="2150"/>
    <s v="meme_localite"/>
    <m/>
    <m/>
    <n v="30"/>
    <n v="1"/>
    <n v="0"/>
    <n v="25"/>
    <n v="25"/>
    <m/>
    <s v="non"/>
    <m/>
    <m/>
    <m/>
    <m/>
    <m/>
    <m/>
    <m/>
    <m/>
    <m/>
    <m/>
    <m/>
    <m/>
    <m/>
    <m/>
    <m/>
    <m/>
    <m/>
    <m/>
    <m/>
    <m/>
    <m/>
    <m/>
    <s v="prix_constants"/>
    <n v="1"/>
    <n v="0"/>
    <n v="0"/>
    <n v="0"/>
    <m/>
    <m/>
    <m/>
    <m/>
    <m/>
    <m/>
    <m/>
    <m/>
    <m/>
    <m/>
    <m/>
    <m/>
    <m/>
    <m/>
    <m/>
    <m/>
    <m/>
    <m/>
    <m/>
    <m/>
    <m/>
    <m/>
    <m/>
    <m/>
    <m/>
    <m/>
    <m/>
    <m/>
    <m/>
    <m/>
    <m/>
    <m/>
    <m/>
    <m/>
    <m/>
    <m/>
    <m/>
    <m/>
    <m/>
    <m/>
    <m/>
    <s v="natte lampe sac_boro"/>
    <n v="0"/>
    <n v="0"/>
    <n v="0"/>
    <n v="0"/>
    <n v="0"/>
    <n v="0"/>
    <n v="0"/>
    <n v="0"/>
    <n v="0"/>
    <n v="1"/>
    <n v="0"/>
    <n v="0"/>
    <n v="1"/>
    <n v="0"/>
    <n v="1"/>
    <n v="0"/>
    <n v="3"/>
    <n v="7"/>
    <m/>
    <m/>
    <m/>
    <m/>
    <m/>
    <m/>
    <m/>
    <m/>
    <m/>
    <m/>
    <m/>
    <m/>
    <m/>
    <m/>
    <m/>
    <m/>
    <m/>
    <m/>
    <m/>
    <m/>
    <m/>
    <m/>
    <m/>
    <m/>
    <m/>
    <m/>
    <m/>
    <m/>
    <m/>
    <m/>
    <m/>
    <m/>
    <m/>
    <m/>
    <m/>
    <m/>
    <m/>
    <m/>
    <m/>
    <m/>
    <m/>
    <m/>
    <m/>
    <m/>
    <m/>
    <m/>
    <m/>
    <m/>
    <m/>
    <m/>
    <m/>
    <m/>
    <m/>
    <m/>
    <m/>
    <m/>
    <m/>
    <m/>
    <m/>
    <m/>
    <m/>
    <m/>
    <m/>
    <m/>
    <m/>
    <m/>
    <m/>
    <m/>
    <m/>
    <m/>
    <m/>
    <m/>
    <m/>
    <m/>
    <m/>
    <m/>
    <m/>
    <m/>
    <m/>
    <m/>
    <m/>
    <m/>
    <m/>
    <m/>
    <m/>
    <m/>
    <m/>
    <m/>
    <m/>
    <m/>
    <m/>
    <m/>
    <m/>
    <m/>
    <m/>
    <m/>
    <m/>
    <m/>
    <m/>
    <m/>
    <m/>
    <m/>
    <m/>
    <m/>
    <m/>
    <m/>
    <m/>
    <m/>
    <m/>
    <m/>
    <m/>
    <m/>
    <m/>
    <m/>
    <m/>
    <m/>
    <s v="peudisponible"/>
    <n v="4000"/>
    <s v="meme_localite"/>
    <m/>
    <m/>
    <n v="30"/>
    <n v="2"/>
    <n v="0"/>
    <n v="25"/>
    <n v="25"/>
    <m/>
    <m/>
    <m/>
    <m/>
    <m/>
    <m/>
    <m/>
    <m/>
    <m/>
    <m/>
    <m/>
    <m/>
    <m/>
    <m/>
    <m/>
    <m/>
    <m/>
    <m/>
    <m/>
    <m/>
    <m/>
    <m/>
    <m/>
    <s v="peudisponible"/>
    <n v="2000"/>
    <s v="meme_localite"/>
    <m/>
    <m/>
    <n v="30"/>
    <n v="1"/>
    <n v="0"/>
    <n v="30"/>
    <n v="30"/>
    <m/>
    <m/>
    <m/>
    <m/>
    <m/>
    <m/>
    <m/>
    <m/>
    <m/>
    <m/>
    <m/>
    <m/>
    <m/>
    <m/>
    <m/>
    <s v="peudisponible"/>
    <n v="275"/>
    <s v="meme_localite"/>
    <m/>
    <m/>
    <n v="30"/>
    <n v="2"/>
    <n v="0"/>
    <n v="200"/>
    <n v="15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oint_de_vente"/>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non"/>
    <m/>
    <m/>
    <s v="meme"/>
    <m/>
    <m/>
    <m/>
    <s v="RAS"/>
    <m/>
    <m/>
    <m/>
    <m/>
    <n v="446704737"/>
    <d v="2023-06-30T16:32:43"/>
    <m/>
    <m/>
    <s v="submitted_via_web"/>
    <s v="bkf_icsm"/>
    <s v="v8DRxzhZAoFL2MzF7VzqpN"/>
    <m/>
    <m/>
    <m/>
  </r>
  <r>
    <n v="153"/>
    <s v="81f2d299-c7ba-4692-9c8e-4705f1012e36"/>
    <d v="2023-06-30T00:00:00"/>
    <s v="tibga"/>
    <s v="tibga1"/>
    <d v="2023-06-30T00:28:21"/>
    <d v="2023-06-30T16:38:26"/>
    <s v="audit.csv"/>
    <m/>
    <m/>
    <x v="4"/>
    <d v="2023-06-29T00:00:00"/>
    <s v="est"/>
    <s v="gourma"/>
    <x v="12"/>
    <s v="central"/>
    <m/>
    <m/>
    <s v="Première Urgence Internationnale Burkina Faso (PUI)"/>
    <s v="Marché de Tibg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m/>
    <m/>
    <s v="disponible"/>
    <s v="sachet sac"/>
    <n v="1"/>
    <n v="1"/>
    <n v="5000"/>
    <n v="100"/>
    <s v="meme_localite"/>
    <m/>
    <m/>
    <n v="60"/>
    <n v="7"/>
    <n v="0"/>
    <n v="15"/>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pas_de_reponse"/>
    <n v="0"/>
    <n v="0"/>
    <n v="0"/>
    <n v="0"/>
    <n v="0"/>
    <n v="0"/>
    <n v="0"/>
    <n v="0"/>
    <n v="0"/>
    <n v="1"/>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moyen"/>
    <s v="oui"/>
    <s v="L'augmentation de la population du au déplacement des personnes dans les zones en insécurités"/>
    <m/>
    <s v="Non"/>
    <m/>
    <m/>
    <m/>
    <m/>
    <n v="446707034"/>
    <d v="2023-06-30T16:38:41"/>
    <m/>
    <m/>
    <s v="submitted_via_web"/>
    <s v="bkf_icsm"/>
    <s v="v8DRxzhZAoFL2MzF7VzqpN"/>
    <m/>
    <m/>
    <m/>
  </r>
  <r>
    <n v="154"/>
    <s v="19c927e9-9569-4270-b1a9-9d7c3b3d9d26"/>
    <d v="2023-06-30T00:00:00"/>
    <s v="barsalogho"/>
    <s v="barsalogho1"/>
    <d v="2023-06-30T15:40:30"/>
    <d v="2023-06-30T16:51:36"/>
    <s v="audit.csv"/>
    <m/>
    <m/>
    <x v="6"/>
    <d v="2023-06-30T00:00:00"/>
    <s v="centre_nord"/>
    <s v="sanmatenga"/>
    <x v="11"/>
    <s v="central"/>
    <m/>
    <m/>
    <s v="Croix Rouge Burkinabè (CRBF)"/>
    <s v="Marché de Barsalogho"/>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ssiette"/>
    <n v="0"/>
    <n v="0"/>
    <n v="0"/>
    <n v="0"/>
    <n v="0"/>
    <n v="1"/>
    <n v="0"/>
    <n v="0"/>
    <n v="0"/>
    <n v="0"/>
    <n v="0"/>
    <n v="0"/>
    <n v="0"/>
    <n v="0"/>
    <n v="0"/>
    <n v="0"/>
    <n v="1"/>
    <n v="3"/>
    <m/>
    <m/>
    <m/>
    <m/>
    <m/>
    <m/>
    <m/>
    <m/>
    <m/>
    <m/>
    <m/>
    <m/>
    <m/>
    <m/>
    <m/>
    <m/>
    <m/>
    <m/>
    <m/>
    <m/>
    <m/>
    <m/>
    <m/>
    <m/>
    <m/>
    <m/>
    <m/>
    <m/>
    <m/>
    <m/>
    <m/>
    <m/>
    <m/>
    <m/>
    <m/>
    <m/>
    <m/>
    <m/>
    <m/>
    <m/>
    <m/>
    <m/>
    <m/>
    <m/>
    <m/>
    <m/>
    <m/>
    <m/>
    <m/>
    <m/>
    <m/>
    <m/>
    <m/>
    <m/>
    <m/>
    <m/>
    <m/>
    <m/>
    <m/>
    <m/>
    <m/>
    <m/>
    <m/>
    <m/>
    <m/>
    <m/>
    <s v="peudisponible"/>
    <n v="450"/>
    <s v="meme_province"/>
    <m/>
    <m/>
    <n v="50"/>
    <n v="60"/>
    <n v="1"/>
    <n v="60"/>
    <n v="0"/>
    <m/>
    <m/>
    <m/>
    <m/>
    <m/>
    <m/>
    <m/>
    <m/>
    <m/>
    <m/>
    <m/>
    <m/>
    <m/>
    <m/>
    <m/>
    <m/>
    <m/>
    <m/>
    <m/>
    <m/>
    <m/>
    <m/>
    <m/>
    <m/>
    <m/>
    <m/>
    <m/>
    <m/>
    <m/>
    <m/>
    <m/>
    <m/>
    <m/>
    <m/>
    <m/>
    <m/>
    <m/>
    <m/>
    <m/>
    <m/>
    <m/>
    <m/>
    <m/>
    <m/>
    <m/>
    <m/>
    <m/>
    <m/>
    <m/>
    <m/>
    <m/>
    <m/>
    <m/>
    <m/>
    <m/>
    <m/>
    <m/>
    <m/>
    <m/>
    <m/>
    <m/>
    <m/>
    <m/>
    <m/>
    <m/>
    <m/>
    <m/>
    <m/>
    <m/>
    <m/>
    <m/>
    <m/>
    <m/>
    <m/>
    <m/>
    <m/>
    <m/>
    <m/>
    <m/>
    <m/>
    <m/>
    <m/>
    <m/>
    <m/>
    <m/>
    <m/>
    <m/>
    <m/>
    <m/>
    <m/>
    <m/>
    <m/>
    <m/>
    <m/>
    <m/>
    <m/>
    <m/>
    <m/>
    <m/>
    <m/>
    <m/>
    <m/>
    <m/>
    <m/>
    <m/>
    <m/>
    <m/>
    <m/>
    <m/>
    <s v="oui"/>
    <m/>
    <s v="assiette"/>
    <n v="0"/>
    <n v="0"/>
    <n v="0"/>
    <n v="0"/>
    <n v="0"/>
    <n v="1"/>
    <n v="0"/>
    <n v="0"/>
    <n v="0"/>
    <n v="0"/>
    <n v="0"/>
    <n v="0"/>
    <n v="0"/>
    <n v="0"/>
    <n v="0"/>
    <n v="0"/>
    <m/>
    <s v="securite"/>
    <n v="1"/>
    <n v="0"/>
    <n v="0"/>
    <n v="0"/>
    <n v="0"/>
    <n v="0"/>
    <n v="0"/>
    <n v="0"/>
    <n v="0"/>
    <n v="0"/>
    <n v="0"/>
    <m/>
    <m/>
    <x v="2"/>
    <n v="0"/>
    <n v="1"/>
    <n v="0"/>
    <n v="0"/>
    <s v="assiette"/>
    <n v="0"/>
    <n v="0"/>
    <n v="0"/>
    <n v="0"/>
    <n v="0"/>
    <n v="1"/>
    <n v="0"/>
    <n v="0"/>
    <n v="0"/>
    <n v="0"/>
    <n v="0"/>
    <n v="0"/>
    <n v="0"/>
    <n v="0"/>
    <n v="0"/>
    <n v="0"/>
    <s v="hausse_demande_distribution Hausse_prix_fournisseurs"/>
    <n v="0"/>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ganes_bandits"/>
    <n v="0"/>
    <n v="0"/>
    <n v="0"/>
    <n v="0"/>
    <n v="0"/>
    <n v="1"/>
    <n v="0"/>
    <n v="0"/>
    <n v="0"/>
    <n v="0"/>
    <m/>
    <s v="argent_mobile liquide_devise_etrangere"/>
    <n v="0"/>
    <n v="1"/>
    <n v="1"/>
    <n v="0"/>
    <n v="0"/>
    <n v="0"/>
    <n v="0"/>
    <n v="0"/>
    <n v="0"/>
    <n v="0"/>
    <n v="0"/>
    <m/>
    <s v="non_collectif"/>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ggression"/>
    <n v="0"/>
    <n v="0"/>
    <n v="0"/>
    <n v="0"/>
    <n v="1"/>
    <n v="0"/>
    <n v="0"/>
    <n v="0"/>
    <n v="0"/>
    <m/>
    <s v="meme"/>
    <m/>
    <m/>
    <m/>
    <s v="meme"/>
    <m/>
    <m/>
    <m/>
    <s v="RAS"/>
    <m/>
    <s v="Ras"/>
    <m/>
    <m/>
    <n v="446712568"/>
    <d v="2023-06-30T16:51:52"/>
    <m/>
    <m/>
    <s v="submitted_via_web"/>
    <s v="bkf_icsm"/>
    <s v="v8DRxzhZAoFL2MzF7VzqpN"/>
    <m/>
    <m/>
    <m/>
  </r>
  <r>
    <n v="155"/>
    <s v="bb8c7e30-f93b-4898-9b31-54e8b2a981a9"/>
    <d v="2023-06-27T00:00:00"/>
    <s v="tibga"/>
    <s v="tibga1"/>
    <d v="2023-06-27T13:20:54"/>
    <d v="2023-06-30T16:51:31"/>
    <s v="audit.csv"/>
    <m/>
    <m/>
    <x v="4"/>
    <d v="2023-06-27T00:00:00"/>
    <s v="est"/>
    <s v="gourma"/>
    <x v="12"/>
    <s v="central"/>
    <m/>
    <m/>
    <s v="Première Urgence Internationnale Burkina Faso (PUI)"/>
    <s v="Marché de Tibga"/>
    <m/>
    <s v="oui"/>
    <m/>
    <x v="1"/>
    <m/>
    <m/>
    <s v="aucun"/>
    <n v="0"/>
    <n v="0"/>
    <n v="0"/>
    <n v="1"/>
    <n v="1"/>
    <m/>
    <m/>
    <m/>
    <m/>
    <m/>
    <m/>
    <m/>
    <m/>
    <m/>
    <m/>
    <m/>
    <m/>
    <m/>
    <m/>
    <m/>
    <m/>
    <m/>
    <m/>
    <m/>
    <m/>
    <m/>
    <m/>
    <m/>
    <m/>
    <m/>
    <m/>
    <m/>
    <m/>
    <m/>
    <m/>
    <m/>
    <m/>
    <m/>
    <m/>
    <m/>
    <m/>
    <m/>
    <m/>
    <m/>
    <m/>
    <m/>
    <m/>
    <m/>
    <m/>
    <m/>
    <m/>
    <m/>
    <m/>
    <m/>
    <m/>
    <m/>
    <m/>
    <m/>
    <m/>
    <m/>
    <m/>
    <m/>
    <m/>
    <m/>
    <m/>
    <m/>
    <m/>
    <m/>
    <m/>
    <m/>
    <m/>
    <m/>
    <m/>
    <m/>
    <m/>
    <m/>
    <m/>
    <m/>
    <m/>
    <m/>
    <m/>
    <m/>
    <m/>
    <m/>
    <m/>
    <m/>
    <m/>
    <m/>
    <m/>
    <m/>
    <m/>
    <m/>
    <m/>
    <m/>
    <m/>
    <m/>
    <m/>
    <m/>
    <m/>
    <m/>
    <m/>
    <m/>
    <m/>
    <m/>
    <m/>
    <m/>
    <m/>
    <m/>
    <m/>
    <m/>
    <m/>
    <m/>
    <m/>
    <s v="bache corde tenaille pelle"/>
    <n v="1"/>
    <n v="1"/>
    <n v="1"/>
    <n v="1"/>
    <n v="0"/>
    <n v="4"/>
    <m/>
    <s v="peudisponible"/>
    <n v="5000"/>
    <s v="meme_pays"/>
    <m/>
    <m/>
    <n v="90"/>
    <n v="3"/>
    <n v="0"/>
    <n v="100"/>
    <n v="100"/>
    <m/>
    <s v="peudisponible"/>
    <n v="20000"/>
    <s v="meme_pays"/>
    <m/>
    <m/>
    <n v="90"/>
    <n v="2"/>
    <n v="0"/>
    <n v="150"/>
    <n v="100"/>
    <m/>
    <s v="disponible"/>
    <n v="2000"/>
    <s v="meme_pays"/>
    <m/>
    <m/>
    <n v="25"/>
    <n v="2"/>
    <n v="0"/>
    <n v="100"/>
    <n v="100"/>
    <m/>
    <s v="peudisponible"/>
    <n v="2000"/>
    <s v="meme_pays"/>
    <m/>
    <m/>
    <n v="30"/>
    <n v="2"/>
    <n v="0"/>
    <n v="125"/>
    <n v="100"/>
    <m/>
    <s v="non"/>
    <m/>
    <m/>
    <m/>
    <m/>
    <m/>
    <m/>
    <m/>
    <m/>
    <m/>
    <m/>
    <m/>
    <m/>
    <m/>
    <m/>
    <m/>
    <m/>
    <m/>
    <m/>
    <m/>
    <m/>
    <m/>
    <m/>
    <s v="prix_constants"/>
    <n v="1"/>
    <n v="0"/>
    <n v="0"/>
    <n v="0"/>
    <m/>
    <m/>
    <m/>
    <m/>
    <m/>
    <m/>
    <m/>
    <m/>
    <m/>
    <m/>
    <m/>
    <m/>
    <m/>
    <m/>
    <m/>
    <m/>
    <m/>
    <m/>
    <m/>
    <m/>
    <m/>
    <m/>
    <m/>
    <m/>
    <m/>
    <m/>
    <m/>
    <m/>
    <m/>
    <m/>
    <m/>
    <m/>
    <m/>
    <m/>
    <m/>
    <m/>
    <m/>
    <m/>
    <m/>
    <m/>
    <m/>
    <s v="lampe sac_boro"/>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1500"/>
    <s v="meme_pays"/>
    <m/>
    <m/>
    <n v="60"/>
    <n v="2"/>
    <n v="0"/>
    <n v="100"/>
    <n v="100"/>
    <m/>
    <m/>
    <m/>
    <m/>
    <m/>
    <m/>
    <m/>
    <m/>
    <m/>
    <m/>
    <m/>
    <m/>
    <m/>
    <m/>
    <m/>
    <s v="disponible"/>
    <n v="250"/>
    <s v="meme_pays"/>
    <m/>
    <m/>
    <n v="60"/>
    <n v="2"/>
    <n v="0"/>
    <n v="200"/>
    <n v="2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transfert"/>
    <n v="0"/>
    <n v="0"/>
    <n v="0"/>
    <n v="1"/>
    <n v="0"/>
    <n v="0"/>
    <n v="0"/>
    <n v="0"/>
    <n v="0"/>
    <n v="0"/>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augmente_un_peu"/>
    <s v="pas_de_reponse"/>
    <m/>
    <m/>
    <s v="meme"/>
    <m/>
    <m/>
    <m/>
    <s v="Non"/>
    <m/>
    <m/>
    <m/>
    <m/>
    <n v="446712773"/>
    <d v="2023-06-30T16:52:29"/>
    <m/>
    <m/>
    <s v="submitted_via_web"/>
    <s v="bkf_icsm"/>
    <s v="v8DRxzhZAoFL2MzF7VzqpN"/>
    <m/>
    <m/>
    <m/>
  </r>
  <r>
    <n v="156"/>
    <s v="02f41f99-3491-4318-b83e-bf4ab171fd36"/>
    <d v="2023-06-30T00:00:00"/>
    <s v="bogande"/>
    <s v="bogande1"/>
    <d v="2023-06-30T16:27:27"/>
    <d v="2023-06-30T18:09:41"/>
    <s v="audit.csv"/>
    <m/>
    <m/>
    <x v="4"/>
    <d v="2023-06-30T00:00:00"/>
    <s v="est"/>
    <s v="gnagna"/>
    <x v="13"/>
    <s v="central"/>
    <m/>
    <m/>
    <s v="Première Urgence Internationnale Burkina Faso (PUI)"/>
    <s v="Marché de Bogande"/>
    <m/>
    <s v="oui"/>
    <m/>
    <x v="1"/>
    <m/>
    <m/>
    <s v="seau bidon savon400gr"/>
    <n v="1"/>
    <n v="1"/>
    <n v="1"/>
    <n v="0"/>
    <n v="3"/>
    <m/>
    <s v="disponible"/>
    <n v="1200"/>
    <s v="meme_pays"/>
    <m/>
    <m/>
    <n v="30"/>
    <n v="3"/>
    <n v="0"/>
    <n v="100"/>
    <n v="100"/>
    <m/>
    <s v="disponible"/>
    <s v="20l 25l"/>
    <n v="1"/>
    <n v="1"/>
    <n v="1250"/>
    <n v="1250"/>
    <s v="meme_pays"/>
    <m/>
    <m/>
    <n v="25"/>
    <n v="3"/>
    <n v="0"/>
    <n v="1000"/>
    <n v="1000"/>
    <m/>
    <s v="disponible"/>
    <s v="boule400g boule250g"/>
    <n v="1"/>
    <n v="1"/>
    <n v="500"/>
    <n v="350"/>
    <s v="meme_pays"/>
    <m/>
    <m/>
    <n v="60"/>
    <n v="3"/>
    <n v="0"/>
    <n v="1500"/>
    <n v="1500"/>
    <m/>
    <s v="oui"/>
    <m/>
    <s v="seau bidon savon400gr"/>
    <n v="1"/>
    <n v="1"/>
    <n v="1"/>
    <n v="0"/>
    <m/>
    <s v="securite vols degradation_perte route_etat"/>
    <n v="1"/>
    <n v="1"/>
    <n v="1"/>
    <n v="1"/>
    <n v="0"/>
    <n v="0"/>
    <n v="0"/>
    <n v="0"/>
    <n v="0"/>
    <n v="0"/>
    <n v="0"/>
    <m/>
    <m/>
    <s v="prix_hausse"/>
    <n v="0"/>
    <n v="1"/>
    <n v="0"/>
    <n v="0"/>
    <s v="seau bidon savon400gr"/>
    <n v="1"/>
    <n v="1"/>
    <n v="1"/>
    <n v="0"/>
    <s v="hausse_couts hausse_demande_clients Hausse_prix_fournisseurs"/>
    <n v="1"/>
    <n v="0"/>
    <n v="0"/>
    <n v="1"/>
    <n v="0"/>
    <n v="1"/>
    <n v="0"/>
    <n v="0"/>
    <n v="0"/>
    <n v="0"/>
    <n v="0"/>
    <n v="0"/>
    <m/>
    <m/>
    <m/>
    <m/>
    <m/>
    <m/>
    <m/>
    <m/>
    <m/>
    <m/>
    <m/>
    <m/>
    <m/>
    <m/>
    <m/>
    <m/>
    <m/>
    <m/>
    <m/>
    <m/>
    <m/>
    <s v="bache corde tenaille pelle"/>
    <n v="1"/>
    <n v="1"/>
    <n v="1"/>
    <n v="1"/>
    <n v="0"/>
    <n v="4"/>
    <m/>
    <s v="disponible"/>
    <n v="6000"/>
    <s v="meme_pays"/>
    <m/>
    <m/>
    <n v="30"/>
    <n v="3"/>
    <n v="0"/>
    <n v="1500"/>
    <n v="1500"/>
    <m/>
    <s v="disponible"/>
    <n v="12500"/>
    <s v="meme_pays"/>
    <m/>
    <m/>
    <n v="30"/>
    <n v="4"/>
    <n v="0"/>
    <n v="1000"/>
    <n v="1000"/>
    <m/>
    <s v="disponible"/>
    <n v="6000"/>
    <s v="meme_pays"/>
    <m/>
    <m/>
    <n v="30"/>
    <n v="14"/>
    <n v="0"/>
    <n v="500"/>
    <n v="500"/>
    <m/>
    <s v="disponible"/>
    <n v="2500"/>
    <s v="meme_pays"/>
    <m/>
    <m/>
    <n v="60"/>
    <n v="4"/>
    <n v="0"/>
    <n v="1500"/>
    <n v="1500"/>
    <m/>
    <s v="oui"/>
    <m/>
    <s v="bache corde tenaille pelle"/>
    <n v="1"/>
    <n v="1"/>
    <n v="1"/>
    <n v="1"/>
    <n v="0"/>
    <m/>
    <s v="securite vols route_etat prix_fournisseurs cout_transport"/>
    <n v="1"/>
    <n v="1"/>
    <n v="0"/>
    <n v="1"/>
    <n v="1"/>
    <n v="0"/>
    <n v="1"/>
    <n v="0"/>
    <n v="0"/>
    <n v="0"/>
    <n v="0"/>
    <m/>
    <m/>
    <s v="prix_hausse"/>
    <n v="0"/>
    <n v="1"/>
    <n v="0"/>
    <n v="0"/>
    <s v="bache corde tenaille pelle"/>
    <n v="1"/>
    <n v="1"/>
    <n v="1"/>
    <n v="1"/>
    <n v="0"/>
    <s v="hausse_couts hausse_demande_clients Hausse_prix_fournisseurs"/>
    <n v="1"/>
    <n v="0"/>
    <n v="0"/>
    <n v="1"/>
    <n v="0"/>
    <n v="1"/>
    <n v="0"/>
    <n v="0"/>
    <n v="0"/>
    <n v="0"/>
    <n v="0"/>
    <n v="0"/>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22"/>
    <m/>
    <s v="disponible"/>
    <n v="15000"/>
    <s v="meme_commune"/>
    <m/>
    <m/>
    <n v="30"/>
    <n v="5"/>
    <n v="0"/>
    <n v="30"/>
    <n v="10"/>
    <m/>
    <s v="disponible"/>
    <s v="sac sachet"/>
    <n v="1"/>
    <n v="1"/>
    <n v="6000"/>
    <n v="100"/>
    <s v="meme_commune"/>
    <m/>
    <m/>
    <n v="30"/>
    <n v="7"/>
    <n v="0"/>
    <n v="30"/>
    <n v="15"/>
    <m/>
    <s v="peudisponible"/>
    <s v="3kg 6kg 12kg"/>
    <n v="1"/>
    <n v="1"/>
    <n v="1"/>
    <n v="8000"/>
    <n v="30000"/>
    <n v="32000"/>
    <s v="meme_pays"/>
    <m/>
    <m/>
    <n v="14"/>
    <n v="14"/>
    <n v="1"/>
    <n v="200"/>
    <n v="50"/>
    <m/>
    <s v="peudisponible"/>
    <n v="6000"/>
    <s v="meme_region"/>
    <m/>
    <m/>
    <n v="30"/>
    <n v="14"/>
    <n v="0"/>
    <n v="100"/>
    <n v="100"/>
    <m/>
    <s v="peudisponible"/>
    <n v="5000"/>
    <s v="meme_province"/>
    <m/>
    <m/>
    <n v="30"/>
    <n v="14"/>
    <n v="0"/>
    <n v="60"/>
    <n v="100"/>
    <m/>
    <s v="disponible"/>
    <n v="1000"/>
    <s v="meme_pays"/>
    <m/>
    <m/>
    <n v="30"/>
    <n v="2"/>
    <n v="0"/>
    <n v="1000"/>
    <n v="1000"/>
    <m/>
    <s v="disponible"/>
    <n v="500"/>
    <s v="meme_pays"/>
    <m/>
    <m/>
    <n v="60"/>
    <n v="4"/>
    <n v="0"/>
    <n v="1500"/>
    <n v="1500"/>
    <m/>
    <s v="peudisponible"/>
    <s v="0_25l 0_5l 1l"/>
    <n v="1"/>
    <n v="1"/>
    <n v="1"/>
    <n v="2000"/>
    <n v="2500"/>
    <n v="3000"/>
    <s v="meme_pays"/>
    <m/>
    <m/>
    <n v="60"/>
    <n v="7"/>
    <n v="0"/>
    <n v="1000"/>
    <n v="100"/>
    <m/>
    <s v="disponible"/>
    <n v="6000"/>
    <s v="meme_pays"/>
    <m/>
    <m/>
    <n v="60"/>
    <n v="4"/>
    <n v="0"/>
    <n v="100"/>
    <n v="100"/>
    <m/>
    <s v="peudisponible"/>
    <n v="5000"/>
    <s v="meme_pays"/>
    <m/>
    <m/>
    <n v="30"/>
    <n v="4"/>
    <n v="0"/>
    <n v="100"/>
    <n v="100"/>
    <m/>
    <s v="disponible"/>
    <n v="8000"/>
    <s v="meme_pays"/>
    <m/>
    <m/>
    <n v="30"/>
    <n v="7"/>
    <n v="0"/>
    <n v="1000"/>
    <n v="1000"/>
    <m/>
    <s v="disponible"/>
    <n v="3000"/>
    <s v="meme_pays"/>
    <m/>
    <m/>
    <n v="60"/>
    <n v="7"/>
    <n v="0"/>
    <n v="1000"/>
    <n v="1000"/>
    <m/>
    <s v="disponible"/>
    <n v="2500"/>
    <s v="meme_pays"/>
    <m/>
    <m/>
    <n v="30"/>
    <n v="3"/>
    <n v="0"/>
    <n v="200"/>
    <n v="200"/>
    <m/>
    <s v="peudisponible"/>
    <s v="oui"/>
    <n v="6000"/>
    <m/>
    <m/>
    <s v="meme_pays"/>
    <m/>
    <m/>
    <n v="60"/>
    <n v="14"/>
    <n v="0"/>
    <n v="500"/>
    <n v="500"/>
    <m/>
    <s v="disponible"/>
    <n v="250"/>
    <s v="meme_pays"/>
    <m/>
    <m/>
    <n v="30"/>
    <n v="3"/>
    <n v="0"/>
    <n v="1000"/>
    <n v="1000"/>
    <m/>
    <s v="oui"/>
    <m/>
    <s v="combustible_bois combustible_charbon combustible_gaz marmite7 marmite5 assiette gobelet_plastique gobelet_acier bassine natte couverture moustiquaire lampe pagne sac_boro"/>
    <n v="1"/>
    <n v="1"/>
    <n v="1"/>
    <n v="1"/>
    <n v="1"/>
    <n v="1"/>
    <n v="1"/>
    <n v="1"/>
    <n v="1"/>
    <n v="1"/>
    <n v="1"/>
    <n v="1"/>
    <n v="1"/>
    <n v="1"/>
    <n v="1"/>
    <n v="0"/>
    <m/>
    <s v="vols degradation_perte route_etat"/>
    <n v="0"/>
    <n v="1"/>
    <n v="1"/>
    <n v="1"/>
    <n v="0"/>
    <n v="0"/>
    <n v="0"/>
    <n v="0"/>
    <n v="0"/>
    <n v="0"/>
    <n v="0"/>
    <m/>
    <m/>
    <x v="2"/>
    <n v="0"/>
    <n v="1"/>
    <n v="0"/>
    <n v="0"/>
    <s v="combustible_bois combustible_charbon combustible_gaz marmite7 marmite5 assiette gobelet_plastique gobelet_acier bassine natte couverture moustiquaire lampe pagne sac_boro"/>
    <n v="1"/>
    <n v="1"/>
    <n v="1"/>
    <n v="1"/>
    <n v="1"/>
    <n v="1"/>
    <n v="1"/>
    <n v="1"/>
    <n v="1"/>
    <n v="1"/>
    <n v="1"/>
    <n v="1"/>
    <n v="1"/>
    <n v="1"/>
    <n v="1"/>
    <n v="0"/>
    <s v="hausse_couts hausse_demande_clients Hausse_prix_fournisseurs baisse_offre_securite"/>
    <n v="1"/>
    <n v="0"/>
    <n v="0"/>
    <n v="1"/>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ganes_bandits aide_humanitaire"/>
    <n v="0"/>
    <n v="0"/>
    <n v="1"/>
    <n v="0"/>
    <n v="0"/>
    <n v="1"/>
    <n v="1"/>
    <n v="0"/>
    <n v="0"/>
    <n v="0"/>
    <m/>
    <s v="argent_mobile transfert cheque"/>
    <n v="0"/>
    <n v="0"/>
    <n v="1"/>
    <n v="1"/>
    <n v="0"/>
    <n v="1"/>
    <n v="0"/>
    <n v="0"/>
    <n v="0"/>
    <n v="0"/>
    <n v="0"/>
    <m/>
    <s v="oui_personnel"/>
    <s v="oui_produits oui_transports oui_carburant"/>
    <n v="0"/>
    <n v="1"/>
    <n v="1"/>
    <n v="1"/>
    <n v="0"/>
    <n v="0"/>
    <m/>
    <s v="pas_de_reponse"/>
    <n v="0"/>
    <n v="0"/>
    <n v="0"/>
    <n v="0"/>
    <n v="0"/>
    <n v="0"/>
    <n v="0"/>
    <n v="1"/>
    <n v="0"/>
    <m/>
    <s v="oui_plusieurs"/>
    <s v="manque_transports restrictions_mouvements horaires_restreints"/>
    <n v="0"/>
    <n v="1"/>
    <n v="1"/>
    <n v="1"/>
    <n v="0"/>
    <n v="0"/>
    <n v="0"/>
    <n v="0"/>
    <n v="0"/>
    <m/>
    <s v="aucun"/>
    <n v="1"/>
    <n v="0"/>
    <n v="0"/>
    <n v="0"/>
    <n v="0"/>
    <n v="0"/>
    <n v="0"/>
    <n v="0"/>
    <n v="0"/>
    <n v="0"/>
    <m/>
    <s v="route_endommagees routes_inondees routes_barrees"/>
    <n v="0"/>
    <n v="1"/>
    <n v="1"/>
    <n v="1"/>
    <n v="0"/>
    <n v="0"/>
    <n v="0"/>
    <n v="0"/>
    <n v="0"/>
    <m/>
    <s v="aucun"/>
    <n v="1"/>
    <n v="0"/>
    <n v="0"/>
    <n v="0"/>
    <n v="0"/>
    <n v="0"/>
    <n v="0"/>
    <n v="0"/>
    <n v="0"/>
    <m/>
    <s v="baisse_un_peu"/>
    <s v="oui"/>
    <m/>
    <s v="Problème d'insécurité"/>
    <s v="augmente_beaucoup"/>
    <s v="oui"/>
    <s v="Le nombre de déplacer on augmenter"/>
    <m/>
    <s v="Nous demandons à Dieu de venir en aide afin que la situation sécuritaire diminuée"/>
    <m/>
    <m/>
    <m/>
    <m/>
    <n v="446739602"/>
    <d v="2023-06-30T18:09:58"/>
    <m/>
    <m/>
    <s v="submitted_via_web"/>
    <s v="bkf_icsm"/>
    <s v="v8DRxzhZAoFL2MzF7VzqpN"/>
    <m/>
    <m/>
    <m/>
  </r>
  <r>
    <n v="157"/>
    <s v="9f2cbc00-1057-478c-b430-466927e88b1c"/>
    <d v="2023-06-29T00:00:00"/>
    <s v="bogande"/>
    <s v="bogande1"/>
    <d v="2023-06-29T13:26:36"/>
    <d v="2023-06-30T18:51:42"/>
    <s v="audit.csv"/>
    <m/>
    <m/>
    <x v="4"/>
    <d v="2023-06-29T00:00:00"/>
    <s v="est"/>
    <s v="gnagna"/>
    <x v="13"/>
    <s v="central"/>
    <m/>
    <m/>
    <s v="Première Urgence Internationnale Burkina Faso (PUI)"/>
    <s v="Marché de Bogande"/>
    <m/>
    <s v="oui"/>
    <m/>
    <x v="1"/>
    <m/>
    <m/>
    <s v="seau bidon savon400gr"/>
    <n v="1"/>
    <n v="1"/>
    <n v="1"/>
    <n v="0"/>
    <n v="3"/>
    <m/>
    <s v="disponible"/>
    <n v="900"/>
    <s v="meme_pays"/>
    <m/>
    <m/>
    <n v="14"/>
    <n v="3"/>
    <n v="0"/>
    <n v="400"/>
    <n v="200"/>
    <m/>
    <s v="disponible"/>
    <s v="20l 25l"/>
    <n v="1"/>
    <n v="1"/>
    <n v="900"/>
    <n v="1300"/>
    <s v="meme_pays"/>
    <m/>
    <m/>
    <n v="14"/>
    <n v="3"/>
    <n v="0"/>
    <n v="500"/>
    <n v="300"/>
    <m/>
    <s v="disponible"/>
    <s v="boule400g boule250g"/>
    <n v="1"/>
    <n v="1"/>
    <n v="400"/>
    <n v="300"/>
    <s v="meme_pays"/>
    <m/>
    <m/>
    <n v="7"/>
    <n v="3"/>
    <n v="0"/>
    <n v="1500"/>
    <n v="1000"/>
    <m/>
    <s v="oui"/>
    <m/>
    <s v="seau bidon savon400gr"/>
    <n v="1"/>
    <n v="1"/>
    <n v="1"/>
    <n v="0"/>
    <m/>
    <s v="securite cout_transport taxes"/>
    <n v="1"/>
    <n v="0"/>
    <n v="0"/>
    <n v="0"/>
    <n v="0"/>
    <n v="0"/>
    <n v="1"/>
    <n v="1"/>
    <n v="0"/>
    <n v="0"/>
    <n v="0"/>
    <m/>
    <m/>
    <s v="prix_hausse"/>
    <n v="0"/>
    <n v="1"/>
    <n v="0"/>
    <n v="0"/>
    <s v="seau bidon savon400gr"/>
    <n v="1"/>
    <n v="1"/>
    <n v="1"/>
    <n v="0"/>
    <s v="hausse_couts Hausse_prix_fournisseurs baisse_offre_securite baisse_offre_saison_circulation"/>
    <n v="1"/>
    <n v="0"/>
    <n v="0"/>
    <n v="0"/>
    <n v="0"/>
    <n v="1"/>
    <n v="0"/>
    <n v="1"/>
    <n v="1"/>
    <n v="0"/>
    <n v="0"/>
    <n v="0"/>
    <m/>
    <m/>
    <m/>
    <m/>
    <m/>
    <m/>
    <m/>
    <m/>
    <m/>
    <m/>
    <m/>
    <m/>
    <m/>
    <m/>
    <m/>
    <m/>
    <m/>
    <m/>
    <m/>
    <m/>
    <m/>
    <s v="bache corde tenaille pelle"/>
    <n v="1"/>
    <n v="1"/>
    <n v="1"/>
    <n v="1"/>
    <n v="0"/>
    <n v="4"/>
    <m/>
    <s v="disponible"/>
    <n v="6000"/>
    <s v="meme_pays"/>
    <m/>
    <m/>
    <n v="7"/>
    <n v="3"/>
    <n v="0"/>
    <n v="200"/>
    <n v="150"/>
    <m/>
    <s v="disponible"/>
    <n v="16000"/>
    <s v="meme_pays"/>
    <m/>
    <m/>
    <n v="7"/>
    <n v="3"/>
    <n v="0"/>
    <n v="100"/>
    <n v="100"/>
    <m/>
    <s v="peudisponible"/>
    <n v="1500"/>
    <s v="meme_pays"/>
    <m/>
    <m/>
    <n v="7"/>
    <n v="3"/>
    <n v="0"/>
    <n v="100"/>
    <n v="100"/>
    <m/>
    <s v="disponible"/>
    <n v="1600"/>
    <s v="meme_pays"/>
    <m/>
    <m/>
    <n v="14"/>
    <n v="3"/>
    <n v="0"/>
    <n v="300"/>
    <n v="250"/>
    <m/>
    <s v="oui"/>
    <m/>
    <s v="pelle"/>
    <n v="0"/>
    <n v="0"/>
    <n v="0"/>
    <n v="1"/>
    <n v="0"/>
    <m/>
    <s v="securite vols route_etat prix_fournisseurs"/>
    <n v="1"/>
    <n v="1"/>
    <n v="0"/>
    <n v="1"/>
    <n v="1"/>
    <n v="0"/>
    <n v="0"/>
    <n v="0"/>
    <n v="0"/>
    <n v="0"/>
    <n v="0"/>
    <m/>
    <m/>
    <s v="prix_hausse"/>
    <n v="0"/>
    <n v="1"/>
    <n v="0"/>
    <n v="0"/>
    <s v="bache corde pelle"/>
    <n v="1"/>
    <n v="1"/>
    <n v="0"/>
    <n v="1"/>
    <n v="0"/>
    <s v="hausse_couts Hausse_prix_fournisseurs"/>
    <n v="1"/>
    <n v="0"/>
    <n v="0"/>
    <n v="0"/>
    <n v="0"/>
    <n v="1"/>
    <n v="0"/>
    <n v="0"/>
    <n v="0"/>
    <n v="0"/>
    <n v="0"/>
    <n v="0"/>
    <m/>
    <m/>
    <m/>
    <m/>
    <m/>
    <m/>
    <m/>
    <m/>
    <m/>
    <m/>
    <m/>
    <m/>
    <m/>
    <m/>
    <m/>
    <m/>
    <m/>
    <m/>
    <m/>
    <m/>
    <m/>
    <m/>
    <s v="marmite7 bassine natte couverture moustiquaire lampe sac_boro combustible_charbon combustible_gaz marmite5 assiette gobelet_plastique gobelet_acier pagne"/>
    <n v="0"/>
    <n v="1"/>
    <n v="1"/>
    <n v="1"/>
    <n v="1"/>
    <n v="1"/>
    <n v="1"/>
    <n v="1"/>
    <n v="1"/>
    <n v="1"/>
    <n v="1"/>
    <n v="1"/>
    <n v="1"/>
    <n v="1"/>
    <n v="1"/>
    <n v="0"/>
    <n v="14"/>
    <n v="21"/>
    <m/>
    <m/>
    <m/>
    <m/>
    <m/>
    <m/>
    <m/>
    <m/>
    <m/>
    <m/>
    <m/>
    <m/>
    <s v="disponible"/>
    <s v="sac sachet"/>
    <n v="1"/>
    <n v="1"/>
    <n v="6000"/>
    <n v="100"/>
    <s v="meme_pays"/>
    <m/>
    <m/>
    <n v="30"/>
    <n v="14"/>
    <n v="0"/>
    <n v="1000"/>
    <n v="1000"/>
    <m/>
    <s v="peudisponible"/>
    <s v="6kg 12kg"/>
    <n v="0"/>
    <n v="1"/>
    <n v="1"/>
    <m/>
    <n v="30000"/>
    <n v="32000"/>
    <s v="meme_pays"/>
    <m/>
    <m/>
    <n v="20"/>
    <n v="14"/>
    <n v="0"/>
    <n v="100"/>
    <n v="100"/>
    <m/>
    <s v="peudisponible"/>
    <n v="5000"/>
    <s v="meme_pays"/>
    <m/>
    <m/>
    <n v="14"/>
    <n v="3"/>
    <n v="0"/>
    <n v="60"/>
    <n v="50"/>
    <m/>
    <s v="peudisponible"/>
    <n v="4500"/>
    <s v="meme_pays"/>
    <m/>
    <m/>
    <n v="30"/>
    <n v="4"/>
    <n v="0"/>
    <n v="100"/>
    <n v="50"/>
    <m/>
    <s v="disponible"/>
    <n v="600"/>
    <s v="meme_pays"/>
    <m/>
    <m/>
    <n v="60"/>
    <n v="4"/>
    <n v="0"/>
    <n v="1000"/>
    <n v="1000"/>
    <m/>
    <s v="disponible"/>
    <n v="800"/>
    <s v="meme_pays"/>
    <m/>
    <m/>
    <n v="30"/>
    <n v="4"/>
    <n v="0"/>
    <n v="1000"/>
    <n v="100"/>
    <m/>
    <s v="disponible"/>
    <s v="0_25l 0_5l 1l"/>
    <n v="1"/>
    <n v="1"/>
    <n v="1"/>
    <n v="800"/>
    <n v="1000"/>
    <n v="1200"/>
    <s v="meme_pays"/>
    <m/>
    <m/>
    <n v="30"/>
    <n v="4"/>
    <n v="0"/>
    <n v="1000"/>
    <n v="150"/>
    <m/>
    <s v="peudisponible"/>
    <n v="2000"/>
    <s v="meme_pays"/>
    <m/>
    <m/>
    <n v="10"/>
    <n v="2"/>
    <n v="0"/>
    <n v="45"/>
    <n v="30"/>
    <m/>
    <s v="disponible"/>
    <n v="2500"/>
    <s v="meme_pays"/>
    <m/>
    <m/>
    <n v="200"/>
    <n v="3"/>
    <n v="0"/>
    <n v="100"/>
    <n v="100"/>
    <m/>
    <s v="disponible"/>
    <n v="3000"/>
    <s v="meme_pays"/>
    <m/>
    <m/>
    <n v="30"/>
    <n v="3"/>
    <n v="0"/>
    <n v="500"/>
    <n v="400"/>
    <m/>
    <s v="peudisponible"/>
    <n v="2000"/>
    <s v="meme_pays"/>
    <m/>
    <m/>
    <n v="30"/>
    <n v="200"/>
    <n v="1"/>
    <n v="500"/>
    <n v="500"/>
    <m/>
    <s v="disponible"/>
    <n v="1000"/>
    <s v="meme_pays"/>
    <m/>
    <m/>
    <n v="60"/>
    <n v="2"/>
    <n v="0"/>
    <n v="1000"/>
    <n v="1000"/>
    <m/>
    <s v="peudisponible"/>
    <s v="oui"/>
    <n v="6500"/>
    <m/>
    <m/>
    <s v="meme_pays"/>
    <m/>
    <m/>
    <n v="30"/>
    <n v="4"/>
    <n v="0"/>
    <n v="200"/>
    <n v="150"/>
    <m/>
    <s v="disponible"/>
    <n v="300"/>
    <s v="meme_pays"/>
    <m/>
    <m/>
    <n v="50"/>
    <n v="2"/>
    <n v="0"/>
    <n v="5000"/>
    <n v="5000"/>
    <m/>
    <s v="oui"/>
    <m/>
    <s v="lampe combustible_charbon combustible_gaz marmite7 marmite5 assiette gobelet_plastique gobelet_acier bassine natte couverture moustiquaire pagne sac_boro"/>
    <n v="0"/>
    <n v="1"/>
    <n v="1"/>
    <n v="1"/>
    <n v="1"/>
    <n v="1"/>
    <n v="1"/>
    <n v="1"/>
    <n v="1"/>
    <n v="1"/>
    <n v="1"/>
    <n v="1"/>
    <n v="1"/>
    <n v="1"/>
    <n v="1"/>
    <n v="0"/>
    <m/>
    <s v="vols route_etat"/>
    <n v="0"/>
    <n v="1"/>
    <n v="0"/>
    <n v="1"/>
    <n v="0"/>
    <n v="0"/>
    <n v="0"/>
    <n v="0"/>
    <n v="0"/>
    <n v="0"/>
    <n v="0"/>
    <m/>
    <m/>
    <x v="2"/>
    <n v="0"/>
    <n v="1"/>
    <n v="0"/>
    <n v="0"/>
    <s v="bassine natte moustiquaire lampe sac_boro combustible_charbon combustible_gaz marmite7 marmite5 assiette gobelet_plastique gobelet_acier couverture pagne"/>
    <n v="0"/>
    <n v="1"/>
    <n v="1"/>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achat_liquidites ganes_bandits"/>
    <n v="0"/>
    <n v="0"/>
    <n v="1"/>
    <n v="1"/>
    <n v="0"/>
    <n v="1"/>
    <n v="0"/>
    <n v="0"/>
    <n v="0"/>
    <n v="0"/>
    <m/>
    <s v="argent_mobile transfert cheque"/>
    <n v="0"/>
    <n v="0"/>
    <n v="1"/>
    <n v="1"/>
    <n v="0"/>
    <n v="1"/>
    <n v="0"/>
    <n v="0"/>
    <n v="0"/>
    <n v="0"/>
    <n v="0"/>
    <m/>
    <s v="oui_personnel"/>
    <s v="oui_produits oui_carburant"/>
    <n v="0"/>
    <n v="1"/>
    <n v="0"/>
    <n v="1"/>
    <n v="0"/>
    <n v="0"/>
    <m/>
    <s v="aucun"/>
    <n v="1"/>
    <n v="0"/>
    <n v="0"/>
    <n v="0"/>
    <n v="0"/>
    <n v="0"/>
    <n v="0"/>
    <n v="0"/>
    <n v="0"/>
    <m/>
    <s v="oui_plusieurs"/>
    <s v="restrictions_mouvements manque_transports"/>
    <n v="0"/>
    <n v="1"/>
    <n v="1"/>
    <n v="0"/>
    <n v="0"/>
    <n v="0"/>
    <n v="0"/>
    <n v="0"/>
    <n v="0"/>
    <m/>
    <s v="vol_cambriolage"/>
    <n v="0"/>
    <n v="0"/>
    <n v="0"/>
    <n v="1"/>
    <n v="0"/>
    <n v="0"/>
    <n v="0"/>
    <n v="0"/>
    <n v="0"/>
    <n v="0"/>
    <m/>
    <s v="route_endommagees routes_ganes routes_inondees"/>
    <n v="0"/>
    <n v="1"/>
    <n v="1"/>
    <n v="0"/>
    <n v="1"/>
    <n v="0"/>
    <n v="0"/>
    <n v="0"/>
    <n v="0"/>
    <m/>
    <s v="pas_de_reponse"/>
    <n v="0"/>
    <n v="0"/>
    <n v="0"/>
    <n v="0"/>
    <n v="0"/>
    <n v="0"/>
    <n v="0"/>
    <n v="0"/>
    <n v="1"/>
    <m/>
    <s v="baisse_un_peu"/>
    <s v="oui"/>
    <m/>
    <s v="L'insécurité causant l'inaccessibilité"/>
    <s v="augmente_beaucoup"/>
    <s v="oui"/>
    <s v="Le nombre massif de PDI"/>
    <m/>
    <s v="Nous demandons de l'aide au autorités afin de venir à bout de la situation sécuritaire"/>
    <m/>
    <m/>
    <m/>
    <m/>
    <n v="446751659"/>
    <d v="2023-06-30T18:51:59"/>
    <m/>
    <m/>
    <s v="submitted_via_web"/>
    <s v="bkf_icsm"/>
    <s v="v8DRxzhZAoFL2MzF7VzqpN"/>
    <m/>
    <m/>
    <m/>
  </r>
  <r>
    <n v="158"/>
    <s v="23669abd-d640-4a1d-be1e-3592f8f40e4d"/>
    <d v="2023-06-30T00:00:00"/>
    <s v="tibga"/>
    <s v="tibga1"/>
    <d v="2023-06-30T00:03:23"/>
    <d v="2023-06-30T20:04:29"/>
    <s v="audit.csv"/>
    <m/>
    <m/>
    <x v="4"/>
    <d v="2023-06-29T00:00:00"/>
    <s v="est"/>
    <s v="gourma"/>
    <x v="12"/>
    <s v="central"/>
    <m/>
    <m/>
    <s v="Première Urgence Internationnale Burkina Faso (PUI)"/>
    <s v="Marché de Tibga"/>
    <m/>
    <s v="oui"/>
    <m/>
    <x v="0"/>
    <m/>
    <m/>
    <s v="seau"/>
    <n v="1"/>
    <n v="0"/>
    <n v="0"/>
    <n v="0"/>
    <n v="1"/>
    <m/>
    <s v="disponible"/>
    <n v="1250"/>
    <s v="meme_pays"/>
    <m/>
    <m/>
    <n v="25"/>
    <n v="2"/>
    <n v="0"/>
    <n v="55"/>
    <n v="10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sac_boro couverture natte"/>
    <n v="0"/>
    <n v="0"/>
    <n v="0"/>
    <n v="1"/>
    <n v="1"/>
    <n v="1"/>
    <n v="1"/>
    <n v="1"/>
    <n v="1"/>
    <n v="1"/>
    <n v="1"/>
    <n v="0"/>
    <n v="0"/>
    <n v="0"/>
    <n v="1"/>
    <n v="0"/>
    <n v="9"/>
    <n v="11"/>
    <m/>
    <m/>
    <m/>
    <m/>
    <m/>
    <m/>
    <m/>
    <m/>
    <m/>
    <m/>
    <m/>
    <m/>
    <m/>
    <m/>
    <m/>
    <m/>
    <m/>
    <m/>
    <m/>
    <m/>
    <m/>
    <m/>
    <m/>
    <m/>
    <m/>
    <m/>
    <m/>
    <m/>
    <m/>
    <m/>
    <m/>
    <m/>
    <m/>
    <m/>
    <m/>
    <m/>
    <m/>
    <m/>
    <m/>
    <m/>
    <m/>
    <m/>
    <m/>
    <m/>
    <s v="disponible"/>
    <n v="7500"/>
    <s v="meme_pays"/>
    <m/>
    <m/>
    <n v="30"/>
    <n v="2"/>
    <n v="0"/>
    <n v="50"/>
    <n v="45"/>
    <m/>
    <s v="disponible"/>
    <n v="5000"/>
    <s v="meme_pays"/>
    <m/>
    <m/>
    <n v="30"/>
    <n v="4"/>
    <n v="0"/>
    <n v="50"/>
    <n v="50"/>
    <m/>
    <s v="disponible"/>
    <n v="750"/>
    <s v="meme_pays"/>
    <m/>
    <m/>
    <n v="30"/>
    <n v="2"/>
    <n v="0"/>
    <n v="150"/>
    <n v="150"/>
    <m/>
    <s v="disponible"/>
    <n v="200"/>
    <s v="meme_pays"/>
    <m/>
    <m/>
    <n v="30"/>
    <n v="2"/>
    <n v="0"/>
    <n v="175"/>
    <n v="150"/>
    <m/>
    <s v="peudisponible"/>
    <s v="0_25l 0_5l 1l"/>
    <n v="1"/>
    <n v="1"/>
    <n v="1"/>
    <n v="500"/>
    <n v="750"/>
    <n v="1250"/>
    <s v="meme_pays"/>
    <m/>
    <m/>
    <n v="60"/>
    <n v="2"/>
    <n v="0"/>
    <n v="150"/>
    <n v="150"/>
    <m/>
    <s v="peudisponible"/>
    <n v="3000"/>
    <s v="meme_pays"/>
    <m/>
    <m/>
    <n v="30"/>
    <n v="2"/>
    <n v="0"/>
    <n v="100"/>
    <n v="100"/>
    <m/>
    <s v="disponible"/>
    <n v="4000"/>
    <s v="meme_pays"/>
    <m/>
    <m/>
    <n v="200"/>
    <n v="1"/>
    <n v="0"/>
    <n v="200"/>
    <n v="200"/>
    <m/>
    <s v="peudisponible"/>
    <n v="2500"/>
    <s v="meme_pays"/>
    <m/>
    <m/>
    <n v="30"/>
    <n v="2"/>
    <n v="0"/>
    <n v="12"/>
    <n v="12"/>
    <m/>
    <m/>
    <m/>
    <m/>
    <m/>
    <m/>
    <m/>
    <m/>
    <m/>
    <m/>
    <m/>
    <m/>
    <m/>
    <m/>
    <m/>
    <m/>
    <m/>
    <m/>
    <m/>
    <m/>
    <m/>
    <m/>
    <m/>
    <m/>
    <m/>
    <m/>
    <m/>
    <m/>
    <m/>
    <m/>
    <m/>
    <m/>
    <m/>
    <m/>
    <m/>
    <m/>
    <m/>
    <s v="peudisponible"/>
    <n v="250"/>
    <s v="meme_pays"/>
    <m/>
    <m/>
    <n v="100"/>
    <n v="2"/>
    <n v="0"/>
    <n v="100"/>
    <n v="100"/>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n v="0"/>
    <n v="1"/>
    <n v="0"/>
    <n v="0"/>
    <n v="0"/>
    <n v="0"/>
    <n v="0"/>
    <n v="0"/>
    <n v="0"/>
    <n v="0"/>
    <m/>
    <s v="transfert"/>
    <n v="0"/>
    <n v="0"/>
    <n v="0"/>
    <n v="1"/>
    <n v="0"/>
    <n v="0"/>
    <n v="0"/>
    <n v="0"/>
    <n v="0"/>
    <n v="0"/>
    <n v="0"/>
    <m/>
    <s v="oui_point_de_vente"/>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oui"/>
    <m/>
    <s v="A cause de la campagne pluvieuse"/>
    <s v="Il ni ya pas une bonne entente entre commerçants pour une harmonisation des prix"/>
    <m/>
    <m/>
    <m/>
    <m/>
    <n v="446771036"/>
    <d v="2023-06-30T20:05:08"/>
    <m/>
    <m/>
    <s v="submitted_via_web"/>
    <s v="bkf_icsm"/>
    <s v="v8DRxzhZAoFL2MzF7VzqpN"/>
    <m/>
    <m/>
    <m/>
  </r>
  <r>
    <n v="159"/>
    <s v="3fb1ae9d-9d1e-4e5b-ad40-096346d499cb"/>
    <d v="2023-06-30T00:00:00"/>
    <s v="tibga"/>
    <s v="tibga1"/>
    <d v="2023-06-30T14:31:35"/>
    <d v="2023-06-30T20:16:29"/>
    <s v="audit.csv"/>
    <m/>
    <m/>
    <x v="4"/>
    <d v="2023-06-30T00:00:00"/>
    <s v="est"/>
    <s v="gourma"/>
    <x v="12"/>
    <s v="central"/>
    <m/>
    <m/>
    <s v="Première Urgence Internationnale Burkina Faso (PUI)"/>
    <s v="Marché de Tibg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peudisponible"/>
    <n v="2500"/>
    <s v="meme_pays"/>
    <m/>
    <m/>
    <n v="60"/>
    <n v="3"/>
    <n v="0"/>
    <n v="75"/>
    <n v="50"/>
    <m/>
    <m/>
    <m/>
    <m/>
    <m/>
    <m/>
    <m/>
    <m/>
    <m/>
    <m/>
    <m/>
    <m/>
    <m/>
    <m/>
    <m/>
    <m/>
    <m/>
    <m/>
    <m/>
    <m/>
    <m/>
    <m/>
    <m/>
    <s v="disponible"/>
    <s v="oui"/>
    <n v="4500"/>
    <m/>
    <m/>
    <s v="meme_pays"/>
    <m/>
    <m/>
    <n v="60"/>
    <n v="2"/>
    <n v="0"/>
    <n v="125"/>
    <n v="1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augmente_un_peu"/>
    <s v="oui"/>
    <s v="L'arrivée massive des PDI"/>
    <m/>
    <s v="Oui, il y'a un manque d'organisation entre commerçants"/>
    <m/>
    <m/>
    <m/>
    <m/>
    <n v="446774191"/>
    <d v="2023-06-30T20:17:04"/>
    <m/>
    <m/>
    <s v="submitted_via_web"/>
    <s v="bkf_icsm"/>
    <s v="v8DRxzhZAoFL2MzF7VzqpN"/>
    <m/>
    <m/>
    <m/>
  </r>
  <r>
    <n v="160"/>
    <s v="4225f555-66c8-4caa-bec1-c6ca68344a76"/>
    <d v="2023-06-27T00:00:00"/>
    <s v="tibga"/>
    <s v="tibga1"/>
    <d v="2023-06-27T09:20:34"/>
    <d v="2023-06-30T20:31:04"/>
    <s v="audit.csv"/>
    <m/>
    <m/>
    <x v="4"/>
    <d v="2023-06-30T00:00:00"/>
    <s v="est"/>
    <s v="gourma"/>
    <x v="12"/>
    <s v="central"/>
    <m/>
    <m/>
    <s v="Première Urgence Internationnale Burkina Faso (PUI)"/>
    <s v="Marché de Tibga"/>
    <m/>
    <s v="oui"/>
    <m/>
    <x v="1"/>
    <m/>
    <m/>
    <s v="seau savon400gr"/>
    <n v="1"/>
    <n v="0"/>
    <n v="1"/>
    <n v="0"/>
    <n v="2"/>
    <m/>
    <s v="peudisponible"/>
    <n v="1200"/>
    <s v="meme_pays"/>
    <m/>
    <m/>
    <n v="25"/>
    <n v="2"/>
    <n v="0"/>
    <n v="50"/>
    <n v="50"/>
    <m/>
    <m/>
    <m/>
    <m/>
    <m/>
    <m/>
    <m/>
    <m/>
    <m/>
    <m/>
    <m/>
    <m/>
    <m/>
    <m/>
    <m/>
    <m/>
    <s v="disponible"/>
    <s v="boule250g"/>
    <n v="0"/>
    <n v="1"/>
    <m/>
    <n v="275"/>
    <s v="meme_pays"/>
    <m/>
    <m/>
    <n v="30"/>
    <n v="4"/>
    <n v="0"/>
    <n v="150"/>
    <n v="100"/>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gobelet_plastique bassine assiette"/>
    <n v="0"/>
    <n v="0"/>
    <n v="0"/>
    <n v="0"/>
    <n v="0"/>
    <n v="1"/>
    <n v="1"/>
    <n v="0"/>
    <n v="1"/>
    <n v="0"/>
    <n v="0"/>
    <n v="0"/>
    <n v="0"/>
    <n v="0"/>
    <n v="0"/>
    <n v="0"/>
    <n v="3"/>
    <n v="6"/>
    <m/>
    <m/>
    <m/>
    <m/>
    <m/>
    <m/>
    <m/>
    <m/>
    <m/>
    <m/>
    <m/>
    <m/>
    <m/>
    <m/>
    <m/>
    <m/>
    <m/>
    <m/>
    <m/>
    <m/>
    <m/>
    <m/>
    <m/>
    <m/>
    <m/>
    <m/>
    <m/>
    <m/>
    <m/>
    <m/>
    <m/>
    <m/>
    <m/>
    <m/>
    <m/>
    <m/>
    <m/>
    <m/>
    <m/>
    <m/>
    <m/>
    <m/>
    <m/>
    <m/>
    <m/>
    <m/>
    <m/>
    <m/>
    <m/>
    <m/>
    <m/>
    <m/>
    <m/>
    <m/>
    <m/>
    <m/>
    <m/>
    <m/>
    <m/>
    <m/>
    <m/>
    <m/>
    <m/>
    <m/>
    <m/>
    <m/>
    <s v="disponible"/>
    <n v="1000"/>
    <s v="meme_pays"/>
    <m/>
    <m/>
    <n v="30"/>
    <n v="2"/>
    <n v="0"/>
    <n v="100"/>
    <n v="100"/>
    <m/>
    <s v="disponible"/>
    <n v="200"/>
    <s v="meme_pays"/>
    <m/>
    <m/>
    <n v="30"/>
    <n v="2"/>
    <n v="0"/>
    <n v="80"/>
    <n v="80"/>
    <m/>
    <m/>
    <m/>
    <m/>
    <m/>
    <m/>
    <m/>
    <m/>
    <m/>
    <m/>
    <m/>
    <m/>
    <m/>
    <m/>
    <m/>
    <m/>
    <m/>
    <m/>
    <s v="disponible"/>
    <n v="2000"/>
    <s v="meme_pays"/>
    <m/>
    <m/>
    <n v="45"/>
    <n v="2"/>
    <n v="0"/>
    <n v="50"/>
    <n v="40"/>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transfert"/>
    <n v="0"/>
    <n v="0"/>
    <n v="0"/>
    <n v="1"/>
    <n v="0"/>
    <n v="0"/>
    <n v="0"/>
    <n v="0"/>
    <n v="0"/>
    <n v="0"/>
    <n v="0"/>
    <m/>
    <s v="non_chez_soi"/>
    <s v="non"/>
    <n v="1"/>
    <n v="0"/>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6777680"/>
    <d v="2023-06-30T20:31:19"/>
    <m/>
    <m/>
    <s v="submitted_via_web"/>
    <s v="bkf_icsm"/>
    <s v="v8DRxzhZAoFL2MzF7VzqpN"/>
    <m/>
    <m/>
    <m/>
  </r>
  <r>
    <n v="161"/>
    <s v="322fdb8b-1c29-4214-be01-2baee6321cda"/>
    <d v="2023-06-30T00:00:00"/>
    <s v="tibga"/>
    <s v="tibga1"/>
    <d v="2023-06-30T00:39:02"/>
    <d v="2023-06-30T20:51:04"/>
    <s v="audit.csv"/>
    <m/>
    <m/>
    <x v="4"/>
    <d v="2023-06-29T00:00:00"/>
    <s v="est"/>
    <s v="gourma"/>
    <x v="12"/>
    <s v="central"/>
    <m/>
    <m/>
    <s v="Première Urgence Internationnale Burkina Faso (PUI)"/>
    <s v="Marché de Tibg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sac_boro"/>
    <n v="0"/>
    <n v="0"/>
    <n v="0"/>
    <n v="1"/>
    <n v="1"/>
    <n v="1"/>
    <n v="1"/>
    <n v="1"/>
    <n v="1"/>
    <n v="0"/>
    <n v="0"/>
    <n v="0"/>
    <n v="0"/>
    <n v="0"/>
    <n v="1"/>
    <n v="0"/>
    <n v="7"/>
    <n v="9"/>
    <m/>
    <m/>
    <m/>
    <m/>
    <m/>
    <m/>
    <m/>
    <m/>
    <m/>
    <m/>
    <m/>
    <m/>
    <m/>
    <m/>
    <m/>
    <m/>
    <m/>
    <m/>
    <m/>
    <m/>
    <m/>
    <m/>
    <m/>
    <m/>
    <m/>
    <m/>
    <m/>
    <m/>
    <m/>
    <m/>
    <m/>
    <m/>
    <m/>
    <m/>
    <m/>
    <m/>
    <m/>
    <m/>
    <m/>
    <m/>
    <m/>
    <m/>
    <m/>
    <m/>
    <s v="disponible"/>
    <n v="8000"/>
    <s v="meme_pays"/>
    <m/>
    <m/>
    <n v="60"/>
    <n v="7"/>
    <n v="0"/>
    <n v="20"/>
    <n v="10"/>
    <m/>
    <s v="disponible"/>
    <n v="5500"/>
    <s v="meme_pays"/>
    <m/>
    <m/>
    <n v="25"/>
    <n v="7"/>
    <n v="0"/>
    <n v="25"/>
    <n v="15"/>
    <m/>
    <s v="disponible"/>
    <n v="800"/>
    <s v="meme_pays"/>
    <m/>
    <m/>
    <n v="45"/>
    <n v="2"/>
    <n v="0"/>
    <n v="45"/>
    <n v="30"/>
    <m/>
    <s v="peudisponible"/>
    <n v="150"/>
    <s v="meme_pays"/>
    <m/>
    <m/>
    <n v="30"/>
    <n v="3"/>
    <n v="0"/>
    <n v="150"/>
    <n v="150"/>
    <m/>
    <s v="peudisponible"/>
    <s v="0_5l 0_25l"/>
    <n v="1"/>
    <n v="1"/>
    <n v="0"/>
    <n v="500"/>
    <n v="750"/>
    <m/>
    <s v="meme_pays"/>
    <m/>
    <m/>
    <n v="45"/>
    <n v="1"/>
    <n v="0"/>
    <n v="45"/>
    <n v="30"/>
    <m/>
    <s v="peudisponible"/>
    <n v="3250"/>
    <s v="meme_pays"/>
    <m/>
    <m/>
    <n v="60"/>
    <n v="3"/>
    <n v="0"/>
    <n v="30"/>
    <n v="15"/>
    <m/>
    <m/>
    <m/>
    <m/>
    <m/>
    <m/>
    <m/>
    <m/>
    <m/>
    <m/>
    <m/>
    <m/>
    <m/>
    <m/>
    <m/>
    <m/>
    <m/>
    <m/>
    <m/>
    <m/>
    <m/>
    <m/>
    <m/>
    <m/>
    <m/>
    <m/>
    <m/>
    <m/>
    <m/>
    <m/>
    <m/>
    <m/>
    <m/>
    <m/>
    <m/>
    <m/>
    <m/>
    <m/>
    <m/>
    <m/>
    <m/>
    <m/>
    <m/>
    <m/>
    <m/>
    <m/>
    <m/>
    <m/>
    <m/>
    <m/>
    <m/>
    <m/>
    <m/>
    <m/>
    <m/>
    <m/>
    <m/>
    <m/>
    <m/>
    <s v="disponible"/>
    <n v="300"/>
    <s v="meme_pays"/>
    <m/>
    <m/>
    <n v="30"/>
    <n v="1"/>
    <n v="0"/>
    <n v="100"/>
    <n v="100"/>
    <m/>
    <s v="oui"/>
    <m/>
    <s v="sac_boro"/>
    <n v="0"/>
    <n v="0"/>
    <n v="0"/>
    <n v="0"/>
    <n v="0"/>
    <n v="0"/>
    <n v="0"/>
    <n v="0"/>
    <n v="0"/>
    <n v="0"/>
    <n v="0"/>
    <n v="0"/>
    <n v="0"/>
    <n v="0"/>
    <n v="1"/>
    <n v="0"/>
    <m/>
    <s v="prix_fournisseurs"/>
    <n v="0"/>
    <n v="0"/>
    <n v="0"/>
    <n v="0"/>
    <n v="1"/>
    <n v="0"/>
    <n v="0"/>
    <n v="0"/>
    <n v="0"/>
    <n v="0"/>
    <n v="0"/>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liquidites"/>
    <n v="0"/>
    <n v="0"/>
    <n v="0"/>
    <n v="1"/>
    <n v="0"/>
    <n v="0"/>
    <n v="0"/>
    <n v="0"/>
    <n v="0"/>
    <n v="0"/>
    <m/>
    <s v="transfert"/>
    <n v="0"/>
    <n v="0"/>
    <n v="0"/>
    <n v="1"/>
    <n v="0"/>
    <n v="0"/>
    <n v="0"/>
    <n v="0"/>
    <n v="0"/>
    <n v="0"/>
    <n v="0"/>
    <m/>
    <s v="oui_point_de_vente"/>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Le nombre de clients à considérablement diminué c'est temps ci"/>
    <m/>
    <m/>
    <m/>
    <m/>
    <n v="446783149"/>
    <d v="2023-06-30T20:51:23"/>
    <m/>
    <m/>
    <s v="submitted_via_web"/>
    <s v="bkf_icsm"/>
    <s v="v8DRxzhZAoFL2MzF7VzqpN"/>
    <m/>
    <m/>
    <m/>
  </r>
  <r>
    <n v="162"/>
    <s v="01ec4670-1d59-4b00-b523-a4e071f47ebf"/>
    <d v="2023-06-30T00:00:00"/>
    <s v="tibga"/>
    <s v="tibga1"/>
    <d v="2023-06-30T14:37:23"/>
    <d v="2023-06-30T21:35:54"/>
    <s v="audit.csv"/>
    <m/>
    <m/>
    <x v="4"/>
    <d v="2023-06-30T00:00:00"/>
    <s v="est"/>
    <s v="gourma"/>
    <x v="12"/>
    <s v="central"/>
    <m/>
    <m/>
    <s v="Première Urgence Internationnale Burkina Faso (PUI)"/>
    <s v="Marché de Tibg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collectif"/>
    <s v="oui_produits"/>
    <n v="0"/>
    <n v="1"/>
    <n v="0"/>
    <n v="0"/>
    <n v="0"/>
    <n v="0"/>
    <s v="non_pas_dernierement"/>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6792422"/>
    <d v="2023-06-30T21:36:45"/>
    <m/>
    <m/>
    <s v="submitted_via_web"/>
    <s v="bkf_icsm"/>
    <s v="v8DRxzhZAoFL2MzF7VzqpN"/>
    <m/>
    <m/>
    <m/>
  </r>
  <r>
    <n v="163"/>
    <s v="d8e39715-a836-49c3-b869-4763807426fe"/>
    <d v="2023-06-30T00:00:00"/>
    <s v="tibga"/>
    <s v="tibga1"/>
    <d v="2023-06-30T14:34:33"/>
    <d v="2023-06-30T22:04:21"/>
    <s v="audit.csv"/>
    <m/>
    <m/>
    <x v="4"/>
    <d v="2023-06-30T00:00:00"/>
    <s v="est"/>
    <s v="gourma"/>
    <x v="12"/>
    <s v="central"/>
    <m/>
    <m/>
    <s v="Première Urgence Internationnale Burkina Faso (PUI)"/>
    <s v="Marché de Tibga"/>
    <m/>
    <s v="oui"/>
    <m/>
    <x v="0"/>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n v="5000"/>
    <m/>
    <m/>
    <s v="meme_pays"/>
    <m/>
    <m/>
    <n v="60"/>
    <n v="2"/>
    <n v="0"/>
    <n v="100"/>
    <n v="10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credit_informel"/>
    <n v="1"/>
    <n v="0"/>
    <n v="0"/>
    <n v="0"/>
    <n v="0"/>
    <n v="0"/>
    <n v="0"/>
    <n v="0"/>
    <n v="0"/>
    <n v="0"/>
    <n v="0"/>
    <m/>
    <s v="oui_collectif"/>
    <s v="oui_produits"/>
    <n v="0"/>
    <n v="1"/>
    <n v="0"/>
    <n v="0"/>
    <n v="0"/>
    <n v="0"/>
    <s v="non_jamais"/>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m/>
    <m/>
    <m/>
    <m/>
    <m/>
    <n v="446796930"/>
    <d v="2023-06-30T22:04:36"/>
    <m/>
    <m/>
    <s v="submitted_via_web"/>
    <s v="bkf_icsm"/>
    <s v="v8DRxzhZAoFL2MzF7VzqpN"/>
    <m/>
    <m/>
    <m/>
  </r>
  <r>
    <n v="164"/>
    <s v="1fdcc837-d037-45c0-b0ce-491fff50eaec"/>
    <d v="2023-06-30T00:00:00"/>
    <s v="tibga"/>
    <s v="tibga1"/>
    <d v="2023-06-30T14:39:56"/>
    <d v="2023-06-30T22:12:29"/>
    <s v="audit.csv"/>
    <m/>
    <m/>
    <x v="4"/>
    <d v="2023-06-30T00:00:00"/>
    <s v="est"/>
    <s v="gourma"/>
    <x v="12"/>
    <s v="central"/>
    <m/>
    <m/>
    <s v="Première Urgence Internationnale Burkina Faso (PUI)"/>
    <s v="Marché de Tibg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ays"/>
    <m/>
    <m/>
    <n v="60"/>
    <n v="3"/>
    <n v="0"/>
    <n v="50"/>
    <n v="50"/>
    <m/>
    <m/>
    <m/>
    <m/>
    <m/>
    <m/>
    <m/>
    <m/>
    <m/>
    <m/>
    <m/>
    <m/>
    <m/>
    <m/>
    <m/>
    <m/>
    <m/>
    <m/>
    <m/>
    <m/>
    <m/>
    <m/>
    <m/>
    <s v="disponible"/>
    <s v="oui"/>
    <n v="6500"/>
    <m/>
    <m/>
    <s v="meme_pays"/>
    <m/>
    <m/>
    <n v="60"/>
    <n v="2"/>
    <n v="0"/>
    <n v="50"/>
    <n v="50"/>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non_chez_soi"/>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baisse_un_peu"/>
    <s v="non"/>
    <m/>
    <m/>
    <s v="RAS"/>
    <m/>
    <m/>
    <m/>
    <m/>
    <n v="446798024"/>
    <d v="2023-06-30T22:12:44"/>
    <m/>
    <m/>
    <s v="submitted_via_web"/>
    <s v="bkf_icsm"/>
    <s v="v8DRxzhZAoFL2MzF7VzqpN"/>
    <m/>
    <m/>
    <m/>
  </r>
  <r>
    <n v="165"/>
    <s v="062a66a7-1c00-4816-9b33-8973c97385f0"/>
    <d v="2023-06-29T00:00:00"/>
    <s v="bogande"/>
    <s v="bogande1"/>
    <d v="2023-06-29T14:28:04"/>
    <d v="2023-06-30T22:16:08"/>
    <s v="audit.csv"/>
    <m/>
    <m/>
    <x v="4"/>
    <d v="2023-06-29T00:00:00"/>
    <s v="est"/>
    <s v="gnagna"/>
    <x v="13"/>
    <s v="central"/>
    <m/>
    <m/>
    <s v="Première Urgence Internationnale Burkina Faso (PUI)"/>
    <s v="Marché de Bogande"/>
    <m/>
    <s v="oui"/>
    <m/>
    <x v="0"/>
    <m/>
    <m/>
    <s v="seau savon400gr bidon"/>
    <n v="1"/>
    <n v="1"/>
    <n v="1"/>
    <n v="0"/>
    <n v="3"/>
    <m/>
    <s v="disponible"/>
    <n v="1000"/>
    <s v="meme_pays"/>
    <m/>
    <m/>
    <n v="20"/>
    <n v="4"/>
    <n v="0"/>
    <n v="500"/>
    <n v="500"/>
    <m/>
    <s v="disponible"/>
    <s v="20l 25l"/>
    <n v="1"/>
    <n v="1"/>
    <n v="1200"/>
    <n v="1500"/>
    <s v="meme_pays"/>
    <m/>
    <m/>
    <n v="15"/>
    <n v="4"/>
    <n v="0"/>
    <n v="1000"/>
    <n v="1000"/>
    <m/>
    <s v="disponible"/>
    <s v="boule400g boule250g"/>
    <n v="1"/>
    <n v="1"/>
    <n v="500"/>
    <n v="350"/>
    <s v="meme_pays"/>
    <m/>
    <m/>
    <n v="14"/>
    <n v="3"/>
    <n v="0"/>
    <n v="1000"/>
    <n v="1500"/>
    <m/>
    <s v="oui"/>
    <m/>
    <s v="savon400gr seau bidon"/>
    <n v="1"/>
    <n v="1"/>
    <n v="1"/>
    <n v="0"/>
    <m/>
    <s v="securite vols degradation_perte route_etat cout_transport"/>
    <n v="1"/>
    <n v="1"/>
    <n v="1"/>
    <n v="1"/>
    <n v="0"/>
    <n v="0"/>
    <n v="1"/>
    <n v="0"/>
    <n v="0"/>
    <n v="0"/>
    <n v="0"/>
    <m/>
    <m/>
    <s v="prix_hausse"/>
    <n v="0"/>
    <n v="1"/>
    <n v="0"/>
    <n v="0"/>
    <s v="seau savon400gr bidon"/>
    <n v="1"/>
    <n v="1"/>
    <n v="1"/>
    <n v="0"/>
    <s v="hausse_couts Hausse_prix_fournisseurs hausse_demande_arrivees baisse_offre_securite"/>
    <n v="1"/>
    <n v="0"/>
    <n v="0"/>
    <n v="0"/>
    <n v="1"/>
    <n v="1"/>
    <n v="0"/>
    <n v="0"/>
    <n v="1"/>
    <n v="0"/>
    <n v="0"/>
    <n v="0"/>
    <m/>
    <m/>
    <m/>
    <m/>
    <m/>
    <m/>
    <m/>
    <m/>
    <m/>
    <m/>
    <m/>
    <m/>
    <m/>
    <m/>
    <m/>
    <m/>
    <m/>
    <m/>
    <m/>
    <m/>
    <m/>
    <s v="bache corde pelle tenaille"/>
    <n v="1"/>
    <n v="1"/>
    <n v="1"/>
    <n v="1"/>
    <n v="0"/>
    <n v="4"/>
    <m/>
    <s v="disponible"/>
    <n v="6500"/>
    <s v="meme_pays"/>
    <m/>
    <m/>
    <n v="30"/>
    <n v="30"/>
    <n v="1"/>
    <n v="100"/>
    <n v="100"/>
    <m/>
    <s v="disponible"/>
    <n v="7500"/>
    <s v="meme_pays"/>
    <m/>
    <m/>
    <n v="16"/>
    <n v="3"/>
    <n v="0"/>
    <n v="500"/>
    <n v="400"/>
    <m/>
    <s v="peudisponible"/>
    <n v="2600"/>
    <s v="meme_pays"/>
    <m/>
    <m/>
    <n v="14"/>
    <n v="3"/>
    <n v="0"/>
    <n v="100"/>
    <n v="100"/>
    <m/>
    <s v="disponible"/>
    <n v="3000"/>
    <s v="meme_pays"/>
    <m/>
    <m/>
    <n v="30"/>
    <n v="4"/>
    <n v="0"/>
    <n v="500"/>
    <n v="500"/>
    <m/>
    <s v="oui"/>
    <m/>
    <s v="bache corde pelle"/>
    <n v="1"/>
    <n v="1"/>
    <n v="0"/>
    <n v="1"/>
    <n v="0"/>
    <m/>
    <s v="securite vols route_etat cout_transport"/>
    <n v="1"/>
    <n v="1"/>
    <n v="0"/>
    <n v="1"/>
    <n v="0"/>
    <n v="0"/>
    <n v="1"/>
    <n v="0"/>
    <n v="0"/>
    <n v="0"/>
    <n v="0"/>
    <m/>
    <m/>
    <s v="prix_hausse"/>
    <n v="0"/>
    <n v="1"/>
    <n v="0"/>
    <n v="0"/>
    <s v="bache corde pelle"/>
    <n v="1"/>
    <n v="1"/>
    <n v="0"/>
    <n v="1"/>
    <n v="0"/>
    <s v="hausse_couts hausse_demande_clients Hausse_prix_fournisseurs"/>
    <n v="1"/>
    <n v="0"/>
    <n v="0"/>
    <n v="1"/>
    <n v="0"/>
    <n v="1"/>
    <n v="0"/>
    <n v="0"/>
    <n v="0"/>
    <n v="0"/>
    <n v="0"/>
    <n v="0"/>
    <m/>
    <m/>
    <m/>
    <m/>
    <m/>
    <m/>
    <m/>
    <m/>
    <m/>
    <m/>
    <m/>
    <m/>
    <m/>
    <m/>
    <m/>
    <m/>
    <m/>
    <m/>
    <m/>
    <m/>
    <m/>
    <m/>
    <s v="marmite7 natte couverture lampe sac_boro combustible_charbon combustible_gaz marmite5 assiette gobelet_plastique gobelet_acier bassine moustiquaire"/>
    <n v="0"/>
    <n v="1"/>
    <n v="1"/>
    <n v="1"/>
    <n v="1"/>
    <n v="1"/>
    <n v="1"/>
    <n v="1"/>
    <n v="1"/>
    <n v="1"/>
    <n v="1"/>
    <n v="1"/>
    <n v="1"/>
    <n v="0"/>
    <n v="1"/>
    <n v="0"/>
    <n v="13"/>
    <n v="20"/>
    <m/>
    <m/>
    <m/>
    <m/>
    <m/>
    <m/>
    <m/>
    <m/>
    <m/>
    <m/>
    <m/>
    <m/>
    <s v="disponible"/>
    <s v="sac sachet"/>
    <n v="1"/>
    <n v="1"/>
    <n v="6500"/>
    <n v="150"/>
    <s v="meme_pays"/>
    <m/>
    <m/>
    <n v="15"/>
    <n v="4"/>
    <n v="0"/>
    <n v="100"/>
    <n v="100"/>
    <m/>
    <s v="peudisponible"/>
    <s v="6kg"/>
    <n v="0"/>
    <n v="1"/>
    <n v="0"/>
    <m/>
    <n v="30000"/>
    <m/>
    <s v="meme_pays"/>
    <m/>
    <m/>
    <n v="15"/>
    <n v="5"/>
    <n v="0"/>
    <n v="100"/>
    <n v="100"/>
    <m/>
    <s v="peudisponible"/>
    <n v="8500"/>
    <s v="meme_pays"/>
    <m/>
    <m/>
    <n v="14"/>
    <n v="3"/>
    <n v="0"/>
    <n v="200"/>
    <n v="100"/>
    <m/>
    <s v="peudisponible"/>
    <n v="5000"/>
    <s v="meme_pays"/>
    <m/>
    <m/>
    <n v="30"/>
    <n v="14"/>
    <n v="0"/>
    <n v="100"/>
    <n v="100"/>
    <m/>
    <s v="peudisponible"/>
    <n v="700"/>
    <s v="meme_pays"/>
    <m/>
    <m/>
    <n v="20"/>
    <n v="7"/>
    <n v="0"/>
    <n v="400"/>
    <n v="300"/>
    <m/>
    <s v="disponible"/>
    <n v="450"/>
    <s v="meme_pays"/>
    <m/>
    <m/>
    <n v="30"/>
    <n v="100"/>
    <n v="1"/>
    <n v="200"/>
    <n v="200"/>
    <m/>
    <s v="peudisponible"/>
    <s v="0_5l 1l"/>
    <n v="0"/>
    <n v="1"/>
    <n v="1"/>
    <m/>
    <n v="1100"/>
    <n v="2000"/>
    <s v="meme_pays"/>
    <m/>
    <m/>
    <n v="30"/>
    <n v="10"/>
    <n v="0"/>
    <n v="1000"/>
    <n v="500"/>
    <m/>
    <s v="disponible"/>
    <n v="7500"/>
    <s v="meme_pays"/>
    <m/>
    <m/>
    <n v="20"/>
    <n v="3"/>
    <n v="0"/>
    <n v="1000"/>
    <n v="1000"/>
    <m/>
    <s v="disponible"/>
    <n v="3500"/>
    <s v="meme_pays"/>
    <m/>
    <m/>
    <n v="30"/>
    <n v="3"/>
    <n v="0"/>
    <n v="1500"/>
    <n v="1500"/>
    <m/>
    <s v="peudisponible"/>
    <n v="6000"/>
    <s v="meme_pays"/>
    <m/>
    <m/>
    <n v="30"/>
    <n v="60"/>
    <n v="1"/>
    <n v="3000"/>
    <n v="1500"/>
    <m/>
    <s v="disponible"/>
    <n v="4000"/>
    <s v="meme_pays"/>
    <m/>
    <m/>
    <n v="30"/>
    <n v="3"/>
    <n v="0"/>
    <n v="1000"/>
    <n v="1000"/>
    <m/>
    <s v="disponible"/>
    <n v="1500"/>
    <s v="meme_pays"/>
    <m/>
    <m/>
    <n v="20"/>
    <n v="2"/>
    <n v="0"/>
    <n v="1000"/>
    <n v="1000"/>
    <m/>
    <m/>
    <m/>
    <m/>
    <m/>
    <m/>
    <m/>
    <m/>
    <m/>
    <m/>
    <m/>
    <m/>
    <m/>
    <m/>
    <m/>
    <s v="disponible"/>
    <n v="300"/>
    <s v="meme_pays"/>
    <m/>
    <m/>
    <n v="50"/>
    <n v="3"/>
    <n v="0"/>
    <n v="1000"/>
    <n v="1000"/>
    <m/>
    <s v="oui"/>
    <m/>
    <s v="marmite7 lampe sac_boro marmite5 assiette gobelet_plastique combustible_charbon combustible_gaz"/>
    <n v="0"/>
    <n v="1"/>
    <n v="1"/>
    <n v="1"/>
    <n v="1"/>
    <n v="1"/>
    <n v="1"/>
    <n v="0"/>
    <n v="0"/>
    <n v="0"/>
    <n v="0"/>
    <n v="0"/>
    <n v="1"/>
    <n v="0"/>
    <n v="1"/>
    <n v="0"/>
    <m/>
    <s v="vols degradation_perte route_etat prix_fournisseurs cout_transport securite"/>
    <n v="1"/>
    <n v="1"/>
    <n v="1"/>
    <n v="1"/>
    <n v="1"/>
    <n v="0"/>
    <n v="1"/>
    <n v="0"/>
    <n v="0"/>
    <n v="0"/>
    <n v="0"/>
    <m/>
    <m/>
    <x v="2"/>
    <n v="0"/>
    <n v="1"/>
    <n v="0"/>
    <n v="0"/>
    <s v="couverture lampe sac_boro natte combustible_gaz combustible_charbon bassine moustiquaire"/>
    <n v="0"/>
    <n v="1"/>
    <n v="1"/>
    <n v="0"/>
    <n v="0"/>
    <n v="0"/>
    <n v="0"/>
    <n v="0"/>
    <n v="1"/>
    <n v="1"/>
    <n v="1"/>
    <n v="1"/>
    <n v="1"/>
    <n v="0"/>
    <n v="1"/>
    <n v="0"/>
    <s v="hausse_couts hausse_demande_clients hausse_demande_arrivees baisse_offre_securite Hausse_prix_fournisseurs baisse_offre_saison_circulation"/>
    <n v="1"/>
    <n v="0"/>
    <n v="0"/>
    <n v="1"/>
    <n v="1"/>
    <n v="1"/>
    <n v="0"/>
    <n v="1"/>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chat_prix transports achat_liquidites"/>
    <n v="0"/>
    <n v="1"/>
    <n v="1"/>
    <n v="1"/>
    <n v="0"/>
    <n v="0"/>
    <n v="0"/>
    <n v="0"/>
    <n v="0"/>
    <n v="0"/>
    <m/>
    <s v="cheque transfert argent_mobile"/>
    <n v="0"/>
    <n v="0"/>
    <n v="1"/>
    <n v="1"/>
    <n v="0"/>
    <n v="1"/>
    <n v="0"/>
    <n v="0"/>
    <n v="0"/>
    <n v="0"/>
    <n v="0"/>
    <m/>
    <s v="oui_personnel"/>
    <s v="oui_produits oui_transports oui_carburant"/>
    <n v="0"/>
    <n v="1"/>
    <n v="1"/>
    <n v="1"/>
    <n v="0"/>
    <n v="0"/>
    <m/>
    <s v="pas_de_reponse"/>
    <n v="0"/>
    <n v="0"/>
    <n v="0"/>
    <n v="0"/>
    <n v="0"/>
    <n v="0"/>
    <n v="0"/>
    <n v="1"/>
    <n v="0"/>
    <m/>
    <s v="oui_plusieurs"/>
    <s v="manque_transports restrictions_mouvements horaires_restreints"/>
    <n v="0"/>
    <n v="1"/>
    <n v="1"/>
    <n v="1"/>
    <n v="0"/>
    <n v="0"/>
    <n v="0"/>
    <n v="0"/>
    <n v="0"/>
    <m/>
    <s v="vol_cambriolage agression_commercant"/>
    <n v="0"/>
    <n v="0"/>
    <n v="0"/>
    <n v="1"/>
    <n v="0"/>
    <n v="1"/>
    <n v="0"/>
    <n v="0"/>
    <n v="0"/>
    <n v="0"/>
    <m/>
    <s v="route_endommagees routes_inondees routes_barrees"/>
    <n v="0"/>
    <n v="1"/>
    <n v="1"/>
    <n v="1"/>
    <n v="0"/>
    <n v="0"/>
    <n v="0"/>
    <n v="0"/>
    <n v="0"/>
    <m/>
    <s v="pas_de_reponse"/>
    <n v="0"/>
    <n v="0"/>
    <n v="0"/>
    <n v="0"/>
    <n v="0"/>
    <n v="0"/>
    <n v="0"/>
    <n v="0"/>
    <n v="1"/>
    <m/>
    <s v="baisse_un_peu"/>
    <s v="oui"/>
    <m/>
    <s v="L'insécurité"/>
    <s v="augmente_beaucoup"/>
    <s v="oui"/>
    <s v="L'arrivée massive des PDI"/>
    <m/>
    <s v="Nous rencontrons beaucoup de difficulté dans le transport des marchandises. Les routes sont totalement dégradé. Nous demandons de l'aide a l'Etat pour réparer les dégâts"/>
    <m/>
    <m/>
    <m/>
    <m/>
    <n v="446798557"/>
    <d v="2023-06-30T22:16:20"/>
    <m/>
    <m/>
    <s v="submitted_via_web"/>
    <s v="bkf_icsm"/>
    <s v="v8DRxzhZAoFL2MzF7VzqpN"/>
    <m/>
    <m/>
    <m/>
  </r>
  <r>
    <n v="166"/>
    <s v="d95b4073-aee8-4288-bfc1-582c35f1c1e4"/>
    <d v="2023-06-30T00:00:00"/>
    <s v="tibga"/>
    <s v="tibga1"/>
    <d v="2023-06-30T14:23:12"/>
    <d v="2023-06-30T22:27:19"/>
    <s v="audit.csv"/>
    <m/>
    <m/>
    <x v="4"/>
    <d v="2023-06-30T00:00:00"/>
    <s v="est"/>
    <s v="gourma"/>
    <x v="12"/>
    <s v="central"/>
    <m/>
    <m/>
    <s v="Première Urgence Internationnale Burkina Faso (PUI)"/>
    <s v="Marché de Tibga"/>
    <m/>
    <s v="oui"/>
    <m/>
    <x v="1"/>
    <m/>
    <m/>
    <s v="seau"/>
    <n v="1"/>
    <n v="0"/>
    <n v="0"/>
    <n v="0"/>
    <n v="1"/>
    <m/>
    <s v="disponible"/>
    <n v="1250"/>
    <s v="meme_pays"/>
    <m/>
    <m/>
    <n v="30"/>
    <n v="3"/>
    <n v="0"/>
    <n v="40"/>
    <n v="40"/>
    <m/>
    <m/>
    <m/>
    <m/>
    <m/>
    <m/>
    <m/>
    <m/>
    <m/>
    <m/>
    <m/>
    <m/>
    <m/>
    <m/>
    <m/>
    <m/>
    <m/>
    <m/>
    <m/>
    <m/>
    <m/>
    <m/>
    <m/>
    <m/>
    <m/>
    <m/>
    <m/>
    <m/>
    <m/>
    <m/>
    <m/>
    <s v="non"/>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gobelet_acier"/>
    <n v="0"/>
    <n v="0"/>
    <n v="0"/>
    <n v="1"/>
    <n v="1"/>
    <n v="1"/>
    <n v="1"/>
    <n v="1"/>
    <n v="0"/>
    <n v="0"/>
    <n v="0"/>
    <n v="0"/>
    <n v="0"/>
    <n v="0"/>
    <n v="0"/>
    <n v="0"/>
    <n v="5"/>
    <n v="7"/>
    <m/>
    <m/>
    <m/>
    <m/>
    <m/>
    <m/>
    <m/>
    <m/>
    <m/>
    <m/>
    <m/>
    <m/>
    <m/>
    <m/>
    <m/>
    <m/>
    <m/>
    <m/>
    <m/>
    <m/>
    <m/>
    <m/>
    <m/>
    <m/>
    <m/>
    <m/>
    <m/>
    <m/>
    <m/>
    <m/>
    <m/>
    <m/>
    <m/>
    <m/>
    <m/>
    <m/>
    <m/>
    <m/>
    <m/>
    <m/>
    <m/>
    <m/>
    <m/>
    <m/>
    <s v="disponible"/>
    <n v="7500"/>
    <s v="meme_pays"/>
    <m/>
    <m/>
    <n v="60"/>
    <n v="5"/>
    <n v="0"/>
    <n v="25"/>
    <n v="15"/>
    <m/>
    <s v="disponible"/>
    <n v="5000"/>
    <s v="meme_pays"/>
    <m/>
    <m/>
    <n v="60"/>
    <n v="5"/>
    <n v="0"/>
    <n v="30"/>
    <n v="20"/>
    <m/>
    <s v="disponible"/>
    <n v="750"/>
    <s v="meme_pays"/>
    <m/>
    <m/>
    <n v="30"/>
    <n v="2"/>
    <n v="0"/>
    <n v="40"/>
    <n v="30"/>
    <m/>
    <s v="disponible"/>
    <n v="200"/>
    <s v="meme_pays"/>
    <m/>
    <m/>
    <n v="30"/>
    <n v="2"/>
    <n v="0"/>
    <n v="50"/>
    <n v="50"/>
    <m/>
    <s v="disponible"/>
    <s v="0_25l 0_5l 1l"/>
    <n v="1"/>
    <n v="1"/>
    <n v="1"/>
    <n v="500"/>
    <n v="700"/>
    <n v="1200"/>
    <s v="meme_pays"/>
    <m/>
    <m/>
    <n v="60"/>
    <n v="3"/>
    <n v="0"/>
    <n v="50"/>
    <n v="50"/>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oint_de_vente"/>
    <s v="pas_de_reponse"/>
    <n v="0"/>
    <n v="0"/>
    <n v="0"/>
    <n v="0"/>
    <n v="1"/>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6800051"/>
    <d v="2023-06-30T22:27:33"/>
    <m/>
    <m/>
    <s v="submitted_via_web"/>
    <s v="bkf_icsm"/>
    <s v="v8DRxzhZAoFL2MzF7VzqpN"/>
    <m/>
    <m/>
    <m/>
  </r>
  <r>
    <n v="167"/>
    <s v="25fdbd64-e11a-4f37-ad09-f2893d768316"/>
    <d v="2023-06-30T00:00:00"/>
    <s v="tibga"/>
    <s v="tibga1"/>
    <d v="2023-06-30T14:28:32"/>
    <d v="2023-06-30T22:38:38"/>
    <s v="audit.csv"/>
    <m/>
    <m/>
    <x v="4"/>
    <d v="2023-06-30T00:00:00"/>
    <s v="est"/>
    <s v="gourma"/>
    <x v="12"/>
    <s v="central"/>
    <m/>
    <m/>
    <s v="Première Urgence Internationnale Burkina Faso (PUI)"/>
    <s v="Marché de Tibga"/>
    <m/>
    <s v="oui"/>
    <m/>
    <x v="1"/>
    <m/>
    <m/>
    <s v="aucun"/>
    <n v="0"/>
    <n v="0"/>
    <n v="0"/>
    <n v="1"/>
    <n v="1"/>
    <m/>
    <m/>
    <m/>
    <m/>
    <m/>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m/>
    <m/>
    <m/>
    <m/>
    <m/>
    <m/>
    <m/>
    <s v="marmite7 marmite5 assiette gobelet_plastique"/>
    <n v="0"/>
    <n v="0"/>
    <n v="0"/>
    <n v="1"/>
    <n v="1"/>
    <n v="1"/>
    <n v="1"/>
    <n v="0"/>
    <n v="0"/>
    <n v="0"/>
    <n v="0"/>
    <n v="0"/>
    <n v="0"/>
    <n v="0"/>
    <n v="0"/>
    <n v="0"/>
    <n v="4"/>
    <n v="6"/>
    <m/>
    <m/>
    <m/>
    <m/>
    <m/>
    <m/>
    <m/>
    <m/>
    <m/>
    <m/>
    <m/>
    <m/>
    <m/>
    <m/>
    <m/>
    <m/>
    <m/>
    <m/>
    <m/>
    <m/>
    <m/>
    <m/>
    <m/>
    <m/>
    <m/>
    <m/>
    <m/>
    <m/>
    <m/>
    <m/>
    <m/>
    <m/>
    <m/>
    <m/>
    <m/>
    <m/>
    <m/>
    <m/>
    <m/>
    <m/>
    <m/>
    <m/>
    <m/>
    <m/>
    <s v="disponible"/>
    <n v="8000"/>
    <s v="meme_pays"/>
    <m/>
    <m/>
    <n v="60"/>
    <n v="4"/>
    <n v="0"/>
    <n v="20"/>
    <n v="15"/>
    <m/>
    <s v="disponible"/>
    <n v="6000"/>
    <s v="meme_pays"/>
    <m/>
    <m/>
    <n v="45"/>
    <n v="4"/>
    <n v="0"/>
    <n v="40"/>
    <n v="20"/>
    <m/>
    <s v="disponible"/>
    <n v="1000"/>
    <s v="meme_pays"/>
    <m/>
    <m/>
    <n v="30"/>
    <n v="2"/>
    <n v="0"/>
    <n v="50"/>
    <n v="50"/>
    <m/>
    <s v="disponible"/>
    <n v="200"/>
    <s v="meme_pays"/>
    <m/>
    <m/>
    <n v="30"/>
    <n v="2"/>
    <n v="0"/>
    <n v="40"/>
    <n v="40"/>
    <m/>
    <m/>
    <m/>
    <m/>
    <m/>
    <m/>
    <m/>
    <m/>
    <m/>
    <m/>
    <m/>
    <m/>
    <m/>
    <m/>
    <m/>
    <m/>
    <m/>
    <m/>
    <m/>
    <m/>
    <m/>
    <m/>
    <m/>
    <m/>
    <m/>
    <m/>
    <m/>
    <m/>
    <m/>
    <m/>
    <m/>
    <m/>
    <m/>
    <m/>
    <m/>
    <m/>
    <m/>
    <m/>
    <m/>
    <m/>
    <m/>
    <m/>
    <m/>
    <m/>
    <m/>
    <m/>
    <m/>
    <m/>
    <m/>
    <m/>
    <m/>
    <m/>
    <m/>
    <m/>
    <m/>
    <m/>
    <m/>
    <m/>
    <m/>
    <m/>
    <m/>
    <m/>
    <m/>
    <m/>
    <m/>
    <m/>
    <m/>
    <m/>
    <m/>
    <m/>
    <m/>
    <m/>
    <m/>
    <m/>
    <m/>
    <m/>
    <m/>
    <m/>
    <m/>
    <m/>
    <m/>
    <m/>
    <m/>
    <m/>
    <m/>
    <m/>
    <m/>
    <m/>
    <m/>
    <m/>
    <m/>
    <m/>
    <m/>
    <m/>
    <m/>
    <m/>
    <m/>
    <m/>
    <s v="non"/>
    <m/>
    <m/>
    <m/>
    <m/>
    <m/>
    <m/>
    <m/>
    <m/>
    <m/>
    <m/>
    <m/>
    <m/>
    <m/>
    <m/>
    <m/>
    <m/>
    <m/>
    <m/>
    <m/>
    <m/>
    <m/>
    <m/>
    <m/>
    <m/>
    <m/>
    <m/>
    <m/>
    <m/>
    <m/>
    <m/>
    <m/>
    <m/>
    <m/>
    <x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1"/>
    <n v="0"/>
    <n v="0"/>
    <n v="0"/>
    <n v="0"/>
    <n v="0"/>
    <n v="0"/>
    <n v="0"/>
    <n v="0"/>
    <n v="0"/>
    <m/>
    <s v="transfert"/>
    <n v="0"/>
    <n v="0"/>
    <n v="0"/>
    <n v="1"/>
    <n v="0"/>
    <n v="0"/>
    <n v="0"/>
    <n v="0"/>
    <n v="0"/>
    <n v="0"/>
    <n v="0"/>
    <m/>
    <s v="oui_point_de_vente"/>
    <s v="oui_produits"/>
    <n v="0"/>
    <n v="1"/>
    <n v="0"/>
    <n v="0"/>
    <n v="0"/>
    <n v="0"/>
    <m/>
    <s v="aucun"/>
    <n v="1"/>
    <n v="0"/>
    <n v="0"/>
    <n v="0"/>
    <n v="0"/>
    <n v="0"/>
    <n v="0"/>
    <n v="0"/>
    <n v="0"/>
    <m/>
    <s v="oui_plusieurs"/>
    <s v="aucun"/>
    <n v="1"/>
    <n v="0"/>
    <n v="0"/>
    <n v="0"/>
    <n v="0"/>
    <n v="0"/>
    <n v="0"/>
    <n v="0"/>
    <n v="0"/>
    <m/>
    <s v="aucun"/>
    <n v="1"/>
    <n v="0"/>
    <n v="0"/>
    <n v="0"/>
    <n v="0"/>
    <n v="0"/>
    <n v="0"/>
    <n v="0"/>
    <n v="0"/>
    <n v="0"/>
    <m/>
    <s v="aucun"/>
    <n v="1"/>
    <n v="0"/>
    <n v="0"/>
    <n v="0"/>
    <n v="0"/>
    <n v="0"/>
    <n v="0"/>
    <n v="0"/>
    <n v="0"/>
    <m/>
    <s v="aucun"/>
    <n v="1"/>
    <n v="0"/>
    <n v="0"/>
    <n v="0"/>
    <n v="0"/>
    <n v="0"/>
    <n v="0"/>
    <n v="0"/>
    <n v="0"/>
    <m/>
    <s v="meme"/>
    <m/>
    <m/>
    <m/>
    <s v="meme"/>
    <m/>
    <m/>
    <m/>
    <s v="RAS"/>
    <m/>
    <m/>
    <m/>
    <m/>
    <n v="446801197"/>
    <d v="2023-06-30T22:38:51"/>
    <m/>
    <m/>
    <s v="submitted_via_web"/>
    <s v="bkf_icsm"/>
    <s v="v8DRxzhZAoFL2MzF7VzqpN"/>
    <m/>
    <m/>
    <m/>
  </r>
  <r>
    <n v="168"/>
    <s v="282a8dfd-01fd-41c6-991a-4722c139578f"/>
    <d v="2023-06-29T00:00:00"/>
    <s v="bogande"/>
    <s v="bogande1"/>
    <d v="2023-06-29T15:04:29"/>
    <d v="2023-07-01T07:37:27"/>
    <s v="audit.csv"/>
    <m/>
    <m/>
    <x v="4"/>
    <d v="2023-06-29T00:00:00"/>
    <s v="est"/>
    <s v="gnagna"/>
    <x v="13"/>
    <s v="central"/>
    <m/>
    <m/>
    <s v="Première Urgence Internationnale Burkina Faso (PUI)"/>
    <s v="Marché de Bogande"/>
    <m/>
    <s v="oui"/>
    <m/>
    <x v="1"/>
    <m/>
    <m/>
    <s v="seau savon400gr bidon"/>
    <n v="1"/>
    <n v="1"/>
    <n v="1"/>
    <n v="0"/>
    <n v="3"/>
    <m/>
    <s v="peudisponible"/>
    <n v="1000"/>
    <s v="meme_region"/>
    <m/>
    <m/>
    <n v="30"/>
    <n v="4"/>
    <n v="0"/>
    <n v="500"/>
    <n v="500"/>
    <m/>
    <s v="peudisponible"/>
    <s v="20l 25l"/>
    <n v="1"/>
    <n v="1"/>
    <n v="1000"/>
    <n v="1250"/>
    <s v="meme_region"/>
    <m/>
    <m/>
    <n v="30"/>
    <n v="3"/>
    <n v="0"/>
    <n v="100"/>
    <n v="200"/>
    <m/>
    <s v="peudisponible"/>
    <s v="boule400g boule250g"/>
    <n v="1"/>
    <n v="1"/>
    <n v="450"/>
    <n v="300"/>
    <s v="meme_region"/>
    <m/>
    <m/>
    <n v="30"/>
    <n v="3"/>
    <n v="0"/>
    <n v="400"/>
    <n v="500"/>
    <m/>
    <s v="oui"/>
    <m/>
    <s v="seau savon400gr bidon"/>
    <n v="1"/>
    <n v="1"/>
    <n v="1"/>
    <n v="0"/>
    <m/>
    <s v="securite vols degradation_perte route_etat cout_transport"/>
    <n v="1"/>
    <n v="1"/>
    <n v="1"/>
    <n v="1"/>
    <n v="0"/>
    <n v="0"/>
    <n v="1"/>
    <n v="0"/>
    <n v="0"/>
    <n v="0"/>
    <n v="0"/>
    <m/>
    <m/>
    <s v="prix_hausse"/>
    <n v="0"/>
    <n v="1"/>
    <n v="0"/>
    <n v="0"/>
    <s v="seau savon400gr bidon"/>
    <n v="1"/>
    <n v="1"/>
    <n v="1"/>
    <n v="0"/>
    <s v="hausse_couts hausse_demande_clients Hausse_prix_fournisseurs baisse_offre_securite"/>
    <n v="1"/>
    <n v="0"/>
    <n v="0"/>
    <n v="1"/>
    <n v="0"/>
    <n v="1"/>
    <n v="0"/>
    <n v="0"/>
    <n v="1"/>
    <n v="0"/>
    <n v="0"/>
    <n v="0"/>
    <m/>
    <m/>
    <m/>
    <m/>
    <m/>
    <m/>
    <m/>
    <m/>
    <m/>
    <m/>
    <m/>
    <m/>
    <m/>
    <m/>
    <m/>
    <m/>
    <m/>
    <m/>
    <m/>
    <m/>
    <m/>
    <s v="bache corde tenaille pelle"/>
    <n v="1"/>
    <n v="1"/>
    <n v="1"/>
    <n v="1"/>
    <n v="0"/>
    <n v="4"/>
    <m/>
    <s v="peudisponible"/>
    <n v="5500"/>
    <s v="meme_region"/>
    <m/>
    <m/>
    <n v="30"/>
    <n v="3"/>
    <n v="0"/>
    <n v="100"/>
    <n v="100"/>
    <m/>
    <s v="peudisponible"/>
    <n v="13000"/>
    <s v="meme_region"/>
    <m/>
    <m/>
    <n v="30"/>
    <n v="3"/>
    <n v="0"/>
    <n v="100"/>
    <n v="100"/>
    <m/>
    <s v="peudisponible"/>
    <n v="6000"/>
    <s v="meme_region"/>
    <m/>
    <m/>
    <n v="60"/>
    <n v="3"/>
    <n v="0"/>
    <n v="500"/>
    <n v="500"/>
    <m/>
    <s v="disponible"/>
    <n v="5000"/>
    <s v="meme_pays"/>
    <m/>
    <m/>
    <n v="30"/>
    <n v="3"/>
    <n v="0"/>
    <n v="200"/>
    <n v="200"/>
    <m/>
    <s v="oui"/>
    <m/>
    <s v="pelle tenaille corde bache"/>
    <n v="1"/>
    <n v="1"/>
    <n v="1"/>
    <n v="1"/>
    <n v="0"/>
    <m/>
    <s v="securite route_etat cout_transport"/>
    <n v="1"/>
    <n v="0"/>
    <n v="0"/>
    <n v="1"/>
    <n v="0"/>
    <n v="0"/>
    <n v="1"/>
    <n v="0"/>
    <n v="0"/>
    <n v="0"/>
    <n v="0"/>
    <m/>
    <m/>
    <s v="prix_hausse"/>
    <n v="0"/>
    <n v="1"/>
    <n v="0"/>
    <n v="0"/>
    <s v="pelle tenaille corde bache"/>
    <n v="1"/>
    <n v="1"/>
    <n v="1"/>
    <n v="1"/>
    <n v="0"/>
    <s v="hausse_couts Hausse_prix_fournisseurs baisse_offre_saison_circulation baisse_offre_securite"/>
    <n v="1"/>
    <n v="0"/>
    <n v="0"/>
    <n v="0"/>
    <n v="0"/>
    <n v="1"/>
    <n v="0"/>
    <n v="1"/>
    <n v="1"/>
    <n v="0"/>
    <n v="0"/>
    <n v="0"/>
    <m/>
    <m/>
    <m/>
    <m/>
    <m/>
    <m/>
    <m/>
    <m/>
    <m/>
    <m/>
    <m/>
    <m/>
    <m/>
    <m/>
    <m/>
    <m/>
    <m/>
    <m/>
    <m/>
    <m/>
    <m/>
    <m/>
    <s v="combustible_gaz combustible_charbon assiette gobelet_plastique gobelet_acier bassine natte couverture moustiquaire lampe sac_boro"/>
    <n v="0"/>
    <n v="1"/>
    <n v="1"/>
    <n v="0"/>
    <n v="0"/>
    <n v="1"/>
    <n v="1"/>
    <n v="1"/>
    <n v="1"/>
    <n v="1"/>
    <n v="1"/>
    <n v="1"/>
    <n v="1"/>
    <n v="0"/>
    <n v="1"/>
    <n v="0"/>
    <n v="11"/>
    <n v="18"/>
    <m/>
    <m/>
    <m/>
    <m/>
    <m/>
    <m/>
    <m/>
    <m/>
    <m/>
    <m/>
    <m/>
    <m/>
    <s v="disponible"/>
    <s v="sac"/>
    <n v="1"/>
    <n v="0"/>
    <n v="6500"/>
    <m/>
    <s v="meme_pays"/>
    <m/>
    <m/>
    <n v="30"/>
    <n v="3"/>
    <n v="0"/>
    <n v="1000"/>
    <n v="100"/>
    <m/>
    <s v="disponible"/>
    <s v="3kg 6kg 12kg"/>
    <n v="1"/>
    <n v="1"/>
    <n v="1"/>
    <n v="8000"/>
    <n v="30000"/>
    <n v="31000"/>
    <s v="meme_pays"/>
    <m/>
    <m/>
    <n v="14"/>
    <n v="14"/>
    <n v="1"/>
    <n v="300"/>
    <n v="200"/>
    <m/>
    <m/>
    <m/>
    <m/>
    <m/>
    <m/>
    <m/>
    <m/>
    <m/>
    <m/>
    <m/>
    <m/>
    <m/>
    <m/>
    <m/>
    <m/>
    <m/>
    <m/>
    <m/>
    <m/>
    <m/>
    <m/>
    <m/>
    <s v="disponible"/>
    <n v="900"/>
    <s v="meme_pays"/>
    <m/>
    <m/>
    <n v="30"/>
    <n v="3"/>
    <n v="0"/>
    <n v="1000"/>
    <n v="1000"/>
    <m/>
    <s v="disponible"/>
    <n v="600"/>
    <s v="meme_pays"/>
    <m/>
    <m/>
    <n v="30"/>
    <n v="3"/>
    <n v="0"/>
    <n v="1000"/>
    <n v="1000"/>
    <m/>
    <s v="peudisponible"/>
    <s v="1l"/>
    <n v="0"/>
    <n v="0"/>
    <n v="1"/>
    <m/>
    <m/>
    <n v="1600"/>
    <s v="meme_pays"/>
    <m/>
    <m/>
    <n v="30"/>
    <n v="4"/>
    <n v="0"/>
    <n v="100"/>
    <n v="100"/>
    <m/>
    <s v="disponible"/>
    <n v="5000"/>
    <s v="meme_region"/>
    <m/>
    <m/>
    <n v="20"/>
    <n v="4"/>
    <n v="0"/>
    <n v="100"/>
    <n v="100"/>
    <m/>
    <s v="peudisponible"/>
    <n v="4000"/>
    <s v="meme_pays"/>
    <m/>
    <m/>
    <n v="60"/>
    <n v="3"/>
    <n v="0"/>
    <n v="500"/>
    <n v="500"/>
    <m/>
    <s v="peudisponible"/>
    <n v="7000"/>
    <s v="meme_pays"/>
    <m/>
    <m/>
    <n v="30"/>
    <n v="3"/>
    <n v="0"/>
    <n v="1000"/>
    <n v="100"/>
    <m/>
    <s v="disponible"/>
    <n v="3500"/>
    <s v="meme_pays"/>
    <m/>
    <m/>
    <n v="30"/>
    <n v="2"/>
    <n v="0"/>
    <n v="100"/>
    <n v="100"/>
    <m/>
    <s v="peudisponible"/>
    <n v="1000"/>
    <s v="meme_pays"/>
    <m/>
    <m/>
    <n v="30"/>
    <n v="3"/>
    <n v="0"/>
    <n v="600"/>
    <n v="300"/>
    <m/>
    <m/>
    <m/>
    <m/>
    <m/>
    <m/>
    <m/>
    <m/>
    <m/>
    <m/>
    <m/>
    <m/>
    <m/>
    <m/>
    <m/>
    <s v="disponible"/>
    <n v="250"/>
    <s v="meme_region"/>
    <m/>
    <m/>
    <n v="30"/>
    <n v="3"/>
    <n v="0"/>
    <n v="1000"/>
    <n v="1000"/>
    <m/>
    <s v="oui"/>
    <m/>
    <s v="combustible_gaz sac_boro natte lampe"/>
    <n v="0"/>
    <n v="0"/>
    <n v="1"/>
    <n v="0"/>
    <n v="0"/>
    <n v="0"/>
    <n v="0"/>
    <n v="0"/>
    <n v="0"/>
    <n v="1"/>
    <n v="0"/>
    <n v="0"/>
    <n v="1"/>
    <n v="0"/>
    <n v="1"/>
    <n v="0"/>
    <m/>
    <s v="securite degradation_perte route_etat cout_transport"/>
    <n v="1"/>
    <n v="0"/>
    <n v="1"/>
    <n v="1"/>
    <n v="0"/>
    <n v="0"/>
    <n v="1"/>
    <n v="0"/>
    <n v="0"/>
    <n v="0"/>
    <n v="0"/>
    <m/>
    <m/>
    <x v="2"/>
    <n v="0"/>
    <n v="1"/>
    <n v="0"/>
    <n v="0"/>
    <s v="combustible_gaz lampe natte couverture moustiquaire"/>
    <n v="0"/>
    <n v="0"/>
    <n v="1"/>
    <n v="0"/>
    <n v="0"/>
    <n v="0"/>
    <n v="0"/>
    <n v="0"/>
    <n v="0"/>
    <n v="1"/>
    <n v="1"/>
    <n v="1"/>
    <n v="1"/>
    <n v="0"/>
    <n v="0"/>
    <n v="0"/>
    <s v="hausse_couts hausse_change baisse_offre_securite Hausse_prix_fournisseurs"/>
    <n v="1"/>
    <n v="0"/>
    <n v="1"/>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transports"/>
    <n v="0"/>
    <n v="0"/>
    <n v="1"/>
    <n v="0"/>
    <n v="0"/>
    <n v="0"/>
    <n v="0"/>
    <n v="0"/>
    <n v="0"/>
    <n v="0"/>
    <m/>
    <s v="argent_mobile transfert cheque"/>
    <n v="0"/>
    <n v="0"/>
    <n v="1"/>
    <n v="1"/>
    <n v="0"/>
    <n v="1"/>
    <n v="0"/>
    <n v="0"/>
    <n v="0"/>
    <n v="0"/>
    <n v="0"/>
    <m/>
    <s v="oui_personnel"/>
    <s v="oui_produits oui_transports oui_carburant"/>
    <n v="0"/>
    <n v="1"/>
    <n v="1"/>
    <n v="1"/>
    <n v="0"/>
    <n v="0"/>
    <m/>
    <s v="aucun"/>
    <n v="1"/>
    <n v="0"/>
    <n v="0"/>
    <n v="0"/>
    <n v="0"/>
    <n v="0"/>
    <n v="0"/>
    <n v="0"/>
    <n v="0"/>
    <m/>
    <s v="oui_plusieurs"/>
    <s v="horaires_restreints"/>
    <n v="0"/>
    <n v="0"/>
    <n v="0"/>
    <n v="1"/>
    <n v="0"/>
    <n v="0"/>
    <n v="0"/>
    <n v="0"/>
    <n v="0"/>
    <m/>
    <s v="vol_cambriolage"/>
    <n v="0"/>
    <n v="0"/>
    <n v="0"/>
    <n v="1"/>
    <n v="0"/>
    <n v="0"/>
    <n v="0"/>
    <n v="0"/>
    <n v="0"/>
    <n v="0"/>
    <m/>
    <s v="route_endommagees routes_barrees"/>
    <n v="0"/>
    <n v="1"/>
    <n v="0"/>
    <n v="1"/>
    <n v="0"/>
    <n v="0"/>
    <n v="0"/>
    <n v="0"/>
    <n v="0"/>
    <m/>
    <s v="aucun"/>
    <n v="1"/>
    <n v="0"/>
    <n v="0"/>
    <n v="0"/>
    <n v="0"/>
    <n v="0"/>
    <n v="0"/>
    <n v="0"/>
    <n v="0"/>
    <m/>
    <s v="baisse_beaucoup"/>
    <s v="oui"/>
    <m/>
    <s v="Cause de l'insécurité"/>
    <s v="augmente_beaucoup"/>
    <s v="oui"/>
    <s v="L'arrivée des PDI"/>
    <m/>
    <m/>
    <m/>
    <m/>
    <m/>
    <m/>
    <n v="446864421"/>
    <d v="2023-07-01T07:37:38"/>
    <m/>
    <m/>
    <s v="submitted_via_web"/>
    <s v="bkf_icsm"/>
    <s v="v8DRxzhZAoFL2MzF7VzqpN"/>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7B86CF-293D-4142-8ACB-828468859C5E}" name="Tableau croisé dynamique3" cacheId="609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I40" firstHeaderRow="0" firstDataRow="1" firstDataCol="1"/>
  <pivotFields count="1238">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15">
        <item x="2"/>
        <item x="9"/>
        <item x="0"/>
        <item x="7"/>
        <item m="1" x="13"/>
        <item x="3"/>
        <item x="6"/>
        <item x="1"/>
        <item x="4"/>
        <item x="8"/>
        <item x="5"/>
        <item x="10"/>
        <item x="11"/>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s>
  <rowFields count="1">
    <field x="14"/>
  </rowFields>
  <rowItems count="14">
    <i>
      <x/>
    </i>
    <i>
      <x v="1"/>
    </i>
    <i>
      <x v="2"/>
    </i>
    <i>
      <x v="3"/>
    </i>
    <i>
      <x v="5"/>
    </i>
    <i>
      <x v="6"/>
    </i>
    <i>
      <x v="7"/>
    </i>
    <i>
      <x v="8"/>
    </i>
    <i>
      <x v="9"/>
    </i>
    <i>
      <x v="10"/>
    </i>
    <i>
      <x v="11"/>
    </i>
    <i>
      <x v="12"/>
    </i>
    <i>
      <x v="13"/>
    </i>
    <i t="grand">
      <x/>
    </i>
  </rowItems>
  <colFields count="1">
    <field x="-2"/>
  </colFields>
  <colItems count="8">
    <i>
      <x/>
    </i>
    <i i="1">
      <x v="1"/>
    </i>
    <i i="2">
      <x v="2"/>
    </i>
    <i i="3">
      <x v="3"/>
    </i>
    <i i="4">
      <x v="4"/>
    </i>
    <i i="5">
      <x v="5"/>
    </i>
    <i i="6">
      <x v="6"/>
    </i>
    <i i="7">
      <x v="7"/>
    </i>
  </colItems>
  <dataFields count="8">
    <dataField name="Somme de infrastructure_modalites_paiement_credit_informel" fld="1137" baseField="0" baseItem="0"/>
    <dataField name="Somme de infrastructure_modalites_paiement_liquide_devise_etrangere" fld="1138" baseField="0" baseItem="0"/>
    <dataField name="Somme de infrastructure_modalites_paiement_argent_mobile" fld="1139" baseField="0" baseItem="0"/>
    <dataField name="Somme de infrastructure_modalites_paiement_transfert" fld="1140" baseField="0" baseItem="0"/>
    <dataField name="Somme de infrastructure_modalites_paiement_carte_credit" fld="1141" baseField="0" baseItem="0"/>
    <dataField name="Somme de infrastructure_modalites_paiement_cheque" fld="1142" baseField="0" baseItem="0"/>
    <dataField name="Somme de infrastructure_modalites_paiement_bons" fld="1143" baseField="0" baseItem="0"/>
    <dataField name="Somme de infrastructure_modalites_paiement_troc" fld="1144" baseField="0" baseItem="0"/>
  </dataFields>
  <formats count="12">
    <format dxfId="23">
      <pivotArea type="all" dataOnly="0" outline="0" fieldPosition="0"/>
    </format>
    <format dxfId="24">
      <pivotArea outline="0" collapsedLevelsAreSubtotals="1" fieldPosition="0"/>
    </format>
    <format dxfId="25">
      <pivotArea field="14" type="button" dataOnly="0" labelOnly="1" outline="0" axis="axisRow" fieldPosition="0"/>
    </format>
    <format dxfId="26">
      <pivotArea dataOnly="0" labelOnly="1" fieldPosition="0">
        <references count="1">
          <reference field="14" count="0"/>
        </references>
      </pivotArea>
    </format>
    <format dxfId="27">
      <pivotArea dataOnly="0" labelOnly="1" grandRow="1" outline="0" fieldPosition="0"/>
    </format>
    <format dxfId="28">
      <pivotArea dataOnly="0" labelOnly="1" outline="0" fieldPosition="0">
        <references count="1">
          <reference field="4294967294" count="8">
            <x v="0"/>
            <x v="1"/>
            <x v="2"/>
            <x v="3"/>
            <x v="4"/>
            <x v="5"/>
            <x v="6"/>
            <x v="7"/>
          </reference>
        </references>
      </pivotArea>
    </format>
    <format dxfId="29">
      <pivotArea type="all" dataOnly="0" outline="0" fieldPosition="0"/>
    </format>
    <format dxfId="30">
      <pivotArea outline="0" collapsedLevelsAreSubtotals="1" fieldPosition="0"/>
    </format>
    <format dxfId="31">
      <pivotArea field="14" type="button" dataOnly="0" labelOnly="1" outline="0" axis="axisRow" fieldPosition="0"/>
    </format>
    <format dxfId="32">
      <pivotArea dataOnly="0" labelOnly="1" fieldPosition="0">
        <references count="1">
          <reference field="14" count="0"/>
        </references>
      </pivotArea>
    </format>
    <format dxfId="33">
      <pivotArea dataOnly="0" labelOnly="1" grandRow="1" outline="0" fieldPosition="0"/>
    </format>
    <format dxfId="34">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78CEFC0-EC06-4DA4-8DAA-B92A4EA712EE}" name="Tableau croisé dynamique4" cacheId="609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P12" firstHeaderRow="1" firstDataRow="2" firstDataCol="1"/>
  <pivotFields count="1238">
    <pivotField showAll="0"/>
    <pivotField showAll="0"/>
    <pivotField numFmtId="165" showAll="0"/>
    <pivotField showAll="0"/>
    <pivotField showAll="0"/>
    <pivotField numFmtId="165" showAll="0"/>
    <pivotField numFmtId="165" showAll="0"/>
    <pivotField showAll="0"/>
    <pivotField showAll="0"/>
    <pivotField showAll="0"/>
    <pivotField showAll="0">
      <items count="8">
        <item x="3"/>
        <item x="0"/>
        <item x="6"/>
        <item x="5"/>
        <item x="1"/>
        <item x="4"/>
        <item x="2"/>
        <item t="default"/>
      </items>
    </pivotField>
    <pivotField numFmtId="165" showAll="0"/>
    <pivotField showAll="0"/>
    <pivotField showAll="0"/>
    <pivotField axis="axisCol" showAll="0">
      <items count="15">
        <item x="11"/>
        <item x="13"/>
        <item x="2"/>
        <item x="9"/>
        <item x="10"/>
        <item x="0"/>
        <item x="7"/>
        <item x="3"/>
        <item x="5"/>
        <item x="6"/>
        <item x="1"/>
        <item x="4"/>
        <item x="12"/>
        <item x="8"/>
        <item t="default"/>
      </items>
    </pivotField>
    <pivotField showAll="0"/>
    <pivotField showAll="0"/>
    <pivotField showAll="0"/>
    <pivotField showAll="0"/>
    <pivotField showAll="0"/>
    <pivotField showAll="0"/>
    <pivotField showAll="0"/>
    <pivotField showAll="0"/>
    <pivotField axis="axisRow" dataField="1" showAll="0">
      <items count="5">
        <item x="1"/>
        <item x="0"/>
        <item h="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s>
  <rowFields count="1">
    <field x="23"/>
  </rowFields>
  <rowItems count="4">
    <i>
      <x/>
    </i>
    <i>
      <x v="1"/>
    </i>
    <i>
      <x v="3"/>
    </i>
    <i t="grand">
      <x/>
    </i>
  </rowItems>
  <colFields count="1">
    <field x="14"/>
  </colFields>
  <colItems count="15">
    <i>
      <x/>
    </i>
    <i>
      <x v="1"/>
    </i>
    <i>
      <x v="2"/>
    </i>
    <i>
      <x v="3"/>
    </i>
    <i>
      <x v="4"/>
    </i>
    <i>
      <x v="5"/>
    </i>
    <i>
      <x v="6"/>
    </i>
    <i>
      <x v="7"/>
    </i>
    <i>
      <x v="8"/>
    </i>
    <i>
      <x v="9"/>
    </i>
    <i>
      <x v="10"/>
    </i>
    <i>
      <x v="11"/>
    </i>
    <i>
      <x v="12"/>
    </i>
    <i>
      <x v="13"/>
    </i>
    <i t="grand">
      <x/>
    </i>
  </colItems>
  <dataFields count="1">
    <dataField name="Nombre de i_taille_magasin" fld="23" subtotal="count" baseField="0" baseItem="0"/>
  </dataFields>
  <formats count="20">
    <format dxfId="3">
      <pivotArea type="all" dataOnly="0" outline="0" fieldPosition="0"/>
    </format>
    <format dxfId="4">
      <pivotArea outline="0" collapsedLevelsAreSubtotals="1" fieldPosition="0"/>
    </format>
    <format dxfId="5">
      <pivotArea type="origin" dataOnly="0" labelOnly="1" outline="0" fieldPosition="0"/>
    </format>
    <format dxfId="6">
      <pivotArea field="14" type="button" dataOnly="0" labelOnly="1" outline="0" axis="axisCol" fieldPosition="0"/>
    </format>
    <format dxfId="7">
      <pivotArea type="topRight" dataOnly="0" labelOnly="1" outline="0" fieldPosition="0"/>
    </format>
    <format dxfId="8">
      <pivotArea field="23" type="button" dataOnly="0" labelOnly="1" outline="0" axis="axisRow" fieldPosition="0"/>
    </format>
    <format dxfId="9">
      <pivotArea dataOnly="0" labelOnly="1" fieldPosition="0">
        <references count="1">
          <reference field="23" count="0"/>
        </references>
      </pivotArea>
    </format>
    <format dxfId="10">
      <pivotArea dataOnly="0" labelOnly="1" grandRow="1" outline="0" fieldPosition="0"/>
    </format>
    <format dxfId="11">
      <pivotArea dataOnly="0" labelOnly="1" fieldPosition="0">
        <references count="1">
          <reference field="14" count="0"/>
        </references>
      </pivotArea>
    </format>
    <format dxfId="12">
      <pivotArea dataOnly="0" labelOnly="1" grandCol="1" outline="0" fieldPosition="0"/>
    </format>
    <format dxfId="13">
      <pivotArea type="all" dataOnly="0" outline="0" fieldPosition="0"/>
    </format>
    <format dxfId="14">
      <pivotArea outline="0" collapsedLevelsAreSubtotals="1" fieldPosition="0"/>
    </format>
    <format dxfId="15">
      <pivotArea type="origin" dataOnly="0" labelOnly="1" outline="0" fieldPosition="0"/>
    </format>
    <format dxfId="16">
      <pivotArea field="14" type="button" dataOnly="0" labelOnly="1" outline="0" axis="axisCol" fieldPosition="0"/>
    </format>
    <format dxfId="17">
      <pivotArea type="topRight" dataOnly="0" labelOnly="1" outline="0" fieldPosition="0"/>
    </format>
    <format dxfId="18">
      <pivotArea field="23" type="button" dataOnly="0" labelOnly="1" outline="0" axis="axisRow" fieldPosition="0"/>
    </format>
    <format dxfId="19">
      <pivotArea dataOnly="0" labelOnly="1" fieldPosition="0">
        <references count="1">
          <reference field="23" count="0"/>
        </references>
      </pivotArea>
    </format>
    <format dxfId="20">
      <pivotArea dataOnly="0" labelOnly="1" grandRow="1" outline="0" fieldPosition="0"/>
    </format>
    <format dxfId="21">
      <pivotArea dataOnly="0" labelOnly="1" fieldPosition="0">
        <references count="1">
          <reference field="14" count="0"/>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J25"/>
  <sheetViews>
    <sheetView showGridLines="0" zoomScale="90" zoomScaleNormal="90" workbookViewId="0">
      <selection activeCell="B10" sqref="B10:C10"/>
    </sheetView>
  </sheetViews>
  <sheetFormatPr defaultColWidth="8.7109375" defaultRowHeight="16.5"/>
  <cols>
    <col min="1" max="1" width="33.7109375" style="118" customWidth="1"/>
    <col min="2" max="2" width="18.7109375" style="118" customWidth="1"/>
    <col min="3" max="3" width="67.5703125" style="118" customWidth="1"/>
    <col min="4" max="16384" width="8.7109375" style="3"/>
  </cols>
  <sheetData>
    <row r="1" spans="1:10" ht="93.95" customHeight="1">
      <c r="A1" s="284" t="s">
        <v>0</v>
      </c>
      <c r="B1" s="284"/>
      <c r="C1" s="284"/>
    </row>
    <row r="2" spans="1:10" ht="93.95" customHeight="1">
      <c r="A2" s="159"/>
      <c r="B2" s="159"/>
      <c r="C2" s="159"/>
    </row>
    <row r="3" spans="1:10" ht="17.45">
      <c r="A3" s="285" t="s">
        <v>1</v>
      </c>
      <c r="B3" s="285"/>
      <c r="C3" s="285"/>
      <c r="I3" s="115" t="s">
        <v>2</v>
      </c>
    </row>
    <row r="4" spans="1:10" ht="159" customHeight="1">
      <c r="A4" s="113" t="s">
        <v>3</v>
      </c>
      <c r="B4" s="286" t="s">
        <v>4</v>
      </c>
      <c r="C4" s="286"/>
      <c r="E4" s="114" t="s">
        <v>5</v>
      </c>
      <c r="J4"/>
    </row>
    <row r="5" spans="1:10" ht="264.95" customHeight="1">
      <c r="A5" s="113" t="s">
        <v>6</v>
      </c>
      <c r="B5" s="286" t="s">
        <v>7</v>
      </c>
      <c r="C5" s="286"/>
      <c r="E5" s="114"/>
    </row>
    <row r="6" spans="1:10" ht="15" customHeight="1">
      <c r="A6" s="113" t="s">
        <v>8</v>
      </c>
      <c r="B6" s="287" t="s">
        <v>9</v>
      </c>
      <c r="C6" s="287"/>
    </row>
    <row r="7" spans="1:10">
      <c r="A7" s="113" t="s">
        <v>10</v>
      </c>
      <c r="B7" s="286" t="s">
        <v>11</v>
      </c>
      <c r="C7" s="286"/>
    </row>
    <row r="8" spans="1:10" ht="81.95" customHeight="1">
      <c r="A8" s="113" t="s">
        <v>12</v>
      </c>
      <c r="B8" s="282" t="s">
        <v>13</v>
      </c>
      <c r="C8" s="282"/>
      <c r="E8" s="114" t="s">
        <v>14</v>
      </c>
    </row>
    <row r="9" spans="1:10">
      <c r="A9" s="113" t="s">
        <v>15</v>
      </c>
      <c r="B9" s="283">
        <v>13</v>
      </c>
      <c r="C9" s="283"/>
    </row>
    <row r="10" spans="1:10">
      <c r="A10" s="113" t="s">
        <v>16</v>
      </c>
      <c r="B10" s="283">
        <v>168</v>
      </c>
      <c r="C10" s="283"/>
    </row>
    <row r="11" spans="1:10">
      <c r="A11" s="273" t="s">
        <v>17</v>
      </c>
      <c r="B11" s="274"/>
      <c r="C11" s="275"/>
    </row>
    <row r="12" spans="1:10">
      <c r="A12" s="113" t="s">
        <v>18</v>
      </c>
      <c r="B12" s="280" t="s">
        <v>19</v>
      </c>
      <c r="C12" s="281"/>
    </row>
    <row r="13" spans="1:10" ht="14.45" customHeight="1">
      <c r="A13" s="113" t="s">
        <v>20</v>
      </c>
      <c r="B13" s="280" t="s">
        <v>21</v>
      </c>
      <c r="C13" s="281"/>
    </row>
    <row r="14" spans="1:10" ht="31.5" customHeight="1">
      <c r="A14" s="113" t="s">
        <v>22</v>
      </c>
      <c r="B14" s="280" t="s">
        <v>23</v>
      </c>
      <c r="C14" s="281"/>
    </row>
    <row r="15" spans="1:10" ht="31.5" customHeight="1">
      <c r="A15" s="113" t="s">
        <v>24</v>
      </c>
      <c r="B15" s="280" t="s">
        <v>25</v>
      </c>
      <c r="C15" s="281"/>
    </row>
    <row r="16" spans="1:10" ht="23.45" customHeight="1">
      <c r="A16" s="119" t="s">
        <v>26</v>
      </c>
      <c r="B16" s="280" t="s">
        <v>27</v>
      </c>
      <c r="C16" s="281"/>
    </row>
    <row r="17" spans="1:3" ht="23.45" customHeight="1">
      <c r="A17" s="113" t="s">
        <v>28</v>
      </c>
      <c r="B17" s="280" t="s">
        <v>29</v>
      </c>
      <c r="C17" s="281"/>
    </row>
    <row r="18" spans="1:3" ht="14.45" customHeight="1">
      <c r="A18" s="113" t="s">
        <v>30</v>
      </c>
      <c r="B18" s="280" t="s">
        <v>31</v>
      </c>
      <c r="C18" s="281"/>
    </row>
    <row r="19" spans="1:3" ht="14.45" customHeight="1">
      <c r="A19" s="113" t="s">
        <v>32</v>
      </c>
      <c r="B19" s="288" t="s">
        <v>33</v>
      </c>
      <c r="C19" s="289"/>
    </row>
    <row r="20" spans="1:3" ht="35.1" customHeight="1">
      <c r="A20" s="113" t="s">
        <v>34</v>
      </c>
      <c r="B20" s="280" t="s">
        <v>35</v>
      </c>
      <c r="C20" s="281"/>
    </row>
    <row r="21" spans="1:3" ht="14.45" customHeight="1">
      <c r="A21" s="113" t="s">
        <v>36</v>
      </c>
      <c r="B21" s="280" t="s">
        <v>37</v>
      </c>
      <c r="C21" s="281"/>
    </row>
    <row r="22" spans="1:3" ht="15" customHeight="1">
      <c r="A22" s="113" t="s">
        <v>38</v>
      </c>
      <c r="B22" s="280" t="s">
        <v>39</v>
      </c>
      <c r="C22" s="281"/>
    </row>
    <row r="23" spans="1:3">
      <c r="A23" s="273" t="s">
        <v>40</v>
      </c>
      <c r="B23" s="274"/>
      <c r="C23" s="275"/>
    </row>
    <row r="24" spans="1:3" ht="14.45" customHeight="1">
      <c r="A24" s="116" t="s">
        <v>41</v>
      </c>
      <c r="B24" s="276" t="s">
        <v>42</v>
      </c>
      <c r="C24" s="277"/>
    </row>
    <row r="25" spans="1:3">
      <c r="A25" s="117" t="s">
        <v>43</v>
      </c>
      <c r="B25" s="278" t="s">
        <v>44</v>
      </c>
      <c r="C25" s="279"/>
    </row>
  </sheetData>
  <mergeCells count="24">
    <mergeCell ref="A11:C11"/>
    <mergeCell ref="B12:C12"/>
    <mergeCell ref="B13:C13"/>
    <mergeCell ref="B20:C20"/>
    <mergeCell ref="B14:C14"/>
    <mergeCell ref="B18:C18"/>
    <mergeCell ref="B16:C16"/>
    <mergeCell ref="B17:C17"/>
    <mergeCell ref="B15:C15"/>
    <mergeCell ref="B19:C19"/>
    <mergeCell ref="B8:C8"/>
    <mergeCell ref="B9:C9"/>
    <mergeCell ref="B10:C10"/>
    <mergeCell ref="A1:C1"/>
    <mergeCell ref="A3:C3"/>
    <mergeCell ref="B4:C4"/>
    <mergeCell ref="B5:C5"/>
    <mergeCell ref="B6:C6"/>
    <mergeCell ref="B7:C7"/>
    <mergeCell ref="A23:C23"/>
    <mergeCell ref="B24:C24"/>
    <mergeCell ref="B25:C25"/>
    <mergeCell ref="B21:C21"/>
    <mergeCell ref="B22:C22"/>
  </mergeCells>
  <conditionalFormatting sqref="A4:B10 A11 A12:B15 B16 A23:A25">
    <cfRule type="expression" dxfId="2" priority="4">
      <formula>MOD(ROW(),2)</formula>
    </cfRule>
  </conditionalFormatting>
  <conditionalFormatting sqref="A17:B22">
    <cfRule type="expression" dxfId="1" priority="1">
      <formula>MOD(ROW(),2)</formula>
    </cfRule>
  </conditionalFormatting>
  <conditionalFormatting sqref="B24">
    <cfRule type="expression" dxfId="0" priority="2">
      <formula>MOD(ROW(),2)</formula>
    </cfRule>
  </conditionalFormatting>
  <hyperlinks>
    <hyperlink ref="B6:C6" r:id="rId1" display="Termes de references " xr:uid="{197D3C07-14D7-4D8B-8B96-92CF0AF20FE6}"/>
    <hyperlink ref="B24" r:id="rId2" xr:uid="{06080ABE-88F9-48EE-AB5B-AE2202CC085A}"/>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A78B-6FEA-4974-B76B-DDB18FB4EDFB}">
  <dimension ref="A1:AUP188"/>
  <sheetViews>
    <sheetView workbookViewId="0">
      <selection activeCell="E22" sqref="E22"/>
    </sheetView>
  </sheetViews>
  <sheetFormatPr defaultColWidth="8.85546875" defaultRowHeight="17.45"/>
  <cols>
    <col min="1" max="1" width="9.140625" style="13" bestFit="1" customWidth="1"/>
    <col min="2" max="2" width="8.85546875" style="13"/>
    <col min="3" max="3" width="26.7109375" style="112" customWidth="1"/>
    <col min="4" max="4" width="26.7109375" style="13" customWidth="1"/>
    <col min="5" max="5" width="18.28515625" style="13" bestFit="1" customWidth="1"/>
    <col min="6" max="7" width="20.7109375" style="112" customWidth="1"/>
    <col min="8" max="11" width="8.85546875" style="13"/>
    <col min="12" max="12" width="20.7109375" style="112" customWidth="1"/>
    <col min="13" max="27" width="8.85546875" style="13"/>
    <col min="28" max="32" width="9.140625" style="13" bestFit="1" customWidth="1"/>
    <col min="33" max="34" width="8.85546875" style="13"/>
    <col min="35" max="35" width="9.140625" style="13" bestFit="1" customWidth="1"/>
    <col min="36" max="38" width="8.85546875" style="13"/>
    <col min="39" max="43" width="9.140625" style="13" bestFit="1" customWidth="1"/>
    <col min="44" max="46" width="8.85546875" style="13"/>
    <col min="47" max="50" width="9.140625" style="13" bestFit="1" customWidth="1"/>
    <col min="51" max="53" width="8.85546875" style="13"/>
    <col min="54" max="58" width="9.140625" style="13" bestFit="1" customWidth="1"/>
    <col min="59" max="61" width="8.85546875" style="13"/>
    <col min="62" max="65" width="9.140625" style="13" bestFit="1" customWidth="1"/>
    <col min="66" max="68" width="8.85546875" style="13"/>
    <col min="69" max="73" width="9.140625" style="13" bestFit="1" customWidth="1"/>
    <col min="74" max="77" width="8.85546875" style="13"/>
    <col min="78" max="81" width="9.140625" style="13" bestFit="1" customWidth="1"/>
    <col min="82" max="82" width="8.85546875" style="13"/>
    <col min="83" max="83" width="13.5703125" style="13" customWidth="1"/>
    <col min="84" max="94" width="9.140625" style="13" bestFit="1" customWidth="1"/>
    <col min="95" max="97" width="8.85546875" style="13"/>
    <col min="98" max="101" width="9.140625" style="13" bestFit="1" customWidth="1"/>
    <col min="102" max="102" width="8.85546875" style="13"/>
    <col min="103" max="106" width="9.140625" style="13" bestFit="1" customWidth="1"/>
    <col min="107" max="107" width="8.85546875" style="13"/>
    <col min="108" max="119" width="9.140625" style="13" bestFit="1" customWidth="1"/>
    <col min="120" max="141" width="8.85546875" style="13"/>
    <col min="142" max="147" width="9.140625" style="13" bestFit="1" customWidth="1"/>
    <col min="148" max="149" width="8.85546875" style="13"/>
    <col min="150" max="150" width="9.140625" style="13" bestFit="1" customWidth="1"/>
    <col min="151" max="153" width="8.85546875" style="13"/>
    <col min="154" max="158" width="9.140625" style="13" bestFit="1" customWidth="1"/>
    <col min="159" max="160" width="8.85546875" style="13"/>
    <col min="161" max="161" width="9.140625" style="13" bestFit="1" customWidth="1"/>
    <col min="162" max="164" width="8.85546875" style="13"/>
    <col min="165" max="169" width="9.140625" style="13" bestFit="1" customWidth="1"/>
    <col min="170" max="171" width="8.85546875" style="13"/>
    <col min="172" max="172" width="9.140625" style="13" bestFit="1" customWidth="1"/>
    <col min="173" max="175" width="8.85546875" style="13"/>
    <col min="176" max="180" width="9.140625" style="13" bestFit="1" customWidth="1"/>
    <col min="181" max="182" width="8.85546875" style="13"/>
    <col min="183" max="183" width="9.140625" style="13" bestFit="1" customWidth="1"/>
    <col min="184" max="186" width="8.85546875" style="13"/>
    <col min="187" max="191" width="9.140625" style="13" bestFit="1" customWidth="1"/>
    <col min="192" max="195" width="8.85546875" style="13"/>
    <col min="196" max="200" width="9.140625" style="13" bestFit="1" customWidth="1"/>
    <col min="201" max="202" width="8.85546875" style="13"/>
    <col min="203" max="213" width="9.140625" style="13" bestFit="1" customWidth="1"/>
    <col min="214" max="216" width="8.85546875" style="13"/>
    <col min="217" max="220" width="9.140625" style="13" bestFit="1" customWidth="1"/>
    <col min="221" max="221" width="8.85546875" style="13"/>
    <col min="222" max="226" width="9.140625" style="13" bestFit="1" customWidth="1"/>
    <col min="227" max="227" width="8.85546875" style="13"/>
    <col min="228" max="239" width="9.140625" style="13" bestFit="1" customWidth="1"/>
    <col min="240" max="262" width="8.85546875" style="13"/>
    <col min="263" max="280" width="9.140625" style="13" bestFit="1" customWidth="1"/>
    <col min="281" max="282" width="8.85546875" style="13"/>
    <col min="283" max="283" width="9.140625" style="13" bestFit="1" customWidth="1"/>
    <col min="284" max="286" width="8.85546875" style="13"/>
    <col min="287" max="291" width="9.140625" style="13" bestFit="1" customWidth="1"/>
    <col min="292" max="294" width="8.85546875" style="13"/>
    <col min="295" max="298" width="9.140625" style="13" bestFit="1" customWidth="1"/>
    <col min="299" max="301" width="8.85546875" style="13"/>
    <col min="302" max="306" width="9.140625" style="13" bestFit="1" customWidth="1"/>
    <col min="307" max="309" width="8.85546875" style="13"/>
    <col min="310" max="315" width="9.140625" style="13" bestFit="1" customWidth="1"/>
    <col min="316" max="318" width="8.85546875" style="13"/>
    <col min="319" max="323" width="9.140625" style="13" bestFit="1" customWidth="1"/>
    <col min="324" max="325" width="8.85546875" style="13"/>
    <col min="326" max="326" width="9.140625" style="13" bestFit="1" customWidth="1"/>
    <col min="327" max="329" width="8.85546875" style="13"/>
    <col min="330" max="334" width="9.140625" style="13" bestFit="1" customWidth="1"/>
    <col min="335" max="336" width="8.85546875" style="13"/>
    <col min="337" max="337" width="9.140625" style="13" bestFit="1" customWidth="1"/>
    <col min="338" max="340" width="8.85546875" style="13"/>
    <col min="341" max="345" width="9.140625" style="13" bestFit="1" customWidth="1"/>
    <col min="346" max="347" width="8.85546875" style="13"/>
    <col min="348" max="348" width="9.140625" style="13" bestFit="1" customWidth="1"/>
    <col min="349" max="351" width="8.85546875" style="13"/>
    <col min="352" max="356" width="9.140625" style="13" bestFit="1" customWidth="1"/>
    <col min="357" max="358" width="8.85546875" style="13"/>
    <col min="359" max="359" width="9.140625" style="13" bestFit="1" customWidth="1"/>
    <col min="360" max="362" width="8.85546875" style="13"/>
    <col min="363" max="367" width="9.140625" style="13" bestFit="1" customWidth="1"/>
    <col min="368" max="370" width="8.85546875" style="13"/>
    <col min="371" max="376" width="9.140625" style="13" bestFit="1" customWidth="1"/>
    <col min="377" max="379" width="8.85546875" style="13"/>
    <col min="380" max="384" width="9.140625" style="13" bestFit="1" customWidth="1"/>
    <col min="385" max="386" width="8.85546875" style="13"/>
    <col min="387" max="387" width="9.140625" style="13" bestFit="1" customWidth="1"/>
    <col min="388" max="390" width="8.85546875" style="13"/>
    <col min="391" max="395" width="9.140625" style="13" bestFit="1" customWidth="1"/>
    <col min="396" max="397" width="8.85546875" style="13"/>
    <col min="398" max="398" width="9.140625" style="13" bestFit="1" customWidth="1"/>
    <col min="399" max="401" width="8.85546875" style="13"/>
    <col min="402" max="406" width="9.140625" style="13" bestFit="1" customWidth="1"/>
    <col min="407" max="408" width="8.85546875" style="13"/>
    <col min="409" max="409" width="9.140625" style="13" bestFit="1" customWidth="1"/>
    <col min="410" max="412" width="8.85546875" style="13"/>
    <col min="413" max="417" width="9.140625" style="13" bestFit="1" customWidth="1"/>
    <col min="418" max="419" width="8.85546875" style="13"/>
    <col min="420" max="420" width="9.140625" style="13" bestFit="1" customWidth="1"/>
    <col min="421" max="423" width="8.85546875" style="13"/>
    <col min="424" max="428" width="9.140625" style="13" bestFit="1" customWidth="1"/>
    <col min="429" max="430" width="8.85546875" style="13"/>
    <col min="431" max="431" width="9.140625" style="13" bestFit="1" customWidth="1"/>
    <col min="432" max="434" width="8.85546875" style="13"/>
    <col min="435" max="439" width="9.140625" style="13" bestFit="1" customWidth="1"/>
    <col min="440" max="442" width="8.85546875" style="13"/>
    <col min="443" max="443" width="9.140625" style="13" bestFit="1" customWidth="1"/>
    <col min="444" max="448" width="8.85546875" style="13"/>
    <col min="449" max="453" width="9.140625" style="13" bestFit="1" customWidth="1"/>
    <col min="454" max="455" width="8.85546875" style="13"/>
    <col min="456" max="456" width="9.140625" style="13" bestFit="1" customWidth="1"/>
    <col min="457" max="459" width="8.85546875" style="13"/>
    <col min="460" max="464" width="9.140625" style="13" bestFit="1" customWidth="1"/>
    <col min="465" max="468" width="8.85546875" style="13"/>
    <col min="469" max="484" width="9.140625" style="13" bestFit="1" customWidth="1"/>
    <col min="485" max="486" width="8.85546875" style="13"/>
    <col min="487" max="497" width="9.140625" style="13" bestFit="1" customWidth="1"/>
    <col min="498" max="500" width="8.85546875" style="13"/>
    <col min="501" max="504" width="9.140625" style="13" bestFit="1" customWidth="1"/>
    <col min="505" max="505" width="8.85546875" style="13"/>
    <col min="506" max="521" width="9.140625" style="13" bestFit="1" customWidth="1"/>
    <col min="522" max="522" width="8.85546875" style="13"/>
    <col min="523" max="534" width="9.140625" style="13" bestFit="1" customWidth="1"/>
    <col min="535" max="536" width="8.85546875" style="13"/>
    <col min="537" max="552" width="9.140625" style="13" bestFit="1" customWidth="1"/>
    <col min="553" max="553" width="8.85546875" style="13"/>
    <col min="554" max="565" width="9.140625" style="13" bestFit="1" customWidth="1"/>
    <col min="566" max="569" width="8.85546875" style="13"/>
    <col min="570" max="598" width="9.140625" style="13" bestFit="1" customWidth="1"/>
    <col min="599" max="601" width="8.85546875" style="13"/>
    <col min="602" max="604" width="9.140625" style="13" bestFit="1" customWidth="1"/>
    <col min="605" max="605" width="8.85546875" style="13"/>
    <col min="606" max="606" width="9.140625" style="13" bestFit="1" customWidth="1"/>
    <col min="607" max="610" width="8.85546875" style="13"/>
    <col min="611" max="615" width="9.140625" style="13" bestFit="1" customWidth="1"/>
    <col min="616" max="618" width="8.85546875" style="13"/>
    <col min="619" max="621" width="9.140625" style="13" bestFit="1" customWidth="1"/>
    <col min="622" max="622" width="8.85546875" style="13"/>
    <col min="623" max="623" width="9.140625" style="13" bestFit="1" customWidth="1"/>
    <col min="624" max="627" width="8.85546875" style="13"/>
    <col min="628" max="632" width="9.140625" style="13" bestFit="1" customWidth="1"/>
    <col min="633" max="635" width="8.85546875" style="13"/>
    <col min="636" max="638" width="9.140625" style="13" bestFit="1" customWidth="1"/>
    <col min="639" max="639" width="8.85546875" style="13"/>
    <col min="640" max="640" width="9.140625" style="13" bestFit="1" customWidth="1"/>
    <col min="641" max="644" width="8.85546875" style="13"/>
    <col min="645" max="649" width="9.140625" style="13" bestFit="1" customWidth="1"/>
    <col min="650" max="652" width="8.85546875" style="13"/>
    <col min="653" max="655" width="9.140625" style="13" bestFit="1" customWidth="1"/>
    <col min="656" max="656" width="8.85546875" style="13"/>
    <col min="657" max="657" width="9.140625" style="13" bestFit="1" customWidth="1"/>
    <col min="658" max="661" width="8.85546875" style="13"/>
    <col min="662" max="666" width="9.140625" style="13" bestFit="1" customWidth="1"/>
    <col min="667" max="669" width="8.85546875" style="13"/>
    <col min="670" max="673" width="9.140625" style="13" bestFit="1" customWidth="1"/>
    <col min="674" max="678" width="8.85546875" style="13"/>
    <col min="679" max="683" width="9.140625" style="13" bestFit="1" customWidth="1"/>
    <col min="684" max="686" width="8.85546875" style="13"/>
    <col min="687" max="690" width="9.140625" style="13" bestFit="1" customWidth="1"/>
    <col min="691" max="695" width="8.85546875" style="13"/>
    <col min="696" max="700" width="9.140625" style="13" bestFit="1" customWidth="1"/>
    <col min="701" max="763" width="8.85546875" style="13"/>
    <col min="764" max="764" width="9.140625" style="13" bestFit="1" customWidth="1"/>
    <col min="765" max="767" width="8.85546875" style="13"/>
    <col min="768" max="772" width="9.140625" style="13" bestFit="1" customWidth="1"/>
    <col min="773" max="774" width="8.85546875" style="13"/>
    <col min="775" max="775" width="9.140625" style="13" bestFit="1" customWidth="1"/>
    <col min="776" max="778" width="8.85546875" style="13"/>
    <col min="779" max="783" width="9.140625" style="13" bestFit="1" customWidth="1"/>
    <col min="784" max="785" width="8.85546875" style="13"/>
    <col min="786" max="786" width="9.140625" style="13" bestFit="1" customWidth="1"/>
    <col min="787" max="789" width="8.85546875" style="13"/>
    <col min="790" max="794" width="9.140625" style="13" bestFit="1" customWidth="1"/>
    <col min="795" max="796" width="8.85546875" style="13"/>
    <col min="797" max="797" width="9.140625" style="13" bestFit="1" customWidth="1"/>
    <col min="798" max="800" width="8.85546875" style="13"/>
    <col min="801" max="805" width="9.140625" style="13" bestFit="1" customWidth="1"/>
    <col min="806" max="807" width="8.85546875" style="13"/>
    <col min="808" max="808" width="9.140625" style="13" bestFit="1" customWidth="1"/>
    <col min="809" max="811" width="8.85546875" style="13"/>
    <col min="812" max="816" width="9.140625" style="13" bestFit="1" customWidth="1"/>
    <col min="817" max="819" width="8.85546875" style="13"/>
    <col min="820" max="822" width="9.140625" style="13" bestFit="1" customWidth="1"/>
    <col min="823" max="823" width="8.85546875" style="13"/>
    <col min="824" max="824" width="9.140625" style="13" bestFit="1" customWidth="1"/>
    <col min="825" max="828" width="8.85546875" style="13"/>
    <col min="829" max="833" width="9.140625" style="13" bestFit="1" customWidth="1"/>
    <col min="834" max="836" width="8.85546875" style="13"/>
    <col min="837" max="839" width="9.140625" style="13" bestFit="1" customWidth="1"/>
    <col min="840" max="840" width="8.85546875" style="13"/>
    <col min="841" max="841" width="9.140625" style="13" bestFit="1" customWidth="1"/>
    <col min="842" max="845" width="8.85546875" style="13"/>
    <col min="846" max="850" width="9.140625" style="13" bestFit="1" customWidth="1"/>
    <col min="851" max="870" width="8.85546875" style="13"/>
    <col min="871" max="873" width="9.140625" style="13" bestFit="1" customWidth="1"/>
    <col min="874" max="874" width="8.85546875" style="13"/>
    <col min="875" max="875" width="9.140625" style="13" bestFit="1" customWidth="1"/>
    <col min="876" max="879" width="8.85546875" style="13"/>
    <col min="880" max="884" width="9.140625" style="13" bestFit="1" customWidth="1"/>
    <col min="885" max="887" width="8.85546875" style="13"/>
    <col min="888" max="890" width="9.140625" style="13" bestFit="1" customWidth="1"/>
    <col min="891" max="892" width="8.85546875" style="13"/>
    <col min="893" max="893" width="9.140625" style="13" bestFit="1" customWidth="1"/>
    <col min="894" max="896" width="8.85546875" style="13"/>
    <col min="897" max="901" width="9.140625" style="13" bestFit="1" customWidth="1"/>
    <col min="902" max="904" width="8.85546875" style="13"/>
    <col min="905" max="906" width="9.140625" style="13" bestFit="1" customWidth="1"/>
    <col min="907" max="907" width="8.85546875" style="13"/>
    <col min="908" max="908" width="9.140625" style="13" bestFit="1" customWidth="1"/>
    <col min="909" max="911" width="8.85546875" style="13"/>
    <col min="912" max="916" width="9.140625" style="13" bestFit="1" customWidth="1"/>
    <col min="917" max="919" width="8.85546875" style="13"/>
    <col min="920" max="921" width="9.140625" style="13" bestFit="1" customWidth="1"/>
    <col min="922" max="922" width="8.85546875" style="13"/>
    <col min="923" max="923" width="9.140625" style="13" bestFit="1" customWidth="1"/>
    <col min="924" max="926" width="8.85546875" style="13"/>
    <col min="927" max="931" width="9.140625" style="13" bestFit="1" customWidth="1"/>
    <col min="932" max="933" width="8.85546875" style="13"/>
    <col min="934" max="934" width="9.140625" style="13" bestFit="1" customWidth="1"/>
    <col min="935" max="937" width="8.85546875" style="13"/>
    <col min="938" max="942" width="9.140625" style="13" bestFit="1" customWidth="1"/>
    <col min="943" max="945" width="8.85546875" style="13"/>
    <col min="946" max="948" width="9.140625" style="13" bestFit="1" customWidth="1"/>
    <col min="949" max="950" width="8.85546875" style="13"/>
    <col min="951" max="951" width="9.140625" style="13" bestFit="1" customWidth="1"/>
    <col min="952" max="954" width="8.85546875" style="13"/>
    <col min="955" max="959" width="9.140625" style="13" bestFit="1" customWidth="1"/>
    <col min="960" max="962" width="8.85546875" style="13"/>
    <col min="963" max="966" width="9.140625" style="13" bestFit="1" customWidth="1"/>
    <col min="967" max="969" width="8.85546875" style="13"/>
    <col min="970" max="974" width="9.140625" style="13" bestFit="1" customWidth="1"/>
    <col min="975" max="976" width="8.85546875" style="13"/>
    <col min="977" max="977" width="9.140625" style="13" bestFit="1" customWidth="1"/>
    <col min="978" max="980" width="8.85546875" style="13"/>
    <col min="981" max="985" width="9.140625" style="13" bestFit="1" customWidth="1"/>
    <col min="986" max="989" width="8.85546875" style="13"/>
    <col min="990" max="1017" width="9.140625" style="13" bestFit="1" customWidth="1"/>
    <col min="1018" max="1019" width="8.85546875" style="13"/>
    <col min="1020" max="1031" width="9.140625" style="13" bestFit="1" customWidth="1"/>
    <col min="1032" max="1034" width="8.85546875" style="13"/>
    <col min="1035" max="1038" width="9.140625" style="13" bestFit="1" customWidth="1"/>
    <col min="1039" max="1124" width="8.85546875" style="13"/>
    <col min="1125" max="1125" width="12" style="13" customWidth="1"/>
    <col min="1126" max="1135" width="9.140625" style="13" bestFit="1" customWidth="1"/>
    <col min="1136" max="1137" width="8.85546875" style="13"/>
    <col min="1138" max="1148" width="9.140625" style="13" bestFit="1" customWidth="1"/>
    <col min="1149" max="1151" width="8.85546875" style="13"/>
    <col min="1152" max="1157" width="9.140625" style="13" bestFit="1" customWidth="1"/>
    <col min="1158" max="1159" width="8.85546875" style="13"/>
    <col min="1160" max="1169" width="9.140625" style="13" bestFit="1" customWidth="1"/>
    <col min="1170" max="1173" width="8.85546875" style="13"/>
    <col min="1174" max="1182" width="9.140625" style="13" bestFit="1" customWidth="1"/>
    <col min="1183" max="1184" width="8.85546875" style="13"/>
    <col min="1185" max="1194" width="9.140625" style="13" bestFit="1" customWidth="1"/>
    <col min="1195" max="1196" width="8.85546875" style="13"/>
    <col min="1197" max="1205" width="9.140625" style="13" bestFit="1" customWidth="1"/>
    <col min="1206" max="1207" width="8.85546875" style="13"/>
    <col min="1208" max="1216" width="9.140625" style="13" bestFit="1" customWidth="1"/>
    <col min="1217" max="1230" width="8.85546875" style="13"/>
    <col min="1231" max="1231" width="12.28515625" style="13" bestFit="1" customWidth="1"/>
    <col min="1232" max="1232" width="20.7109375" style="112" customWidth="1"/>
    <col min="1233" max="16384" width="8.85546875" style="13"/>
  </cols>
  <sheetData>
    <row r="1" spans="1:1238" s="1" customFormat="1">
      <c r="A1" s="1" t="s">
        <v>45</v>
      </c>
      <c r="B1" s="1" t="s">
        <v>46</v>
      </c>
      <c r="C1" s="1" t="s">
        <v>47</v>
      </c>
      <c r="D1" s="1" t="s">
        <v>48</v>
      </c>
      <c r="E1" s="1" t="s">
        <v>49</v>
      </c>
      <c r="F1" s="1" t="s">
        <v>50</v>
      </c>
      <c r="G1" s="1" t="s">
        <v>51</v>
      </c>
      <c r="H1" s="1" t="s">
        <v>52</v>
      </c>
      <c r="I1" s="1" t="s">
        <v>53</v>
      </c>
      <c r="J1" s="1" t="s">
        <v>54</v>
      </c>
      <c r="K1" s="1" t="s">
        <v>55</v>
      </c>
      <c r="L1" s="1" t="s">
        <v>56</v>
      </c>
      <c r="M1" s="1" t="s">
        <v>57</v>
      </c>
      <c r="N1" s="1" t="s">
        <v>58</v>
      </c>
      <c r="O1" s="1" t="s">
        <v>59</v>
      </c>
      <c r="P1" s="1" t="s">
        <v>60</v>
      </c>
      <c r="Q1" s="1" t="s">
        <v>61</v>
      </c>
      <c r="R1" s="1" t="s">
        <v>62</v>
      </c>
      <c r="S1" s="1" t="s">
        <v>63</v>
      </c>
      <c r="T1" s="1" t="s">
        <v>64</v>
      </c>
      <c r="U1" s="1" t="s">
        <v>65</v>
      </c>
      <c r="V1" s="1" t="s">
        <v>66</v>
      </c>
      <c r="W1" s="1" t="s">
        <v>67</v>
      </c>
      <c r="X1" s="1" t="s">
        <v>68</v>
      </c>
      <c r="Y1" s="1" t="s">
        <v>69</v>
      </c>
      <c r="Z1" s="1" t="s">
        <v>70</v>
      </c>
      <c r="AA1" s="1" t="s">
        <v>71</v>
      </c>
      <c r="AB1" s="1" t="s">
        <v>72</v>
      </c>
      <c r="AC1" s="1" t="s">
        <v>73</v>
      </c>
      <c r="AD1" s="1" t="s">
        <v>74</v>
      </c>
      <c r="AE1" s="1" t="s">
        <v>75</v>
      </c>
      <c r="AF1" s="1" t="s">
        <v>76</v>
      </c>
      <c r="AG1" s="1" t="s">
        <v>77</v>
      </c>
      <c r="AH1" s="1" t="s">
        <v>78</v>
      </c>
      <c r="AI1" s="1" t="s">
        <v>79</v>
      </c>
      <c r="AJ1" s="1" t="s">
        <v>80</v>
      </c>
      <c r="AK1" s="1" t="s">
        <v>81</v>
      </c>
      <c r="AL1" s="1" t="s">
        <v>82</v>
      </c>
      <c r="AM1" s="1" t="s">
        <v>83</v>
      </c>
      <c r="AN1" s="1" t="s">
        <v>84</v>
      </c>
      <c r="AO1" s="1" t="s">
        <v>85</v>
      </c>
      <c r="AP1" s="1" t="s">
        <v>86</v>
      </c>
      <c r="AQ1" s="1" t="s">
        <v>87</v>
      </c>
      <c r="AR1" s="1" t="s">
        <v>88</v>
      </c>
      <c r="AS1" s="1" t="s">
        <v>89</v>
      </c>
      <c r="AT1" s="1" t="s">
        <v>90</v>
      </c>
      <c r="AU1" s="1" t="s">
        <v>91</v>
      </c>
      <c r="AV1" s="1" t="s">
        <v>92</v>
      </c>
      <c r="AW1" s="1" t="s">
        <v>93</v>
      </c>
      <c r="AX1" s="1" t="s">
        <v>94</v>
      </c>
      <c r="AY1" s="1" t="s">
        <v>95</v>
      </c>
      <c r="AZ1" s="1" t="s">
        <v>96</v>
      </c>
      <c r="BA1" s="1" t="s">
        <v>97</v>
      </c>
      <c r="BB1" s="1" t="s">
        <v>98</v>
      </c>
      <c r="BC1" s="1" t="s">
        <v>99</v>
      </c>
      <c r="BD1" s="1" t="s">
        <v>100</v>
      </c>
      <c r="BE1" s="1" t="s">
        <v>101</v>
      </c>
      <c r="BF1" s="1" t="s">
        <v>102</v>
      </c>
      <c r="BG1" s="1" t="s">
        <v>103</v>
      </c>
      <c r="BH1" s="1" t="s">
        <v>104</v>
      </c>
      <c r="BI1" s="1" t="s">
        <v>105</v>
      </c>
      <c r="BJ1" s="1" t="s">
        <v>106</v>
      </c>
      <c r="BK1" s="1" t="s">
        <v>107</v>
      </c>
      <c r="BL1" s="1" t="s">
        <v>108</v>
      </c>
      <c r="BM1" s="1" t="s">
        <v>109</v>
      </c>
      <c r="BN1" s="1" t="s">
        <v>110</v>
      </c>
      <c r="BO1" s="1" t="s">
        <v>111</v>
      </c>
      <c r="BP1" s="1" t="s">
        <v>112</v>
      </c>
      <c r="BQ1" s="1" t="s">
        <v>113</v>
      </c>
      <c r="BR1" s="1" t="s">
        <v>114</v>
      </c>
      <c r="BS1" s="1" t="s">
        <v>115</v>
      </c>
      <c r="BT1" s="1" t="s">
        <v>116</v>
      </c>
      <c r="BU1" s="1" t="s">
        <v>117</v>
      </c>
      <c r="BV1" s="1" t="s">
        <v>118</v>
      </c>
      <c r="BW1" s="1" t="s">
        <v>119</v>
      </c>
      <c r="BX1" s="1" t="s">
        <v>120</v>
      </c>
      <c r="BY1" s="1" t="s">
        <v>121</v>
      </c>
      <c r="BZ1" s="1" t="s">
        <v>122</v>
      </c>
      <c r="CA1" s="1" t="s">
        <v>123</v>
      </c>
      <c r="CB1" s="1" t="s">
        <v>124</v>
      </c>
      <c r="CC1" s="1" t="s">
        <v>125</v>
      </c>
      <c r="CD1" s="1" t="s">
        <v>126</v>
      </c>
      <c r="CE1" s="1" t="s">
        <v>127</v>
      </c>
      <c r="CF1" s="1" t="s">
        <v>128</v>
      </c>
      <c r="CG1" s="1" t="s">
        <v>129</v>
      </c>
      <c r="CH1" s="1" t="s">
        <v>130</v>
      </c>
      <c r="CI1" s="1" t="s">
        <v>131</v>
      </c>
      <c r="CJ1" s="1" t="s">
        <v>132</v>
      </c>
      <c r="CK1" s="1" t="s">
        <v>133</v>
      </c>
      <c r="CL1" s="1" t="s">
        <v>134</v>
      </c>
      <c r="CM1" s="1" t="s">
        <v>135</v>
      </c>
      <c r="CN1" s="1" t="s">
        <v>136</v>
      </c>
      <c r="CO1" s="1" t="s">
        <v>137</v>
      </c>
      <c r="CP1" s="1" t="s">
        <v>138</v>
      </c>
      <c r="CQ1" s="1" t="s">
        <v>139</v>
      </c>
      <c r="CR1" s="1" t="s">
        <v>140</v>
      </c>
      <c r="CS1" s="1" t="s">
        <v>141</v>
      </c>
      <c r="CT1" s="1" t="s">
        <v>142</v>
      </c>
      <c r="CU1" s="1" t="s">
        <v>143</v>
      </c>
      <c r="CV1" s="1" t="s">
        <v>144</v>
      </c>
      <c r="CW1" s="1" t="s">
        <v>145</v>
      </c>
      <c r="CX1" s="1" t="s">
        <v>146</v>
      </c>
      <c r="CY1" s="1" t="s">
        <v>147</v>
      </c>
      <c r="CZ1" s="1" t="s">
        <v>148</v>
      </c>
      <c r="DA1" s="1" t="s">
        <v>149</v>
      </c>
      <c r="DB1" s="1" t="s">
        <v>150</v>
      </c>
      <c r="DC1" s="1" t="s">
        <v>151</v>
      </c>
      <c r="DD1" s="1" t="s">
        <v>152</v>
      </c>
      <c r="DE1" s="1" t="s">
        <v>153</v>
      </c>
      <c r="DF1" s="1" t="s">
        <v>154</v>
      </c>
      <c r="DG1" s="1" t="s">
        <v>155</v>
      </c>
      <c r="DH1" s="1" t="s">
        <v>156</v>
      </c>
      <c r="DI1" s="1" t="s">
        <v>157</v>
      </c>
      <c r="DJ1" s="1" t="s">
        <v>158</v>
      </c>
      <c r="DK1" s="1" t="s">
        <v>159</v>
      </c>
      <c r="DL1" s="1" t="s">
        <v>160</v>
      </c>
      <c r="DM1" s="1" t="s">
        <v>161</v>
      </c>
      <c r="DN1" s="1" t="s">
        <v>162</v>
      </c>
      <c r="DO1" s="1" t="s">
        <v>163</v>
      </c>
      <c r="DP1" s="1" t="s">
        <v>164</v>
      </c>
      <c r="DQ1" s="1" t="s">
        <v>165</v>
      </c>
      <c r="DR1" s="1" t="s">
        <v>166</v>
      </c>
      <c r="DS1" s="1" t="s">
        <v>167</v>
      </c>
      <c r="DT1" s="1" t="s">
        <v>168</v>
      </c>
      <c r="DU1" s="1" t="s">
        <v>169</v>
      </c>
      <c r="DV1" s="1" t="s">
        <v>170</v>
      </c>
      <c r="DW1" s="1" t="s">
        <v>171</v>
      </c>
      <c r="DX1" s="1" t="s">
        <v>172</v>
      </c>
      <c r="DY1" s="1" t="s">
        <v>173</v>
      </c>
      <c r="DZ1" s="1" t="s">
        <v>174</v>
      </c>
      <c r="EA1" s="1" t="s">
        <v>175</v>
      </c>
      <c r="EB1" s="1" t="s">
        <v>176</v>
      </c>
      <c r="EC1" s="1" t="s">
        <v>177</v>
      </c>
      <c r="ED1" s="1" t="s">
        <v>178</v>
      </c>
      <c r="EE1" s="1" t="s">
        <v>179</v>
      </c>
      <c r="EF1" s="1" t="s">
        <v>180</v>
      </c>
      <c r="EG1" s="1" t="s">
        <v>181</v>
      </c>
      <c r="EH1" s="1" t="s">
        <v>182</v>
      </c>
      <c r="EI1" s="1" t="s">
        <v>183</v>
      </c>
      <c r="EJ1" s="1" t="s">
        <v>184</v>
      </c>
      <c r="EK1" s="1" t="s">
        <v>185</v>
      </c>
      <c r="EL1" s="1" t="s">
        <v>186</v>
      </c>
      <c r="EM1" s="1" t="s">
        <v>187</v>
      </c>
      <c r="EN1" s="1" t="s">
        <v>188</v>
      </c>
      <c r="EO1" s="1" t="s">
        <v>189</v>
      </c>
      <c r="EP1" s="1" t="s">
        <v>190</v>
      </c>
      <c r="EQ1" s="1" t="s">
        <v>191</v>
      </c>
      <c r="ER1" s="1" t="s">
        <v>192</v>
      </c>
      <c r="ES1" s="1" t="s">
        <v>193</v>
      </c>
      <c r="ET1" s="1" t="s">
        <v>194</v>
      </c>
      <c r="EU1" s="1" t="s">
        <v>195</v>
      </c>
      <c r="EV1" s="1" t="s">
        <v>196</v>
      </c>
      <c r="EW1" s="1" t="s">
        <v>197</v>
      </c>
      <c r="EX1" s="1" t="s">
        <v>198</v>
      </c>
      <c r="EY1" s="1" t="s">
        <v>199</v>
      </c>
      <c r="EZ1" s="1" t="s">
        <v>200</v>
      </c>
      <c r="FA1" s="1" t="s">
        <v>201</v>
      </c>
      <c r="FB1" s="1" t="s">
        <v>202</v>
      </c>
      <c r="FC1" s="1" t="s">
        <v>203</v>
      </c>
      <c r="FD1" s="1" t="s">
        <v>204</v>
      </c>
      <c r="FE1" s="1" t="s">
        <v>205</v>
      </c>
      <c r="FF1" s="1" t="s">
        <v>206</v>
      </c>
      <c r="FG1" s="1" t="s">
        <v>207</v>
      </c>
      <c r="FH1" s="1" t="s">
        <v>208</v>
      </c>
      <c r="FI1" s="1" t="s">
        <v>209</v>
      </c>
      <c r="FJ1" s="1" t="s">
        <v>210</v>
      </c>
      <c r="FK1" s="1" t="s">
        <v>211</v>
      </c>
      <c r="FL1" s="1" t="s">
        <v>212</v>
      </c>
      <c r="FM1" s="1" t="s">
        <v>213</v>
      </c>
      <c r="FN1" s="1" t="s">
        <v>214</v>
      </c>
      <c r="FO1" s="1" t="s">
        <v>215</v>
      </c>
      <c r="FP1" s="1" t="s">
        <v>216</v>
      </c>
      <c r="FQ1" s="1" t="s">
        <v>217</v>
      </c>
      <c r="FR1" s="1" t="s">
        <v>218</v>
      </c>
      <c r="FS1" s="1" t="s">
        <v>219</v>
      </c>
      <c r="FT1" s="1" t="s">
        <v>220</v>
      </c>
      <c r="FU1" s="1" t="s">
        <v>221</v>
      </c>
      <c r="FV1" s="1" t="s">
        <v>222</v>
      </c>
      <c r="FW1" s="1" t="s">
        <v>223</v>
      </c>
      <c r="FX1" s="1" t="s">
        <v>224</v>
      </c>
      <c r="FY1" s="1" t="s">
        <v>225</v>
      </c>
      <c r="FZ1" s="1" t="s">
        <v>226</v>
      </c>
      <c r="GA1" s="1" t="s">
        <v>227</v>
      </c>
      <c r="GB1" s="1" t="s">
        <v>228</v>
      </c>
      <c r="GC1" s="1" t="s">
        <v>229</v>
      </c>
      <c r="GD1" s="1" t="s">
        <v>230</v>
      </c>
      <c r="GE1" s="1" t="s">
        <v>231</v>
      </c>
      <c r="GF1" s="1" t="s">
        <v>232</v>
      </c>
      <c r="GG1" s="1" t="s">
        <v>233</v>
      </c>
      <c r="GH1" s="1" t="s">
        <v>234</v>
      </c>
      <c r="GI1" s="1" t="s">
        <v>235</v>
      </c>
      <c r="GJ1" s="1" t="s">
        <v>236</v>
      </c>
      <c r="GK1" s="1" t="s">
        <v>237</v>
      </c>
      <c r="GL1" s="1" t="s">
        <v>238</v>
      </c>
      <c r="GM1" s="1" t="s">
        <v>239</v>
      </c>
      <c r="GN1" s="1" t="s">
        <v>240</v>
      </c>
      <c r="GO1" s="1" t="s">
        <v>241</v>
      </c>
      <c r="GP1" s="1" t="s">
        <v>242</v>
      </c>
      <c r="GQ1" s="1" t="s">
        <v>243</v>
      </c>
      <c r="GR1" s="1" t="s">
        <v>244</v>
      </c>
      <c r="GS1" s="1" t="s">
        <v>245</v>
      </c>
      <c r="GT1" s="1" t="s">
        <v>246</v>
      </c>
      <c r="GU1" s="1" t="s">
        <v>247</v>
      </c>
      <c r="GV1" s="1" t="s">
        <v>248</v>
      </c>
      <c r="GW1" s="1" t="s">
        <v>249</v>
      </c>
      <c r="GX1" s="1" t="s">
        <v>250</v>
      </c>
      <c r="GY1" s="1" t="s">
        <v>251</v>
      </c>
      <c r="GZ1" s="1" t="s">
        <v>252</v>
      </c>
      <c r="HA1" s="1" t="s">
        <v>253</v>
      </c>
      <c r="HB1" s="1" t="s">
        <v>254</v>
      </c>
      <c r="HC1" s="1" t="s">
        <v>255</v>
      </c>
      <c r="HD1" s="1" t="s">
        <v>256</v>
      </c>
      <c r="HE1" s="1" t="s">
        <v>257</v>
      </c>
      <c r="HF1" s="1" t="s">
        <v>258</v>
      </c>
      <c r="HG1" s="1" t="s">
        <v>259</v>
      </c>
      <c r="HH1" s="1" t="s">
        <v>260</v>
      </c>
      <c r="HI1" s="1" t="s">
        <v>261</v>
      </c>
      <c r="HJ1" s="1" t="s">
        <v>262</v>
      </c>
      <c r="HK1" s="1" t="s">
        <v>263</v>
      </c>
      <c r="HL1" s="1" t="s">
        <v>264</v>
      </c>
      <c r="HM1" s="1" t="s">
        <v>265</v>
      </c>
      <c r="HN1" s="1" t="s">
        <v>266</v>
      </c>
      <c r="HO1" s="1" t="s">
        <v>267</v>
      </c>
      <c r="HP1" s="1" t="s">
        <v>268</v>
      </c>
      <c r="HQ1" s="1" t="s">
        <v>269</v>
      </c>
      <c r="HR1" s="1" t="s">
        <v>270</v>
      </c>
      <c r="HS1" s="1" t="s">
        <v>271</v>
      </c>
      <c r="HT1" s="1" t="s">
        <v>272</v>
      </c>
      <c r="HU1" s="1" t="s">
        <v>273</v>
      </c>
      <c r="HV1" s="1" t="s">
        <v>274</v>
      </c>
      <c r="HW1" s="1" t="s">
        <v>275</v>
      </c>
      <c r="HX1" s="1" t="s">
        <v>276</v>
      </c>
      <c r="HY1" s="1" t="s">
        <v>277</v>
      </c>
      <c r="HZ1" s="1" t="s">
        <v>278</v>
      </c>
      <c r="IA1" s="1" t="s">
        <v>279</v>
      </c>
      <c r="IB1" s="1" t="s">
        <v>280</v>
      </c>
      <c r="IC1" s="1" t="s">
        <v>281</v>
      </c>
      <c r="ID1" s="1" t="s">
        <v>282</v>
      </c>
      <c r="IE1" s="1" t="s">
        <v>283</v>
      </c>
      <c r="IF1" s="1" t="s">
        <v>284</v>
      </c>
      <c r="IG1" s="1" t="s">
        <v>285</v>
      </c>
      <c r="IH1" s="1" t="s">
        <v>286</v>
      </c>
      <c r="II1" s="1" t="s">
        <v>287</v>
      </c>
      <c r="IJ1" s="1" t="s">
        <v>288</v>
      </c>
      <c r="IK1" s="1" t="s">
        <v>289</v>
      </c>
      <c r="IL1" s="1" t="s">
        <v>290</v>
      </c>
      <c r="IM1" s="1" t="s">
        <v>291</v>
      </c>
      <c r="IN1" s="1" t="s">
        <v>292</v>
      </c>
      <c r="IO1" s="1" t="s">
        <v>293</v>
      </c>
      <c r="IP1" s="1" t="s">
        <v>294</v>
      </c>
      <c r="IQ1" s="1" t="s">
        <v>295</v>
      </c>
      <c r="IR1" s="1" t="s">
        <v>296</v>
      </c>
      <c r="IS1" s="1" t="s">
        <v>297</v>
      </c>
      <c r="IT1" s="1" t="s">
        <v>298</v>
      </c>
      <c r="IU1" s="1" t="s">
        <v>299</v>
      </c>
      <c r="IV1" s="1" t="s">
        <v>300</v>
      </c>
      <c r="IW1" s="1" t="s">
        <v>301</v>
      </c>
      <c r="IX1" s="1" t="s">
        <v>302</v>
      </c>
      <c r="IY1" s="1" t="s">
        <v>303</v>
      </c>
      <c r="IZ1" s="1" t="s">
        <v>304</v>
      </c>
      <c r="JA1" s="1" t="s">
        <v>305</v>
      </c>
      <c r="JB1" s="1" t="s">
        <v>306</v>
      </c>
      <c r="JC1" s="1" t="s">
        <v>307</v>
      </c>
      <c r="JD1" s="1" t="s">
        <v>308</v>
      </c>
      <c r="JE1" s="1" t="s">
        <v>309</v>
      </c>
      <c r="JF1" s="1" t="s">
        <v>310</v>
      </c>
      <c r="JG1" s="1" t="s">
        <v>311</v>
      </c>
      <c r="JH1" s="1" t="s">
        <v>312</v>
      </c>
      <c r="JI1" s="1" t="s">
        <v>313</v>
      </c>
      <c r="JJ1" s="1" t="s">
        <v>314</v>
      </c>
      <c r="JK1" s="1" t="s">
        <v>315</v>
      </c>
      <c r="JL1" s="1" t="s">
        <v>316</v>
      </c>
      <c r="JM1" s="1" t="s">
        <v>317</v>
      </c>
      <c r="JN1" s="1" t="s">
        <v>318</v>
      </c>
      <c r="JO1" s="1" t="s">
        <v>319</v>
      </c>
      <c r="JP1" s="1" t="s">
        <v>320</v>
      </c>
      <c r="JQ1" s="1" t="s">
        <v>321</v>
      </c>
      <c r="JR1" s="1" t="s">
        <v>322</v>
      </c>
      <c r="JS1" s="1" t="s">
        <v>323</v>
      </c>
      <c r="JT1" s="1" t="s">
        <v>324</v>
      </c>
      <c r="JU1" s="1" t="s">
        <v>325</v>
      </c>
      <c r="JV1" s="1" t="s">
        <v>326</v>
      </c>
      <c r="JW1" s="1" t="s">
        <v>327</v>
      </c>
      <c r="JX1" s="1" t="s">
        <v>328</v>
      </c>
      <c r="JY1" s="1" t="s">
        <v>329</v>
      </c>
      <c r="JZ1" s="1" t="s">
        <v>330</v>
      </c>
      <c r="KA1" s="1" t="s">
        <v>331</v>
      </c>
      <c r="KB1" s="1" t="s">
        <v>332</v>
      </c>
      <c r="KC1" s="1" t="s">
        <v>333</v>
      </c>
      <c r="KD1" s="1" t="s">
        <v>334</v>
      </c>
      <c r="KE1" s="1" t="s">
        <v>335</v>
      </c>
      <c r="KF1" s="1" t="s">
        <v>336</v>
      </c>
      <c r="KG1" s="1" t="s">
        <v>337</v>
      </c>
      <c r="KH1" s="1" t="s">
        <v>338</v>
      </c>
      <c r="KI1" s="1" t="s">
        <v>339</v>
      </c>
      <c r="KJ1" s="1" t="s">
        <v>340</v>
      </c>
      <c r="KK1" s="1" t="s">
        <v>341</v>
      </c>
      <c r="KL1" s="1" t="s">
        <v>342</v>
      </c>
      <c r="KM1" s="1" t="s">
        <v>343</v>
      </c>
      <c r="KN1" s="1" t="s">
        <v>344</v>
      </c>
      <c r="KO1" s="1" t="s">
        <v>345</v>
      </c>
      <c r="KP1" s="1" t="s">
        <v>346</v>
      </c>
      <c r="KQ1" s="1" t="s">
        <v>347</v>
      </c>
      <c r="KR1" s="1" t="s">
        <v>348</v>
      </c>
      <c r="KS1" s="1" t="s">
        <v>349</v>
      </c>
      <c r="KT1" s="1" t="s">
        <v>350</v>
      </c>
      <c r="KU1" s="1" t="s">
        <v>351</v>
      </c>
      <c r="KV1" s="1" t="s">
        <v>352</v>
      </c>
      <c r="KW1" s="1" t="s">
        <v>353</v>
      </c>
      <c r="KX1" s="1" t="s">
        <v>354</v>
      </c>
      <c r="KY1" s="1" t="s">
        <v>355</v>
      </c>
      <c r="KZ1" s="1" t="s">
        <v>356</v>
      </c>
      <c r="LA1" s="1" t="s">
        <v>357</v>
      </c>
      <c r="LB1" s="1" t="s">
        <v>358</v>
      </c>
      <c r="LC1" s="1" t="s">
        <v>359</v>
      </c>
      <c r="LD1" s="1" t="s">
        <v>360</v>
      </c>
      <c r="LE1" s="1" t="s">
        <v>361</v>
      </c>
      <c r="LF1" s="1" t="s">
        <v>362</v>
      </c>
      <c r="LG1" s="1" t="s">
        <v>363</v>
      </c>
      <c r="LH1" s="1" t="s">
        <v>364</v>
      </c>
      <c r="LI1" s="1" t="s">
        <v>365</v>
      </c>
      <c r="LJ1" s="1" t="s">
        <v>366</v>
      </c>
      <c r="LK1" s="1" t="s">
        <v>367</v>
      </c>
      <c r="LL1" s="1" t="s">
        <v>368</v>
      </c>
      <c r="LM1" s="1" t="s">
        <v>369</v>
      </c>
      <c r="LN1" s="1" t="s">
        <v>370</v>
      </c>
      <c r="LO1" s="1" t="s">
        <v>371</v>
      </c>
      <c r="LP1" s="1" t="s">
        <v>372</v>
      </c>
      <c r="LQ1" s="1" t="s">
        <v>373</v>
      </c>
      <c r="LR1" s="1" t="s">
        <v>374</v>
      </c>
      <c r="LS1" s="1" t="s">
        <v>375</v>
      </c>
      <c r="LT1" s="1" t="s">
        <v>376</v>
      </c>
      <c r="LU1" s="1" t="s">
        <v>377</v>
      </c>
      <c r="LV1" s="1" t="s">
        <v>378</v>
      </c>
      <c r="LW1" s="1" t="s">
        <v>379</v>
      </c>
      <c r="LX1" s="1" t="s">
        <v>380</v>
      </c>
      <c r="LY1" s="1" t="s">
        <v>381</v>
      </c>
      <c r="LZ1" s="1" t="s">
        <v>382</v>
      </c>
      <c r="MA1" s="1" t="s">
        <v>383</v>
      </c>
      <c r="MB1" s="1" t="s">
        <v>384</v>
      </c>
      <c r="MC1" s="1" t="s">
        <v>385</v>
      </c>
      <c r="MD1" s="1" t="s">
        <v>386</v>
      </c>
      <c r="ME1" s="1" t="s">
        <v>387</v>
      </c>
      <c r="MF1" s="1" t="s">
        <v>388</v>
      </c>
      <c r="MG1" s="1" t="s">
        <v>389</v>
      </c>
      <c r="MH1" s="1" t="s">
        <v>390</v>
      </c>
      <c r="MI1" s="1" t="s">
        <v>391</v>
      </c>
      <c r="MJ1" s="1" t="s">
        <v>392</v>
      </c>
      <c r="MK1" s="1" t="s">
        <v>393</v>
      </c>
      <c r="ML1" s="1" t="s">
        <v>394</v>
      </c>
      <c r="MM1" s="1" t="s">
        <v>395</v>
      </c>
      <c r="MN1" s="1" t="s">
        <v>396</v>
      </c>
      <c r="MO1" s="1" t="s">
        <v>397</v>
      </c>
      <c r="MP1" s="1" t="s">
        <v>398</v>
      </c>
      <c r="MQ1" s="1" t="s">
        <v>399</v>
      </c>
      <c r="MR1" s="1" t="s">
        <v>400</v>
      </c>
      <c r="MS1" s="1" t="s">
        <v>401</v>
      </c>
      <c r="MT1" s="1" t="s">
        <v>402</v>
      </c>
      <c r="MU1" s="1" t="s">
        <v>403</v>
      </c>
      <c r="MV1" s="1" t="s">
        <v>404</v>
      </c>
      <c r="MW1" s="1" t="s">
        <v>405</v>
      </c>
      <c r="MX1" s="1" t="s">
        <v>406</v>
      </c>
      <c r="MY1" s="1" t="s">
        <v>407</v>
      </c>
      <c r="MZ1" s="1" t="s">
        <v>408</v>
      </c>
      <c r="NA1" s="1" t="s">
        <v>409</v>
      </c>
      <c r="NB1" s="1" t="s">
        <v>410</v>
      </c>
      <c r="NC1" s="1" t="s">
        <v>411</v>
      </c>
      <c r="ND1" s="1" t="s">
        <v>412</v>
      </c>
      <c r="NE1" s="1" t="s">
        <v>413</v>
      </c>
      <c r="NF1" s="1" t="s">
        <v>414</v>
      </c>
      <c r="NG1" s="1" t="s">
        <v>415</v>
      </c>
      <c r="NH1" s="1" t="s">
        <v>416</v>
      </c>
      <c r="NI1" s="1" t="s">
        <v>417</v>
      </c>
      <c r="NJ1" s="1" t="s">
        <v>418</v>
      </c>
      <c r="NK1" s="1" t="s">
        <v>419</v>
      </c>
      <c r="NL1" s="1" t="s">
        <v>420</v>
      </c>
      <c r="NM1" s="1" t="s">
        <v>421</v>
      </c>
      <c r="NN1" s="1" t="s">
        <v>422</v>
      </c>
      <c r="NO1" s="1" t="s">
        <v>423</v>
      </c>
      <c r="NP1" s="1" t="s">
        <v>424</v>
      </c>
      <c r="NQ1" s="1" t="s">
        <v>425</v>
      </c>
      <c r="NR1" s="1" t="s">
        <v>426</v>
      </c>
      <c r="NS1" s="1" t="s">
        <v>427</v>
      </c>
      <c r="NT1" s="1" t="s">
        <v>428</v>
      </c>
      <c r="NU1" s="1" t="s">
        <v>429</v>
      </c>
      <c r="NV1" s="1" t="s">
        <v>430</v>
      </c>
      <c r="NW1" s="1" t="s">
        <v>431</v>
      </c>
      <c r="NX1" s="1" t="s">
        <v>432</v>
      </c>
      <c r="NY1" s="1" t="s">
        <v>433</v>
      </c>
      <c r="NZ1" s="1" t="s">
        <v>434</v>
      </c>
      <c r="OA1" s="1" t="s">
        <v>435</v>
      </c>
      <c r="OB1" s="1" t="s">
        <v>436</v>
      </c>
      <c r="OC1" s="1" t="s">
        <v>437</v>
      </c>
      <c r="OD1" s="1" t="s">
        <v>438</v>
      </c>
      <c r="OE1" s="1" t="s">
        <v>439</v>
      </c>
      <c r="OF1" s="1" t="s">
        <v>440</v>
      </c>
      <c r="OG1" s="1" t="s">
        <v>441</v>
      </c>
      <c r="OH1" s="1" t="s">
        <v>442</v>
      </c>
      <c r="OI1" s="1" t="s">
        <v>443</v>
      </c>
      <c r="OJ1" s="1" t="s">
        <v>444</v>
      </c>
      <c r="OK1" s="1" t="s">
        <v>445</v>
      </c>
      <c r="OL1" s="1" t="s">
        <v>446</v>
      </c>
      <c r="OM1" s="1" t="s">
        <v>447</v>
      </c>
      <c r="ON1" s="1" t="s">
        <v>448</v>
      </c>
      <c r="OO1" s="1" t="s">
        <v>449</v>
      </c>
      <c r="OP1" s="1" t="s">
        <v>450</v>
      </c>
      <c r="OQ1" s="1" t="s">
        <v>451</v>
      </c>
      <c r="OR1" s="1" t="s">
        <v>452</v>
      </c>
      <c r="OS1" s="1" t="s">
        <v>453</v>
      </c>
      <c r="OT1" s="1" t="s">
        <v>454</v>
      </c>
      <c r="OU1" s="1" t="s">
        <v>455</v>
      </c>
      <c r="OV1" s="1" t="s">
        <v>456</v>
      </c>
      <c r="OW1" s="1" t="s">
        <v>457</v>
      </c>
      <c r="OX1" s="1" t="s">
        <v>458</v>
      </c>
      <c r="OY1" s="1" t="s">
        <v>459</v>
      </c>
      <c r="OZ1" s="1" t="s">
        <v>460</v>
      </c>
      <c r="PA1" s="1" t="s">
        <v>461</v>
      </c>
      <c r="PB1" s="1" t="s">
        <v>462</v>
      </c>
      <c r="PC1" s="1" t="s">
        <v>463</v>
      </c>
      <c r="PD1" s="1" t="s">
        <v>464</v>
      </c>
      <c r="PE1" s="1" t="s">
        <v>465</v>
      </c>
      <c r="PF1" s="1" t="s">
        <v>466</v>
      </c>
      <c r="PG1" s="1" t="s">
        <v>467</v>
      </c>
      <c r="PH1" s="1" t="s">
        <v>468</v>
      </c>
      <c r="PI1" s="1" t="s">
        <v>469</v>
      </c>
      <c r="PJ1" s="1" t="s">
        <v>470</v>
      </c>
      <c r="PK1" s="1" t="s">
        <v>471</v>
      </c>
      <c r="PL1" s="1" t="s">
        <v>472</v>
      </c>
      <c r="PM1" s="1" t="s">
        <v>473</v>
      </c>
      <c r="PN1" s="1" t="s">
        <v>474</v>
      </c>
      <c r="PO1" s="1" t="s">
        <v>475</v>
      </c>
      <c r="PP1" s="1" t="s">
        <v>476</v>
      </c>
      <c r="PQ1" s="1" t="s">
        <v>477</v>
      </c>
      <c r="PR1" s="1" t="s">
        <v>478</v>
      </c>
      <c r="PS1" s="1" t="s">
        <v>479</v>
      </c>
      <c r="PT1" s="1" t="s">
        <v>480</v>
      </c>
      <c r="PU1" s="1" t="s">
        <v>481</v>
      </c>
      <c r="PV1" s="1" t="s">
        <v>482</v>
      </c>
      <c r="PW1" s="1" t="s">
        <v>483</v>
      </c>
      <c r="PX1" s="1" t="s">
        <v>484</v>
      </c>
      <c r="PY1" s="1" t="s">
        <v>485</v>
      </c>
      <c r="PZ1" s="1" t="s">
        <v>486</v>
      </c>
      <c r="QA1" s="1" t="s">
        <v>487</v>
      </c>
      <c r="QB1" s="1" t="s">
        <v>488</v>
      </c>
      <c r="QC1" s="1" t="s">
        <v>489</v>
      </c>
      <c r="QD1" s="1" t="s">
        <v>490</v>
      </c>
      <c r="QE1" s="1" t="s">
        <v>491</v>
      </c>
      <c r="QF1" s="1" t="s">
        <v>492</v>
      </c>
      <c r="QG1" s="1" t="s">
        <v>493</v>
      </c>
      <c r="QH1" s="1" t="s">
        <v>494</v>
      </c>
      <c r="QI1" s="1" t="s">
        <v>495</v>
      </c>
      <c r="QJ1" s="1" t="s">
        <v>496</v>
      </c>
      <c r="QK1" s="1" t="s">
        <v>497</v>
      </c>
      <c r="QL1" s="1" t="s">
        <v>498</v>
      </c>
      <c r="QM1" s="1" t="s">
        <v>499</v>
      </c>
      <c r="QN1" s="1" t="s">
        <v>500</v>
      </c>
      <c r="QO1" s="1" t="s">
        <v>501</v>
      </c>
      <c r="QP1" s="1" t="s">
        <v>502</v>
      </c>
      <c r="QQ1" s="1" t="s">
        <v>503</v>
      </c>
      <c r="QR1" s="1" t="s">
        <v>504</v>
      </c>
      <c r="QS1" s="1" t="s">
        <v>505</v>
      </c>
      <c r="QT1" s="1" t="s">
        <v>506</v>
      </c>
      <c r="QU1" s="1" t="s">
        <v>507</v>
      </c>
      <c r="QV1" s="1" t="s">
        <v>508</v>
      </c>
      <c r="QW1" s="1" t="s">
        <v>509</v>
      </c>
      <c r="QX1" s="1" t="s">
        <v>510</v>
      </c>
      <c r="QY1" s="1" t="s">
        <v>511</v>
      </c>
      <c r="QZ1" s="1" t="s">
        <v>512</v>
      </c>
      <c r="RA1" s="1" t="s">
        <v>513</v>
      </c>
      <c r="RB1" s="1" t="s">
        <v>514</v>
      </c>
      <c r="RC1" s="1" t="s">
        <v>515</v>
      </c>
      <c r="RD1" s="1" t="s">
        <v>516</v>
      </c>
      <c r="RE1" s="1" t="s">
        <v>517</v>
      </c>
      <c r="RF1" s="1" t="s">
        <v>518</v>
      </c>
      <c r="RG1" s="1" t="s">
        <v>519</v>
      </c>
      <c r="RH1" s="1" t="s">
        <v>520</v>
      </c>
      <c r="RI1" s="1" t="s">
        <v>521</v>
      </c>
      <c r="RJ1" s="1" t="s">
        <v>522</v>
      </c>
      <c r="RK1" s="1" t="s">
        <v>523</v>
      </c>
      <c r="RL1" s="1" t="s">
        <v>524</v>
      </c>
      <c r="RM1" s="1" t="s">
        <v>525</v>
      </c>
      <c r="RN1" s="1" t="s">
        <v>526</v>
      </c>
      <c r="RO1" s="1" t="s">
        <v>527</v>
      </c>
      <c r="RP1" s="1" t="s">
        <v>528</v>
      </c>
      <c r="RQ1" s="1" t="s">
        <v>529</v>
      </c>
      <c r="RR1" s="1" t="s">
        <v>530</v>
      </c>
      <c r="RS1" s="1" t="s">
        <v>531</v>
      </c>
      <c r="RT1" s="1" t="s">
        <v>532</v>
      </c>
      <c r="RU1" s="1" t="s">
        <v>533</v>
      </c>
      <c r="RV1" s="1" t="s">
        <v>534</v>
      </c>
      <c r="RW1" s="1" t="s">
        <v>535</v>
      </c>
      <c r="RX1" s="1" t="s">
        <v>536</v>
      </c>
      <c r="RY1" s="1" t="s">
        <v>537</v>
      </c>
      <c r="RZ1" s="1" t="s">
        <v>538</v>
      </c>
      <c r="SA1" s="1" t="s">
        <v>539</v>
      </c>
      <c r="SB1" s="1" t="s">
        <v>540</v>
      </c>
      <c r="SC1" s="1" t="s">
        <v>541</v>
      </c>
      <c r="SD1" s="1" t="s">
        <v>542</v>
      </c>
      <c r="SE1" s="1" t="s">
        <v>543</v>
      </c>
      <c r="SF1" s="1" t="s">
        <v>544</v>
      </c>
      <c r="SG1" s="1" t="s">
        <v>545</v>
      </c>
      <c r="SH1" s="1" t="s">
        <v>546</v>
      </c>
      <c r="SI1" s="1" t="s">
        <v>547</v>
      </c>
      <c r="SJ1" s="1" t="s">
        <v>548</v>
      </c>
      <c r="SK1" s="1" t="s">
        <v>549</v>
      </c>
      <c r="SL1" s="1" t="s">
        <v>550</v>
      </c>
      <c r="SM1" s="1" t="s">
        <v>551</v>
      </c>
      <c r="SN1" s="1" t="s">
        <v>552</v>
      </c>
      <c r="SO1" s="1" t="s">
        <v>553</v>
      </c>
      <c r="SP1" s="1" t="s">
        <v>554</v>
      </c>
      <c r="SQ1" s="1" t="s">
        <v>555</v>
      </c>
      <c r="SR1" s="1" t="s">
        <v>556</v>
      </c>
      <c r="SS1" s="1" t="s">
        <v>557</v>
      </c>
      <c r="ST1" s="1" t="s">
        <v>558</v>
      </c>
      <c r="SU1" s="1" t="s">
        <v>559</v>
      </c>
      <c r="SV1" s="1" t="s">
        <v>560</v>
      </c>
      <c r="SW1" s="1" t="s">
        <v>561</v>
      </c>
      <c r="SX1" s="1" t="s">
        <v>562</v>
      </c>
      <c r="SY1" s="1" t="s">
        <v>563</v>
      </c>
      <c r="SZ1" s="1" t="s">
        <v>564</v>
      </c>
      <c r="TA1" s="1" t="s">
        <v>565</v>
      </c>
      <c r="TB1" s="1" t="s">
        <v>566</v>
      </c>
      <c r="TC1" s="1" t="s">
        <v>567</v>
      </c>
      <c r="TD1" s="1" t="s">
        <v>568</v>
      </c>
      <c r="TE1" s="1" t="s">
        <v>569</v>
      </c>
      <c r="TF1" s="1" t="s">
        <v>570</v>
      </c>
      <c r="TG1" s="1" t="s">
        <v>571</v>
      </c>
      <c r="TH1" s="1" t="s">
        <v>572</v>
      </c>
      <c r="TI1" s="1" t="s">
        <v>573</v>
      </c>
      <c r="TJ1" s="1" t="s">
        <v>574</v>
      </c>
      <c r="TK1" s="1" t="s">
        <v>575</v>
      </c>
      <c r="TL1" s="1" t="s">
        <v>576</v>
      </c>
      <c r="TM1" s="1" t="s">
        <v>577</v>
      </c>
      <c r="TN1" s="1" t="s">
        <v>578</v>
      </c>
      <c r="TO1" s="1" t="s">
        <v>579</v>
      </c>
      <c r="TP1" s="1" t="s">
        <v>580</v>
      </c>
      <c r="TQ1" s="1" t="s">
        <v>581</v>
      </c>
      <c r="TR1" s="1" t="s">
        <v>582</v>
      </c>
      <c r="TS1" s="1" t="s">
        <v>583</v>
      </c>
      <c r="TT1" s="1" t="s">
        <v>584</v>
      </c>
      <c r="TU1" s="1" t="s">
        <v>585</v>
      </c>
      <c r="TV1" s="1" t="s">
        <v>586</v>
      </c>
      <c r="TW1" s="1" t="s">
        <v>587</v>
      </c>
      <c r="TX1" s="1" t="s">
        <v>588</v>
      </c>
      <c r="TY1" s="1" t="s">
        <v>589</v>
      </c>
      <c r="TZ1" s="1" t="s">
        <v>590</v>
      </c>
      <c r="UA1" s="1" t="s">
        <v>591</v>
      </c>
      <c r="UB1" s="1" t="s">
        <v>592</v>
      </c>
      <c r="UC1" s="1" t="s">
        <v>593</v>
      </c>
      <c r="UD1" s="1" t="s">
        <v>594</v>
      </c>
      <c r="UE1" s="1" t="s">
        <v>595</v>
      </c>
      <c r="UF1" s="1" t="s">
        <v>596</v>
      </c>
      <c r="UG1" s="1" t="s">
        <v>597</v>
      </c>
      <c r="UH1" s="1" t="s">
        <v>598</v>
      </c>
      <c r="UI1" s="1" t="s">
        <v>599</v>
      </c>
      <c r="UJ1" s="1" t="s">
        <v>600</v>
      </c>
      <c r="UK1" s="1" t="s">
        <v>601</v>
      </c>
      <c r="UL1" s="1" t="s">
        <v>602</v>
      </c>
      <c r="UM1" s="1" t="s">
        <v>603</v>
      </c>
      <c r="UN1" s="1" t="s">
        <v>604</v>
      </c>
      <c r="UO1" s="1" t="s">
        <v>605</v>
      </c>
      <c r="UP1" s="1" t="s">
        <v>606</v>
      </c>
      <c r="UQ1" s="1" t="s">
        <v>607</v>
      </c>
      <c r="UR1" s="1" t="s">
        <v>608</v>
      </c>
      <c r="US1" s="1" t="s">
        <v>609</v>
      </c>
      <c r="UT1" s="1" t="s">
        <v>610</v>
      </c>
      <c r="UU1" s="1" t="s">
        <v>611</v>
      </c>
      <c r="UV1" s="1" t="s">
        <v>612</v>
      </c>
      <c r="UW1" s="1" t="s">
        <v>613</v>
      </c>
      <c r="UX1" s="1" t="s">
        <v>614</v>
      </c>
      <c r="UY1" s="1" t="s">
        <v>615</v>
      </c>
      <c r="UZ1" s="1" t="s">
        <v>616</v>
      </c>
      <c r="VA1" s="1" t="s">
        <v>617</v>
      </c>
      <c r="VB1" s="1" t="s">
        <v>618</v>
      </c>
      <c r="VC1" s="1" t="s">
        <v>619</v>
      </c>
      <c r="VD1" s="1" t="s">
        <v>620</v>
      </c>
      <c r="VE1" s="1" t="s">
        <v>621</v>
      </c>
      <c r="VF1" s="1" t="s">
        <v>622</v>
      </c>
      <c r="VG1" s="1" t="s">
        <v>623</v>
      </c>
      <c r="VH1" s="1" t="s">
        <v>624</v>
      </c>
      <c r="VI1" s="1" t="s">
        <v>625</v>
      </c>
      <c r="VJ1" s="1" t="s">
        <v>626</v>
      </c>
      <c r="VK1" s="1" t="s">
        <v>627</v>
      </c>
      <c r="VL1" s="1" t="s">
        <v>628</v>
      </c>
      <c r="VM1" s="1" t="s">
        <v>629</v>
      </c>
      <c r="VN1" s="1" t="s">
        <v>630</v>
      </c>
      <c r="VO1" s="1" t="s">
        <v>631</v>
      </c>
      <c r="VP1" s="1" t="s">
        <v>632</v>
      </c>
      <c r="VQ1" s="1" t="s">
        <v>633</v>
      </c>
      <c r="VR1" s="1" t="s">
        <v>634</v>
      </c>
      <c r="VS1" s="1" t="s">
        <v>635</v>
      </c>
      <c r="VT1" s="1" t="s">
        <v>636</v>
      </c>
      <c r="VU1" s="1" t="s">
        <v>637</v>
      </c>
      <c r="VV1" s="1" t="s">
        <v>638</v>
      </c>
      <c r="VW1" s="1" t="s">
        <v>639</v>
      </c>
      <c r="VX1" s="1" t="s">
        <v>640</v>
      </c>
      <c r="VY1" s="1" t="s">
        <v>641</v>
      </c>
      <c r="VZ1" s="1" t="s">
        <v>642</v>
      </c>
      <c r="WA1" s="1" t="s">
        <v>643</v>
      </c>
      <c r="WB1" s="1" t="s">
        <v>644</v>
      </c>
      <c r="WC1" s="1" t="s">
        <v>645</v>
      </c>
      <c r="WD1" s="1" t="s">
        <v>646</v>
      </c>
      <c r="WE1" s="1" t="s">
        <v>647</v>
      </c>
      <c r="WF1" s="1" t="s">
        <v>648</v>
      </c>
      <c r="WG1" s="1" t="s">
        <v>649</v>
      </c>
      <c r="WH1" s="1" t="s">
        <v>650</v>
      </c>
      <c r="WI1" s="1" t="s">
        <v>651</v>
      </c>
      <c r="WJ1" s="1" t="s">
        <v>652</v>
      </c>
      <c r="WK1" s="1" t="s">
        <v>653</v>
      </c>
      <c r="WL1" s="1" t="s">
        <v>654</v>
      </c>
      <c r="WM1" s="1" t="s">
        <v>655</v>
      </c>
      <c r="WN1" s="1" t="s">
        <v>656</v>
      </c>
      <c r="WO1" s="1" t="s">
        <v>657</v>
      </c>
      <c r="WP1" s="1" t="s">
        <v>658</v>
      </c>
      <c r="WQ1" s="1" t="s">
        <v>659</v>
      </c>
      <c r="WR1" s="1" t="s">
        <v>660</v>
      </c>
      <c r="WS1" s="1" t="s">
        <v>661</v>
      </c>
      <c r="WT1" s="1" t="s">
        <v>662</v>
      </c>
      <c r="WU1" s="1" t="s">
        <v>663</v>
      </c>
      <c r="WV1" s="1" t="s">
        <v>664</v>
      </c>
      <c r="WW1" s="1" t="s">
        <v>665</v>
      </c>
      <c r="WX1" s="1" t="s">
        <v>666</v>
      </c>
      <c r="WY1" s="1" t="s">
        <v>667</v>
      </c>
      <c r="WZ1" s="1" t="s">
        <v>668</v>
      </c>
      <c r="XA1" s="1" t="s">
        <v>669</v>
      </c>
      <c r="XB1" s="1" t="s">
        <v>670</v>
      </c>
      <c r="XC1" s="1" t="s">
        <v>671</v>
      </c>
      <c r="XD1" s="1" t="s">
        <v>672</v>
      </c>
      <c r="XE1" s="1" t="s">
        <v>673</v>
      </c>
      <c r="XF1" s="1" t="s">
        <v>674</v>
      </c>
      <c r="XG1" s="1" t="s">
        <v>675</v>
      </c>
      <c r="XH1" s="1" t="s">
        <v>676</v>
      </c>
      <c r="XI1" s="1" t="s">
        <v>677</v>
      </c>
      <c r="XJ1" s="1" t="s">
        <v>678</v>
      </c>
      <c r="XK1" s="1" t="s">
        <v>679</v>
      </c>
      <c r="XL1" s="1" t="s">
        <v>680</v>
      </c>
      <c r="XM1" s="1" t="s">
        <v>681</v>
      </c>
      <c r="XN1" s="1" t="s">
        <v>682</v>
      </c>
      <c r="XO1" s="1" t="s">
        <v>683</v>
      </c>
      <c r="XP1" s="1" t="s">
        <v>684</v>
      </c>
      <c r="XQ1" s="1" t="s">
        <v>685</v>
      </c>
      <c r="XR1" s="1" t="s">
        <v>686</v>
      </c>
      <c r="XS1" s="1" t="s">
        <v>687</v>
      </c>
      <c r="XT1" s="1" t="s">
        <v>688</v>
      </c>
      <c r="XU1" s="1" t="s">
        <v>689</v>
      </c>
      <c r="XV1" s="1" t="s">
        <v>690</v>
      </c>
      <c r="XW1" s="1" t="s">
        <v>691</v>
      </c>
      <c r="XX1" s="1" t="s">
        <v>692</v>
      </c>
      <c r="XY1" s="1" t="s">
        <v>693</v>
      </c>
      <c r="XZ1" s="1" t="s">
        <v>694</v>
      </c>
      <c r="YA1" s="1" t="s">
        <v>695</v>
      </c>
      <c r="YB1" s="1" t="s">
        <v>696</v>
      </c>
      <c r="YC1" s="1" t="s">
        <v>697</v>
      </c>
      <c r="YD1" s="1" t="s">
        <v>698</v>
      </c>
      <c r="YE1" s="1" t="s">
        <v>699</v>
      </c>
      <c r="YF1" s="1" t="s">
        <v>700</v>
      </c>
      <c r="YG1" s="1" t="s">
        <v>701</v>
      </c>
      <c r="YH1" s="1" t="s">
        <v>702</v>
      </c>
      <c r="YI1" s="1" t="s">
        <v>703</v>
      </c>
      <c r="YJ1" s="1" t="s">
        <v>704</v>
      </c>
      <c r="YK1" s="1" t="s">
        <v>705</v>
      </c>
      <c r="YL1" s="1" t="s">
        <v>706</v>
      </c>
      <c r="YM1" s="1" t="s">
        <v>707</v>
      </c>
      <c r="YN1" s="1" t="s">
        <v>708</v>
      </c>
      <c r="YO1" s="1" t="s">
        <v>709</v>
      </c>
      <c r="YP1" s="1" t="s">
        <v>710</v>
      </c>
      <c r="YQ1" s="1" t="s">
        <v>711</v>
      </c>
      <c r="YR1" s="1" t="s">
        <v>712</v>
      </c>
      <c r="YS1" s="1" t="s">
        <v>713</v>
      </c>
      <c r="YT1" s="1" t="s">
        <v>714</v>
      </c>
      <c r="YU1" s="1" t="s">
        <v>715</v>
      </c>
      <c r="YV1" s="1" t="s">
        <v>716</v>
      </c>
      <c r="YW1" s="1" t="s">
        <v>717</v>
      </c>
      <c r="YX1" s="1" t="s">
        <v>718</v>
      </c>
      <c r="YY1" s="1" t="s">
        <v>719</v>
      </c>
      <c r="YZ1" s="1" t="s">
        <v>720</v>
      </c>
      <c r="ZA1" s="1" t="s">
        <v>721</v>
      </c>
      <c r="ZB1" s="1" t="s">
        <v>722</v>
      </c>
      <c r="ZC1" s="1" t="s">
        <v>723</v>
      </c>
      <c r="ZD1" s="1" t="s">
        <v>724</v>
      </c>
      <c r="ZE1" s="1" t="s">
        <v>725</v>
      </c>
      <c r="ZF1" s="1" t="s">
        <v>726</v>
      </c>
      <c r="ZG1" s="1" t="s">
        <v>727</v>
      </c>
      <c r="ZH1" s="1" t="s">
        <v>728</v>
      </c>
      <c r="ZI1" s="1" t="s">
        <v>729</v>
      </c>
      <c r="ZJ1" s="1" t="s">
        <v>730</v>
      </c>
      <c r="ZK1" s="1" t="s">
        <v>731</v>
      </c>
      <c r="ZL1" s="1" t="s">
        <v>732</v>
      </c>
      <c r="ZM1" s="1" t="s">
        <v>733</v>
      </c>
      <c r="ZN1" s="1" t="s">
        <v>734</v>
      </c>
      <c r="ZO1" s="1" t="s">
        <v>735</v>
      </c>
      <c r="ZP1" s="1" t="s">
        <v>736</v>
      </c>
      <c r="ZQ1" s="1" t="s">
        <v>737</v>
      </c>
      <c r="ZR1" s="1" t="s">
        <v>738</v>
      </c>
      <c r="ZS1" s="1" t="s">
        <v>739</v>
      </c>
      <c r="ZT1" s="1" t="s">
        <v>740</v>
      </c>
      <c r="ZU1" s="1" t="s">
        <v>741</v>
      </c>
      <c r="ZV1" s="1" t="s">
        <v>742</v>
      </c>
      <c r="ZW1" s="1" t="s">
        <v>743</v>
      </c>
      <c r="ZX1" s="1" t="s">
        <v>744</v>
      </c>
      <c r="ZY1" s="1" t="s">
        <v>745</v>
      </c>
      <c r="ZZ1" s="1" t="s">
        <v>746</v>
      </c>
      <c r="AAA1" s="1" t="s">
        <v>747</v>
      </c>
      <c r="AAB1" s="1" t="s">
        <v>748</v>
      </c>
      <c r="AAC1" s="1" t="s">
        <v>749</v>
      </c>
      <c r="AAD1" s="1" t="s">
        <v>750</v>
      </c>
      <c r="AAE1" s="1" t="s">
        <v>751</v>
      </c>
      <c r="AAF1" s="1" t="s">
        <v>752</v>
      </c>
      <c r="AAG1" s="1" t="s">
        <v>753</v>
      </c>
      <c r="AAH1" s="1" t="s">
        <v>754</v>
      </c>
      <c r="AAI1" s="1" t="s">
        <v>755</v>
      </c>
      <c r="AAJ1" s="1" t="s">
        <v>756</v>
      </c>
      <c r="AAK1" s="1" t="s">
        <v>757</v>
      </c>
      <c r="AAL1" s="1" t="s">
        <v>758</v>
      </c>
      <c r="AAM1" s="1" t="s">
        <v>759</v>
      </c>
      <c r="AAN1" s="1" t="s">
        <v>760</v>
      </c>
      <c r="AAO1" s="1" t="s">
        <v>761</v>
      </c>
      <c r="AAP1" s="1" t="s">
        <v>762</v>
      </c>
      <c r="AAQ1" s="1" t="s">
        <v>763</v>
      </c>
      <c r="AAR1" s="1" t="s">
        <v>764</v>
      </c>
      <c r="AAS1" s="1" t="s">
        <v>765</v>
      </c>
      <c r="AAT1" s="1" t="s">
        <v>766</v>
      </c>
      <c r="AAU1" s="1" t="s">
        <v>767</v>
      </c>
      <c r="AAV1" s="1" t="s">
        <v>768</v>
      </c>
      <c r="AAW1" s="1" t="s">
        <v>769</v>
      </c>
      <c r="AAX1" s="1" t="s">
        <v>770</v>
      </c>
      <c r="AAY1" s="1" t="s">
        <v>771</v>
      </c>
      <c r="AAZ1" s="1" t="s">
        <v>772</v>
      </c>
      <c r="ABA1" s="1" t="s">
        <v>773</v>
      </c>
      <c r="ABB1" s="1" t="s">
        <v>774</v>
      </c>
      <c r="ABC1" s="1" t="s">
        <v>775</v>
      </c>
      <c r="ABD1" s="1" t="s">
        <v>776</v>
      </c>
      <c r="ABE1" s="1" t="s">
        <v>777</v>
      </c>
      <c r="ABF1" s="1" t="s">
        <v>778</v>
      </c>
      <c r="ABG1" s="1" t="s">
        <v>779</v>
      </c>
      <c r="ABH1" s="1" t="s">
        <v>780</v>
      </c>
      <c r="ABI1" s="1" t="s">
        <v>781</v>
      </c>
      <c r="ABJ1" s="1" t="s">
        <v>782</v>
      </c>
      <c r="ABK1" s="1" t="s">
        <v>783</v>
      </c>
      <c r="ABL1" s="1" t="s">
        <v>784</v>
      </c>
      <c r="ABM1" s="1" t="s">
        <v>785</v>
      </c>
      <c r="ABN1" s="1" t="s">
        <v>786</v>
      </c>
      <c r="ABO1" s="1" t="s">
        <v>787</v>
      </c>
      <c r="ABP1" s="1" t="s">
        <v>788</v>
      </c>
      <c r="ABQ1" s="1" t="s">
        <v>789</v>
      </c>
      <c r="ABR1" s="1" t="s">
        <v>790</v>
      </c>
      <c r="ABS1" s="1" t="s">
        <v>791</v>
      </c>
      <c r="ABT1" s="1" t="s">
        <v>792</v>
      </c>
      <c r="ABU1" s="1" t="s">
        <v>793</v>
      </c>
      <c r="ABV1" s="1" t="s">
        <v>794</v>
      </c>
      <c r="ABW1" s="1" t="s">
        <v>795</v>
      </c>
      <c r="ABX1" s="1" t="s">
        <v>796</v>
      </c>
      <c r="ABY1" s="1" t="s">
        <v>797</v>
      </c>
      <c r="ABZ1" s="1" t="s">
        <v>798</v>
      </c>
      <c r="ACA1" s="1" t="s">
        <v>799</v>
      </c>
      <c r="ACB1" s="1" t="s">
        <v>800</v>
      </c>
      <c r="ACC1" s="1" t="s">
        <v>801</v>
      </c>
      <c r="ACD1" s="1" t="s">
        <v>802</v>
      </c>
      <c r="ACE1" s="1" t="s">
        <v>803</v>
      </c>
      <c r="ACF1" s="1" t="s">
        <v>804</v>
      </c>
      <c r="ACG1" s="1" t="s">
        <v>805</v>
      </c>
      <c r="ACH1" s="1" t="s">
        <v>806</v>
      </c>
      <c r="ACI1" s="1" t="s">
        <v>807</v>
      </c>
      <c r="ACJ1" s="1" t="s">
        <v>808</v>
      </c>
      <c r="ACK1" s="1" t="s">
        <v>809</v>
      </c>
      <c r="ACL1" s="1" t="s">
        <v>810</v>
      </c>
      <c r="ACM1" s="1" t="s">
        <v>811</v>
      </c>
      <c r="ACN1" s="1" t="s">
        <v>812</v>
      </c>
      <c r="ACO1" s="1" t="s">
        <v>813</v>
      </c>
      <c r="ACP1" s="1" t="s">
        <v>814</v>
      </c>
      <c r="ACQ1" s="1" t="s">
        <v>815</v>
      </c>
      <c r="ACR1" s="1" t="s">
        <v>816</v>
      </c>
      <c r="ACS1" s="1" t="s">
        <v>817</v>
      </c>
      <c r="ACT1" s="1" t="s">
        <v>818</v>
      </c>
      <c r="ACU1" s="1" t="s">
        <v>819</v>
      </c>
      <c r="ACV1" s="1" t="s">
        <v>820</v>
      </c>
      <c r="ACW1" s="1" t="s">
        <v>821</v>
      </c>
      <c r="ACX1" s="1" t="s">
        <v>822</v>
      </c>
      <c r="ACY1" s="1" t="s">
        <v>823</v>
      </c>
      <c r="ACZ1" s="1" t="s">
        <v>824</v>
      </c>
      <c r="ADA1" s="1" t="s">
        <v>825</v>
      </c>
      <c r="ADB1" s="1" t="s">
        <v>826</v>
      </c>
      <c r="ADC1" s="1" t="s">
        <v>827</v>
      </c>
      <c r="ADD1" s="1" t="s">
        <v>828</v>
      </c>
      <c r="ADE1" s="1" t="s">
        <v>829</v>
      </c>
      <c r="ADF1" s="1" t="s">
        <v>830</v>
      </c>
      <c r="ADG1" s="1" t="s">
        <v>831</v>
      </c>
      <c r="ADH1" s="1" t="s">
        <v>832</v>
      </c>
      <c r="ADI1" s="1" t="s">
        <v>833</v>
      </c>
      <c r="ADJ1" s="1" t="s">
        <v>834</v>
      </c>
      <c r="ADK1" s="1" t="s">
        <v>835</v>
      </c>
      <c r="ADL1" s="1" t="s">
        <v>836</v>
      </c>
      <c r="ADM1" s="1" t="s">
        <v>837</v>
      </c>
      <c r="ADN1" s="1" t="s">
        <v>838</v>
      </c>
      <c r="ADO1" s="1" t="s">
        <v>839</v>
      </c>
      <c r="ADP1" s="1" t="s">
        <v>840</v>
      </c>
      <c r="ADQ1" s="1" t="s">
        <v>841</v>
      </c>
      <c r="ADR1" s="1" t="s">
        <v>842</v>
      </c>
      <c r="ADS1" s="1" t="s">
        <v>843</v>
      </c>
      <c r="ADT1" s="1" t="s">
        <v>844</v>
      </c>
      <c r="ADU1" s="1" t="s">
        <v>845</v>
      </c>
      <c r="ADV1" s="1" t="s">
        <v>846</v>
      </c>
      <c r="ADW1" s="1" t="s">
        <v>847</v>
      </c>
      <c r="ADX1" s="1" t="s">
        <v>848</v>
      </c>
      <c r="ADY1" s="1" t="s">
        <v>849</v>
      </c>
      <c r="ADZ1" s="1" t="s">
        <v>850</v>
      </c>
      <c r="AEA1" s="1" t="s">
        <v>851</v>
      </c>
      <c r="AEB1" s="1" t="s">
        <v>852</v>
      </c>
      <c r="AEC1" s="1" t="s">
        <v>853</v>
      </c>
      <c r="AED1" s="1" t="s">
        <v>854</v>
      </c>
      <c r="AEE1" s="1" t="s">
        <v>855</v>
      </c>
      <c r="AEF1" s="1" t="s">
        <v>856</v>
      </c>
      <c r="AEG1" s="1" t="s">
        <v>857</v>
      </c>
      <c r="AEH1" s="1" t="s">
        <v>858</v>
      </c>
      <c r="AEI1" s="1" t="s">
        <v>859</v>
      </c>
      <c r="AEJ1" s="1" t="s">
        <v>860</v>
      </c>
      <c r="AEK1" s="1" t="s">
        <v>861</v>
      </c>
      <c r="AEL1" s="1" t="s">
        <v>862</v>
      </c>
      <c r="AEM1" s="1" t="s">
        <v>863</v>
      </c>
      <c r="AEN1" s="1" t="s">
        <v>864</v>
      </c>
      <c r="AEO1" s="1" t="s">
        <v>865</v>
      </c>
      <c r="AEP1" s="1" t="s">
        <v>866</v>
      </c>
      <c r="AEQ1" s="1" t="s">
        <v>867</v>
      </c>
      <c r="AER1" s="1" t="s">
        <v>868</v>
      </c>
      <c r="AES1" s="1" t="s">
        <v>869</v>
      </c>
      <c r="AET1" s="1" t="s">
        <v>870</v>
      </c>
      <c r="AEU1" s="1" t="s">
        <v>871</v>
      </c>
      <c r="AEV1" s="1" t="s">
        <v>872</v>
      </c>
      <c r="AEW1" s="1" t="s">
        <v>873</v>
      </c>
      <c r="AEX1" s="1" t="s">
        <v>874</v>
      </c>
      <c r="AEY1" s="1" t="s">
        <v>875</v>
      </c>
      <c r="AEZ1" s="1" t="s">
        <v>876</v>
      </c>
      <c r="AFA1" s="1" t="s">
        <v>877</v>
      </c>
      <c r="AFB1" s="1" t="s">
        <v>878</v>
      </c>
      <c r="AFC1" s="1" t="s">
        <v>879</v>
      </c>
      <c r="AFD1" s="1" t="s">
        <v>880</v>
      </c>
      <c r="AFE1" s="1" t="s">
        <v>881</v>
      </c>
      <c r="AFF1" s="1" t="s">
        <v>882</v>
      </c>
      <c r="AFG1" s="1" t="s">
        <v>883</v>
      </c>
      <c r="AFH1" s="1" t="s">
        <v>884</v>
      </c>
      <c r="AFI1" s="1" t="s">
        <v>885</v>
      </c>
      <c r="AFJ1" s="1" t="s">
        <v>886</v>
      </c>
      <c r="AFK1" s="1" t="s">
        <v>887</v>
      </c>
      <c r="AFL1" s="1" t="s">
        <v>888</v>
      </c>
      <c r="AFM1" s="1" t="s">
        <v>889</v>
      </c>
      <c r="AFN1" s="1" t="s">
        <v>890</v>
      </c>
      <c r="AFO1" s="1" t="s">
        <v>891</v>
      </c>
      <c r="AFP1" s="1" t="s">
        <v>892</v>
      </c>
      <c r="AFQ1" s="1" t="s">
        <v>893</v>
      </c>
      <c r="AFR1" s="1" t="s">
        <v>894</v>
      </c>
      <c r="AFS1" s="1" t="s">
        <v>895</v>
      </c>
      <c r="AFT1" s="1" t="s">
        <v>896</v>
      </c>
      <c r="AFU1" s="1" t="s">
        <v>897</v>
      </c>
      <c r="AFV1" s="1" t="s">
        <v>898</v>
      </c>
      <c r="AFW1" s="1" t="s">
        <v>899</v>
      </c>
      <c r="AFX1" s="1" t="s">
        <v>900</v>
      </c>
      <c r="AFY1" s="1" t="s">
        <v>901</v>
      </c>
      <c r="AFZ1" s="1" t="s">
        <v>902</v>
      </c>
      <c r="AGA1" s="1" t="s">
        <v>903</v>
      </c>
      <c r="AGB1" s="1" t="s">
        <v>904</v>
      </c>
      <c r="AGC1" s="1" t="s">
        <v>905</v>
      </c>
      <c r="AGD1" s="1" t="s">
        <v>906</v>
      </c>
      <c r="AGE1" s="1" t="s">
        <v>907</v>
      </c>
      <c r="AGF1" s="1" t="s">
        <v>908</v>
      </c>
      <c r="AGG1" s="1" t="s">
        <v>909</v>
      </c>
      <c r="AGH1" s="1" t="s">
        <v>910</v>
      </c>
      <c r="AGI1" s="1" t="s">
        <v>911</v>
      </c>
      <c r="AGJ1" s="1" t="s">
        <v>912</v>
      </c>
      <c r="AGK1" s="1" t="s">
        <v>913</v>
      </c>
      <c r="AGL1" s="1" t="s">
        <v>914</v>
      </c>
      <c r="AGM1" s="1" t="s">
        <v>915</v>
      </c>
      <c r="AGN1" s="1" t="s">
        <v>916</v>
      </c>
      <c r="AGO1" s="1" t="s">
        <v>917</v>
      </c>
      <c r="AGP1" s="1" t="s">
        <v>918</v>
      </c>
      <c r="AGQ1" s="1" t="s">
        <v>919</v>
      </c>
      <c r="AGR1" s="1" t="s">
        <v>920</v>
      </c>
      <c r="AGS1" s="1" t="s">
        <v>921</v>
      </c>
      <c r="AGT1" s="1" t="s">
        <v>922</v>
      </c>
      <c r="AGU1" s="1" t="s">
        <v>923</v>
      </c>
      <c r="AGV1" s="1" t="s">
        <v>924</v>
      </c>
      <c r="AGW1" s="1" t="s">
        <v>925</v>
      </c>
      <c r="AGX1" s="1" t="s">
        <v>926</v>
      </c>
      <c r="AGY1" s="1" t="s">
        <v>927</v>
      </c>
      <c r="AGZ1" s="1" t="s">
        <v>928</v>
      </c>
      <c r="AHA1" s="1" t="s">
        <v>929</v>
      </c>
      <c r="AHB1" s="1" t="s">
        <v>930</v>
      </c>
      <c r="AHC1" s="1" t="s">
        <v>931</v>
      </c>
      <c r="AHD1" s="1" t="s">
        <v>932</v>
      </c>
      <c r="AHE1" s="1" t="s">
        <v>933</v>
      </c>
      <c r="AHF1" s="1" t="s">
        <v>934</v>
      </c>
      <c r="AHG1" s="1" t="s">
        <v>935</v>
      </c>
      <c r="AHH1" s="1" t="s">
        <v>936</v>
      </c>
      <c r="AHI1" s="1" t="s">
        <v>937</v>
      </c>
      <c r="AHJ1" s="1" t="s">
        <v>938</v>
      </c>
      <c r="AHK1" s="1" t="s">
        <v>939</v>
      </c>
      <c r="AHL1" s="1" t="s">
        <v>940</v>
      </c>
      <c r="AHM1" s="1" t="s">
        <v>941</v>
      </c>
      <c r="AHN1" s="1" t="s">
        <v>942</v>
      </c>
      <c r="AHO1" s="1" t="s">
        <v>943</v>
      </c>
      <c r="AHP1" s="1" t="s">
        <v>944</v>
      </c>
      <c r="AHQ1" s="1" t="s">
        <v>945</v>
      </c>
      <c r="AHR1" s="1" t="s">
        <v>946</v>
      </c>
      <c r="AHS1" s="1" t="s">
        <v>947</v>
      </c>
      <c r="AHT1" s="1" t="s">
        <v>948</v>
      </c>
      <c r="AHU1" s="1" t="s">
        <v>949</v>
      </c>
      <c r="AHV1" s="1" t="s">
        <v>950</v>
      </c>
      <c r="AHW1" s="1" t="s">
        <v>951</v>
      </c>
      <c r="AHX1" s="1" t="s">
        <v>952</v>
      </c>
      <c r="AHY1" s="1" t="s">
        <v>953</v>
      </c>
      <c r="AHZ1" s="1" t="s">
        <v>954</v>
      </c>
      <c r="AIA1" s="1" t="s">
        <v>955</v>
      </c>
      <c r="AIB1" s="1" t="s">
        <v>956</v>
      </c>
      <c r="AIC1" s="1" t="s">
        <v>957</v>
      </c>
      <c r="AID1" s="1" t="s">
        <v>958</v>
      </c>
      <c r="AIE1" s="1" t="s">
        <v>959</v>
      </c>
      <c r="AIF1" s="1" t="s">
        <v>960</v>
      </c>
      <c r="AIG1" s="1" t="s">
        <v>961</v>
      </c>
      <c r="AIH1" s="1" t="s">
        <v>962</v>
      </c>
      <c r="AII1" s="1" t="s">
        <v>963</v>
      </c>
      <c r="AIJ1" s="1" t="s">
        <v>964</v>
      </c>
      <c r="AIK1" s="1" t="s">
        <v>965</v>
      </c>
      <c r="AIL1" s="1" t="s">
        <v>966</v>
      </c>
      <c r="AIM1" s="1" t="s">
        <v>967</v>
      </c>
      <c r="AIN1" s="1" t="s">
        <v>968</v>
      </c>
      <c r="AIO1" s="1" t="s">
        <v>969</v>
      </c>
      <c r="AIP1" s="1" t="s">
        <v>970</v>
      </c>
      <c r="AIQ1" s="1" t="s">
        <v>971</v>
      </c>
      <c r="AIR1" s="1" t="s">
        <v>972</v>
      </c>
      <c r="AIS1" s="1" t="s">
        <v>973</v>
      </c>
      <c r="AIT1" s="1" t="s">
        <v>974</v>
      </c>
      <c r="AIU1" s="1" t="s">
        <v>975</v>
      </c>
      <c r="AIV1" s="1" t="s">
        <v>976</v>
      </c>
      <c r="AIW1" s="1" t="s">
        <v>977</v>
      </c>
      <c r="AIX1" s="1" t="s">
        <v>978</v>
      </c>
      <c r="AIY1" s="1" t="s">
        <v>979</v>
      </c>
      <c r="AIZ1" s="1" t="s">
        <v>980</v>
      </c>
      <c r="AJA1" s="1" t="s">
        <v>981</v>
      </c>
      <c r="AJB1" s="1" t="s">
        <v>982</v>
      </c>
      <c r="AJC1" s="1" t="s">
        <v>983</v>
      </c>
      <c r="AJD1" s="1" t="s">
        <v>984</v>
      </c>
      <c r="AJE1" s="1" t="s">
        <v>985</v>
      </c>
      <c r="AJF1" s="1" t="s">
        <v>986</v>
      </c>
      <c r="AJG1" s="1" t="s">
        <v>987</v>
      </c>
      <c r="AJH1" s="1" t="s">
        <v>988</v>
      </c>
      <c r="AJI1" s="1" t="s">
        <v>989</v>
      </c>
      <c r="AJJ1" s="1" t="s">
        <v>990</v>
      </c>
      <c r="AJK1" s="1" t="s">
        <v>991</v>
      </c>
      <c r="AJL1" s="1" t="s">
        <v>992</v>
      </c>
      <c r="AJM1" s="1" t="s">
        <v>993</v>
      </c>
      <c r="AJN1" s="1" t="s">
        <v>994</v>
      </c>
      <c r="AJO1" s="1" t="s">
        <v>995</v>
      </c>
      <c r="AJP1" s="1" t="s">
        <v>996</v>
      </c>
      <c r="AJQ1" s="1" t="s">
        <v>997</v>
      </c>
      <c r="AJR1" s="1" t="s">
        <v>998</v>
      </c>
      <c r="AJS1" s="1" t="s">
        <v>999</v>
      </c>
      <c r="AJT1" s="1" t="s">
        <v>1000</v>
      </c>
      <c r="AJU1" s="1" t="s">
        <v>1001</v>
      </c>
      <c r="AJV1" s="1" t="s">
        <v>1002</v>
      </c>
      <c r="AJW1" s="1" t="s">
        <v>1003</v>
      </c>
      <c r="AJX1" s="1" t="s">
        <v>1004</v>
      </c>
      <c r="AJY1" s="1" t="s">
        <v>1005</v>
      </c>
      <c r="AJZ1" s="1" t="s">
        <v>1006</v>
      </c>
      <c r="AKA1" s="1" t="s">
        <v>1007</v>
      </c>
      <c r="AKB1" s="1" t="s">
        <v>1008</v>
      </c>
      <c r="AKC1" s="1" t="s">
        <v>1009</v>
      </c>
      <c r="AKD1" s="1" t="s">
        <v>1010</v>
      </c>
      <c r="AKE1" s="1" t="s">
        <v>1011</v>
      </c>
      <c r="AKF1" s="1" t="s">
        <v>1012</v>
      </c>
      <c r="AKG1" s="1" t="s">
        <v>1013</v>
      </c>
      <c r="AKH1" s="1" t="s">
        <v>1014</v>
      </c>
      <c r="AKI1" s="1" t="s">
        <v>1015</v>
      </c>
      <c r="AKJ1" s="1" t="s">
        <v>1016</v>
      </c>
      <c r="AKK1" s="1" t="s">
        <v>1017</v>
      </c>
      <c r="AKL1" s="1" t="s">
        <v>1018</v>
      </c>
      <c r="AKM1" s="1" t="s">
        <v>1019</v>
      </c>
      <c r="AKN1" s="1" t="s">
        <v>1020</v>
      </c>
      <c r="AKO1" s="1" t="s">
        <v>1021</v>
      </c>
      <c r="AKP1" s="1" t="s">
        <v>1022</v>
      </c>
      <c r="AKQ1" s="1" t="s">
        <v>1023</v>
      </c>
      <c r="AKR1" s="1" t="s">
        <v>1024</v>
      </c>
      <c r="AKS1" s="1" t="s">
        <v>1025</v>
      </c>
      <c r="AKT1" s="1" t="s">
        <v>1026</v>
      </c>
      <c r="AKU1" s="1" t="s">
        <v>1027</v>
      </c>
      <c r="AKV1" s="1" t="s">
        <v>1028</v>
      </c>
      <c r="AKW1" s="1" t="s">
        <v>1029</v>
      </c>
      <c r="AKX1" s="1" t="s">
        <v>1030</v>
      </c>
      <c r="AKY1" s="1" t="s">
        <v>1031</v>
      </c>
      <c r="AKZ1" s="1" t="s">
        <v>1032</v>
      </c>
      <c r="ALA1" s="1" t="s">
        <v>1033</v>
      </c>
      <c r="ALB1" s="1" t="s">
        <v>1034</v>
      </c>
      <c r="ALC1" s="1" t="s">
        <v>1035</v>
      </c>
      <c r="ALD1" s="1" t="s">
        <v>1036</v>
      </c>
      <c r="ALE1" s="1" t="s">
        <v>1037</v>
      </c>
      <c r="ALF1" s="1" t="s">
        <v>1038</v>
      </c>
      <c r="ALG1" s="1" t="s">
        <v>1039</v>
      </c>
      <c r="ALH1" s="1" t="s">
        <v>1040</v>
      </c>
      <c r="ALI1" s="1" t="s">
        <v>1041</v>
      </c>
      <c r="ALJ1" s="1" t="s">
        <v>1042</v>
      </c>
      <c r="ALK1" s="1" t="s">
        <v>1043</v>
      </c>
      <c r="ALL1" s="1" t="s">
        <v>1044</v>
      </c>
      <c r="ALM1" s="1" t="s">
        <v>1045</v>
      </c>
      <c r="ALN1" s="1" t="s">
        <v>1046</v>
      </c>
      <c r="ALO1" s="1" t="s">
        <v>1047</v>
      </c>
      <c r="ALP1" s="1" t="s">
        <v>1048</v>
      </c>
      <c r="ALQ1" s="1" t="s">
        <v>1049</v>
      </c>
      <c r="ALR1" s="1" t="s">
        <v>1050</v>
      </c>
      <c r="ALS1" s="1" t="s">
        <v>1051</v>
      </c>
      <c r="ALT1" s="1" t="s">
        <v>1052</v>
      </c>
      <c r="ALU1" s="1" t="s">
        <v>1053</v>
      </c>
      <c r="ALV1" s="1" t="s">
        <v>1054</v>
      </c>
      <c r="ALW1" s="1" t="s">
        <v>1055</v>
      </c>
      <c r="ALX1" s="1" t="s">
        <v>1056</v>
      </c>
      <c r="ALY1" s="1" t="s">
        <v>1057</v>
      </c>
      <c r="ALZ1" s="1" t="s">
        <v>1058</v>
      </c>
      <c r="AMA1" s="1" t="s">
        <v>1059</v>
      </c>
      <c r="AMB1" s="1" t="s">
        <v>1060</v>
      </c>
      <c r="AMC1" s="1" t="s">
        <v>1061</v>
      </c>
      <c r="AMD1" s="1" t="s">
        <v>1062</v>
      </c>
      <c r="AME1" s="1" t="s">
        <v>1063</v>
      </c>
      <c r="AMF1" s="1" t="s">
        <v>1064</v>
      </c>
      <c r="AMG1" s="1" t="s">
        <v>1065</v>
      </c>
      <c r="AMH1" s="1" t="s">
        <v>1066</v>
      </c>
      <c r="AMI1" s="1" t="s">
        <v>1067</v>
      </c>
      <c r="AMJ1" s="1" t="s">
        <v>1068</v>
      </c>
      <c r="AMK1" s="1" t="s">
        <v>1069</v>
      </c>
      <c r="AML1" s="1" t="s">
        <v>1070</v>
      </c>
      <c r="AMM1" s="1" t="s">
        <v>1071</v>
      </c>
      <c r="AMN1" s="1" t="s">
        <v>1072</v>
      </c>
      <c r="AMO1" s="1" t="s">
        <v>1073</v>
      </c>
      <c r="AMP1" s="1" t="s">
        <v>1074</v>
      </c>
      <c r="AMQ1" s="1" t="s">
        <v>1075</v>
      </c>
      <c r="AMR1" s="1" t="s">
        <v>1076</v>
      </c>
      <c r="AMS1" s="1" t="s">
        <v>1077</v>
      </c>
      <c r="AMT1" s="1" t="s">
        <v>1078</v>
      </c>
      <c r="AMU1" s="1" t="s">
        <v>1079</v>
      </c>
      <c r="AMV1" s="1" t="s">
        <v>1080</v>
      </c>
      <c r="AMW1" s="1" t="s">
        <v>1081</v>
      </c>
      <c r="AMX1" s="1" t="s">
        <v>1082</v>
      </c>
      <c r="AMY1" s="1" t="s">
        <v>1083</v>
      </c>
      <c r="AMZ1" s="1" t="s">
        <v>1084</v>
      </c>
      <c r="ANA1" s="1" t="s">
        <v>1085</v>
      </c>
      <c r="ANB1" s="1" t="s">
        <v>1086</v>
      </c>
      <c r="ANC1" s="1" t="s">
        <v>1087</v>
      </c>
      <c r="AND1" s="1" t="s">
        <v>1088</v>
      </c>
      <c r="ANE1" s="1" t="s">
        <v>1089</v>
      </c>
      <c r="ANF1" s="1" t="s">
        <v>1090</v>
      </c>
      <c r="ANG1" s="1" t="s">
        <v>1091</v>
      </c>
      <c r="ANH1" s="1" t="s">
        <v>1092</v>
      </c>
      <c r="ANI1" s="1" t="s">
        <v>1093</v>
      </c>
      <c r="ANJ1" s="1" t="s">
        <v>1094</v>
      </c>
      <c r="ANK1" s="1" t="s">
        <v>1095</v>
      </c>
      <c r="ANL1" s="1" t="s">
        <v>1096</v>
      </c>
      <c r="ANM1" s="1" t="s">
        <v>1097</v>
      </c>
      <c r="ANN1" s="1" t="s">
        <v>1098</v>
      </c>
      <c r="ANO1" s="1" t="s">
        <v>1099</v>
      </c>
      <c r="ANP1" s="1" t="s">
        <v>1100</v>
      </c>
      <c r="ANQ1" s="1" t="s">
        <v>1101</v>
      </c>
      <c r="ANR1" s="1" t="s">
        <v>1102</v>
      </c>
      <c r="ANS1" s="1" t="s">
        <v>1103</v>
      </c>
      <c r="ANT1" s="1" t="s">
        <v>1104</v>
      </c>
      <c r="ANU1" s="1" t="s">
        <v>1105</v>
      </c>
      <c r="ANV1" s="1" t="s">
        <v>1106</v>
      </c>
      <c r="ANW1" s="1" t="s">
        <v>1107</v>
      </c>
      <c r="ANX1" s="1" t="s">
        <v>1108</v>
      </c>
      <c r="ANY1" s="1" t="s">
        <v>1109</v>
      </c>
      <c r="ANZ1" s="1" t="s">
        <v>1110</v>
      </c>
      <c r="AOA1" s="1" t="s">
        <v>1111</v>
      </c>
      <c r="AOB1" s="1" t="s">
        <v>1112</v>
      </c>
      <c r="AOC1" s="1" t="s">
        <v>1113</v>
      </c>
      <c r="AOD1" s="1" t="s">
        <v>1114</v>
      </c>
      <c r="AOE1" s="1" t="s">
        <v>1115</v>
      </c>
      <c r="AOF1" s="1" t="s">
        <v>1116</v>
      </c>
      <c r="AOG1" s="1" t="s">
        <v>1117</v>
      </c>
      <c r="AOH1" s="1" t="s">
        <v>1118</v>
      </c>
      <c r="AOI1" s="1" t="s">
        <v>1119</v>
      </c>
      <c r="AOJ1" s="1" t="s">
        <v>1120</v>
      </c>
      <c r="AOK1" s="1" t="s">
        <v>1121</v>
      </c>
      <c r="AOL1" s="1" t="s">
        <v>1122</v>
      </c>
      <c r="AOM1" s="1" t="s">
        <v>1123</v>
      </c>
      <c r="AON1" s="1" t="s">
        <v>1124</v>
      </c>
      <c r="AOO1" s="1" t="s">
        <v>1125</v>
      </c>
      <c r="AOP1" s="1" t="s">
        <v>1126</v>
      </c>
      <c r="AOQ1" s="1" t="s">
        <v>1127</v>
      </c>
      <c r="AOR1" s="1" t="s">
        <v>1128</v>
      </c>
      <c r="AOS1" s="1" t="s">
        <v>1129</v>
      </c>
      <c r="AOT1" s="1" t="s">
        <v>1130</v>
      </c>
      <c r="AOU1" s="1" t="s">
        <v>1131</v>
      </c>
      <c r="AOV1" s="1" t="s">
        <v>1132</v>
      </c>
      <c r="AOW1" s="1" t="s">
        <v>1133</v>
      </c>
      <c r="AOX1" s="1" t="s">
        <v>1134</v>
      </c>
      <c r="AOY1" s="1" t="s">
        <v>1135</v>
      </c>
      <c r="AOZ1" s="1" t="s">
        <v>1136</v>
      </c>
      <c r="APA1" s="1" t="s">
        <v>1137</v>
      </c>
      <c r="APB1" s="1" t="s">
        <v>1138</v>
      </c>
      <c r="APC1" s="1" t="s">
        <v>1139</v>
      </c>
      <c r="APD1" s="1" t="s">
        <v>1140</v>
      </c>
      <c r="APE1" s="1" t="s">
        <v>1141</v>
      </c>
      <c r="APF1" s="1" t="s">
        <v>1142</v>
      </c>
      <c r="APG1" s="1" t="s">
        <v>1143</v>
      </c>
      <c r="APH1" s="1" t="s">
        <v>1144</v>
      </c>
      <c r="API1" s="1" t="s">
        <v>1145</v>
      </c>
      <c r="APJ1" s="1" t="s">
        <v>1146</v>
      </c>
      <c r="APK1" s="1" t="s">
        <v>1147</v>
      </c>
      <c r="APL1" s="1" t="s">
        <v>1148</v>
      </c>
      <c r="APM1" s="1" t="s">
        <v>1149</v>
      </c>
      <c r="APN1" s="1" t="s">
        <v>1150</v>
      </c>
      <c r="APO1" s="1" t="s">
        <v>1151</v>
      </c>
      <c r="APP1" s="1" t="s">
        <v>1152</v>
      </c>
      <c r="APQ1" s="1" t="s">
        <v>1153</v>
      </c>
      <c r="APR1" s="1" t="s">
        <v>1154</v>
      </c>
      <c r="APS1" s="1" t="s">
        <v>1155</v>
      </c>
      <c r="APT1" s="1" t="s">
        <v>1156</v>
      </c>
      <c r="APU1" s="1" t="s">
        <v>1157</v>
      </c>
      <c r="APV1" s="1" t="s">
        <v>1158</v>
      </c>
      <c r="APW1" s="1" t="s">
        <v>1159</v>
      </c>
      <c r="APX1" s="1" t="s">
        <v>1160</v>
      </c>
      <c r="APY1" s="1" t="s">
        <v>1161</v>
      </c>
      <c r="APZ1" s="1" t="s">
        <v>1162</v>
      </c>
      <c r="AQA1" s="1" t="s">
        <v>1163</v>
      </c>
      <c r="AQB1" s="1" t="s">
        <v>1164</v>
      </c>
      <c r="AQC1" s="1" t="s">
        <v>1165</v>
      </c>
      <c r="AQD1" s="1" t="s">
        <v>1166</v>
      </c>
      <c r="AQE1" s="1" t="s">
        <v>1167</v>
      </c>
      <c r="AQF1" s="1" t="s">
        <v>1168</v>
      </c>
      <c r="AQG1" s="1" t="s">
        <v>1169</v>
      </c>
      <c r="AQH1" s="1" t="s">
        <v>1170</v>
      </c>
      <c r="AQI1" s="1" t="s">
        <v>1171</v>
      </c>
      <c r="AQJ1" s="1" t="s">
        <v>1172</v>
      </c>
      <c r="AQK1" s="1" t="s">
        <v>1173</v>
      </c>
      <c r="AQL1" s="1" t="s">
        <v>1174</v>
      </c>
      <c r="AQM1" s="1" t="s">
        <v>1175</v>
      </c>
      <c r="AQN1" s="1" t="s">
        <v>1176</v>
      </c>
      <c r="AQO1" s="1" t="s">
        <v>1177</v>
      </c>
      <c r="AQP1" s="1" t="s">
        <v>1178</v>
      </c>
      <c r="AQQ1" s="1" t="s">
        <v>1179</v>
      </c>
      <c r="AQR1" s="1" t="s">
        <v>1180</v>
      </c>
      <c r="AQS1" s="1" t="s">
        <v>1181</v>
      </c>
      <c r="AQT1" s="1" t="s">
        <v>1182</v>
      </c>
      <c r="AQU1" s="1" t="s">
        <v>1183</v>
      </c>
      <c r="AQV1" s="1" t="s">
        <v>1184</v>
      </c>
      <c r="AQW1" s="1" t="s">
        <v>1185</v>
      </c>
      <c r="AQX1" s="1" t="s">
        <v>1186</v>
      </c>
      <c r="AQY1" s="1" t="s">
        <v>1187</v>
      </c>
      <c r="AQZ1" s="1" t="s">
        <v>1188</v>
      </c>
      <c r="ARA1" s="1" t="s">
        <v>1189</v>
      </c>
      <c r="ARB1" s="1" t="s">
        <v>1190</v>
      </c>
      <c r="ARC1" s="1" t="s">
        <v>1191</v>
      </c>
      <c r="ARD1" s="1" t="s">
        <v>1192</v>
      </c>
      <c r="ARE1" s="1" t="s">
        <v>1193</v>
      </c>
      <c r="ARF1" s="1" t="s">
        <v>1194</v>
      </c>
      <c r="ARG1" s="1" t="s">
        <v>1195</v>
      </c>
      <c r="ARH1" s="1" t="s">
        <v>1196</v>
      </c>
      <c r="ARI1" s="1" t="s">
        <v>1197</v>
      </c>
      <c r="ARJ1" s="1" t="s">
        <v>1198</v>
      </c>
      <c r="ARK1" s="1" t="s">
        <v>1199</v>
      </c>
      <c r="ARL1" s="1" t="s">
        <v>1200</v>
      </c>
      <c r="ARM1" s="1" t="s">
        <v>1201</v>
      </c>
      <c r="ARN1" s="1" t="s">
        <v>1202</v>
      </c>
      <c r="ARO1" s="1" t="s">
        <v>1203</v>
      </c>
      <c r="ARP1" s="1" t="s">
        <v>1204</v>
      </c>
      <c r="ARQ1" s="1" t="s">
        <v>1205</v>
      </c>
      <c r="ARR1" s="1" t="s">
        <v>1206</v>
      </c>
      <c r="ARS1" s="1" t="s">
        <v>1207</v>
      </c>
      <c r="ART1" s="1" t="s">
        <v>1208</v>
      </c>
      <c r="ARU1" s="1" t="s">
        <v>1209</v>
      </c>
      <c r="ARV1" s="1" t="s">
        <v>1210</v>
      </c>
      <c r="ARW1" s="1" t="s">
        <v>1211</v>
      </c>
      <c r="ARX1" s="1" t="s">
        <v>1212</v>
      </c>
      <c r="ARY1" s="1" t="s">
        <v>1213</v>
      </c>
      <c r="ARZ1" s="1" t="s">
        <v>1214</v>
      </c>
      <c r="ASA1" s="1" t="s">
        <v>1215</v>
      </c>
      <c r="ASB1" s="1" t="s">
        <v>1216</v>
      </c>
      <c r="ASC1" s="1" t="s">
        <v>1217</v>
      </c>
      <c r="ASD1" s="1" t="s">
        <v>1218</v>
      </c>
      <c r="ASE1" s="1" t="s">
        <v>1219</v>
      </c>
      <c r="ASF1" s="1" t="s">
        <v>1220</v>
      </c>
      <c r="ASG1" s="1" t="s">
        <v>1221</v>
      </c>
      <c r="ASH1" s="1" t="s">
        <v>1222</v>
      </c>
      <c r="ASI1" s="1" t="s">
        <v>1223</v>
      </c>
      <c r="ASJ1" s="1" t="s">
        <v>1224</v>
      </c>
      <c r="ASK1" s="1" t="s">
        <v>1225</v>
      </c>
      <c r="ASL1" s="1" t="s">
        <v>1226</v>
      </c>
      <c r="ASM1" s="1" t="s">
        <v>1227</v>
      </c>
      <c r="ASN1" s="1" t="s">
        <v>1228</v>
      </c>
      <c r="ASO1" s="1" t="s">
        <v>1229</v>
      </c>
      <c r="ASP1" s="1" t="s">
        <v>1230</v>
      </c>
      <c r="ASQ1" s="1" t="s">
        <v>1231</v>
      </c>
      <c r="ASR1" s="1" t="s">
        <v>1232</v>
      </c>
      <c r="ASS1" s="1" t="s">
        <v>1233</v>
      </c>
      <c r="AST1" s="1" t="s">
        <v>1234</v>
      </c>
      <c r="ASU1" s="1" t="s">
        <v>1235</v>
      </c>
      <c r="ASV1" s="1" t="s">
        <v>1236</v>
      </c>
      <c r="ASW1" s="1" t="s">
        <v>1237</v>
      </c>
      <c r="ASX1" s="1" t="s">
        <v>1238</v>
      </c>
      <c r="ASY1" s="1" t="s">
        <v>1239</v>
      </c>
      <c r="ASZ1" s="1" t="s">
        <v>1240</v>
      </c>
      <c r="ATA1" s="1" t="s">
        <v>1241</v>
      </c>
      <c r="ATB1" s="1" t="s">
        <v>1242</v>
      </c>
      <c r="ATC1" s="1" t="s">
        <v>1243</v>
      </c>
      <c r="ATD1" s="1" t="s">
        <v>1244</v>
      </c>
      <c r="ATE1" s="1" t="s">
        <v>1245</v>
      </c>
      <c r="ATF1" s="1" t="s">
        <v>1246</v>
      </c>
      <c r="ATG1" s="1" t="s">
        <v>1247</v>
      </c>
      <c r="ATH1" s="1" t="s">
        <v>1248</v>
      </c>
      <c r="ATI1" s="1" t="s">
        <v>1249</v>
      </c>
      <c r="ATJ1" s="1" t="s">
        <v>1250</v>
      </c>
      <c r="ATK1" s="1" t="s">
        <v>1251</v>
      </c>
      <c r="ATL1" s="1" t="s">
        <v>1252</v>
      </c>
      <c r="ATM1" s="1" t="s">
        <v>1253</v>
      </c>
      <c r="ATN1" s="1" t="s">
        <v>1254</v>
      </c>
      <c r="ATO1" s="1" t="s">
        <v>1255</v>
      </c>
      <c r="ATP1" s="1" t="s">
        <v>1256</v>
      </c>
      <c r="ATQ1" s="1" t="s">
        <v>1257</v>
      </c>
      <c r="ATR1" s="1" t="s">
        <v>1258</v>
      </c>
      <c r="ATS1" s="1" t="s">
        <v>1259</v>
      </c>
      <c r="ATT1" s="1" t="s">
        <v>1260</v>
      </c>
      <c r="ATU1" s="1" t="s">
        <v>1261</v>
      </c>
      <c r="ATV1" s="1" t="s">
        <v>1262</v>
      </c>
      <c r="ATW1" s="1" t="s">
        <v>1263</v>
      </c>
      <c r="ATX1" s="1" t="s">
        <v>1264</v>
      </c>
      <c r="ATY1" s="1" t="s">
        <v>1265</v>
      </c>
      <c r="ATZ1" s="1" t="s">
        <v>1266</v>
      </c>
      <c r="AUA1" s="1" t="s">
        <v>1267</v>
      </c>
      <c r="AUB1" s="1" t="s">
        <v>1268</v>
      </c>
      <c r="AUC1" s="1" t="s">
        <v>1269</v>
      </c>
      <c r="AUD1" s="1" t="s">
        <v>1270</v>
      </c>
      <c r="AUE1" s="1" t="s">
        <v>1271</v>
      </c>
      <c r="AUF1" s="1" t="s">
        <v>1272</v>
      </c>
      <c r="AUG1" s="1" t="s">
        <v>1273</v>
      </c>
      <c r="AUH1" s="1" t="s">
        <v>1274</v>
      </c>
      <c r="AUI1" s="1" t="s">
        <v>1275</v>
      </c>
      <c r="AUJ1" s="1" t="s">
        <v>1276</v>
      </c>
      <c r="AUK1" s="1" t="s">
        <v>1277</v>
      </c>
      <c r="AUL1" s="1" t="s">
        <v>1278</v>
      </c>
      <c r="AUM1" s="1" t="s">
        <v>1279</v>
      </c>
      <c r="AUN1" s="1" t="s">
        <v>1280</v>
      </c>
      <c r="AUO1" s="1" t="s">
        <v>1281</v>
      </c>
      <c r="AUP1" s="1" t="s">
        <v>1282</v>
      </c>
    </row>
    <row r="2" spans="1:1238" customFormat="1" ht="14.45">
      <c r="A2">
        <v>1</v>
      </c>
      <c r="B2" t="s">
        <v>1283</v>
      </c>
      <c r="C2" s="167">
        <v>45096</v>
      </c>
      <c r="D2" t="s">
        <v>1284</v>
      </c>
      <c r="E2" t="s">
        <v>1285</v>
      </c>
      <c r="F2" s="167">
        <v>45096.610918067126</v>
      </c>
      <c r="G2" s="167">
        <v>45096.625644502317</v>
      </c>
      <c r="H2" t="s">
        <v>1286</v>
      </c>
      <c r="K2" t="s">
        <v>1287</v>
      </c>
      <c r="L2" s="167">
        <v>45096</v>
      </c>
      <c r="M2" t="s">
        <v>1288</v>
      </c>
      <c r="N2" t="s">
        <v>1289</v>
      </c>
      <c r="O2" t="s">
        <v>1290</v>
      </c>
      <c r="P2" t="s">
        <v>1291</v>
      </c>
      <c r="S2" t="s">
        <v>1292</v>
      </c>
      <c r="T2" t="s">
        <v>1293</v>
      </c>
      <c r="V2" t="s">
        <v>1294</v>
      </c>
      <c r="X2" t="s">
        <v>1295</v>
      </c>
      <c r="AA2" t="s">
        <v>1296</v>
      </c>
      <c r="AB2">
        <v>0</v>
      </c>
      <c r="AC2">
        <v>0</v>
      </c>
      <c r="AD2">
        <v>0</v>
      </c>
      <c r="AE2">
        <v>1</v>
      </c>
      <c r="AF2">
        <v>1</v>
      </c>
      <c r="EK2" t="s">
        <v>1296</v>
      </c>
      <c r="EL2">
        <v>0</v>
      </c>
      <c r="EM2">
        <v>0</v>
      </c>
      <c r="EN2">
        <v>0</v>
      </c>
      <c r="EO2">
        <v>0</v>
      </c>
      <c r="EP2">
        <v>1</v>
      </c>
      <c r="EQ2">
        <v>1</v>
      </c>
      <c r="JB2" t="s">
        <v>1297</v>
      </c>
      <c r="JC2">
        <v>1</v>
      </c>
      <c r="JD2">
        <v>1</v>
      </c>
      <c r="JE2">
        <v>0</v>
      </c>
      <c r="JF2">
        <v>0</v>
      </c>
      <c r="JG2">
        <v>0</v>
      </c>
      <c r="JH2">
        <v>0</v>
      </c>
      <c r="JI2">
        <v>0</v>
      </c>
      <c r="JJ2">
        <v>0</v>
      </c>
      <c r="JK2">
        <v>0</v>
      </c>
      <c r="JL2">
        <v>0</v>
      </c>
      <c r="JM2">
        <v>0</v>
      </c>
      <c r="JN2">
        <v>0</v>
      </c>
      <c r="JO2">
        <v>0</v>
      </c>
      <c r="JP2">
        <v>0</v>
      </c>
      <c r="JQ2">
        <v>0</v>
      </c>
      <c r="JR2">
        <v>0</v>
      </c>
      <c r="JS2">
        <v>2</v>
      </c>
      <c r="JT2">
        <v>4</v>
      </c>
      <c r="JV2" t="s">
        <v>1298</v>
      </c>
      <c r="JW2">
        <v>500</v>
      </c>
      <c r="JX2" t="s">
        <v>1299</v>
      </c>
      <c r="KA2">
        <v>90</v>
      </c>
      <c r="KB2">
        <v>2</v>
      </c>
      <c r="KC2">
        <v>0</v>
      </c>
      <c r="KD2">
        <v>15</v>
      </c>
      <c r="KE2">
        <v>5</v>
      </c>
      <c r="KG2" t="s">
        <v>1298</v>
      </c>
      <c r="KH2" t="s">
        <v>1300</v>
      </c>
      <c r="KI2">
        <v>1</v>
      </c>
      <c r="KJ2">
        <v>1</v>
      </c>
      <c r="KK2">
        <v>6000</v>
      </c>
      <c r="KL2">
        <v>100</v>
      </c>
      <c r="KM2" t="s">
        <v>1301</v>
      </c>
      <c r="KP2">
        <v>125</v>
      </c>
      <c r="KQ2">
        <v>3</v>
      </c>
      <c r="KR2">
        <v>0</v>
      </c>
      <c r="KS2">
        <v>700</v>
      </c>
      <c r="KT2">
        <v>400</v>
      </c>
      <c r="QX2" t="s">
        <v>1302</v>
      </c>
      <c r="SF2" t="s">
        <v>1303</v>
      </c>
      <c r="SG2">
        <v>1</v>
      </c>
      <c r="SH2">
        <v>0</v>
      </c>
      <c r="SI2">
        <v>0</v>
      </c>
      <c r="SJ2">
        <v>0</v>
      </c>
      <c r="AQG2" t="s">
        <v>1296</v>
      </c>
      <c r="AQH2">
        <v>1</v>
      </c>
      <c r="AQI2">
        <v>0</v>
      </c>
      <c r="AQJ2">
        <v>0</v>
      </c>
      <c r="AQK2">
        <v>0</v>
      </c>
      <c r="AQL2">
        <v>0</v>
      </c>
      <c r="AQM2">
        <v>0</v>
      </c>
      <c r="AQN2">
        <v>0</v>
      </c>
      <c r="AQO2">
        <v>0</v>
      </c>
      <c r="AQP2">
        <v>0</v>
      </c>
      <c r="AQQ2">
        <v>0</v>
      </c>
      <c r="AQS2" t="s">
        <v>1304</v>
      </c>
      <c r="AQT2">
        <v>0</v>
      </c>
      <c r="AQU2">
        <v>0</v>
      </c>
      <c r="AQV2">
        <v>1</v>
      </c>
      <c r="AQW2">
        <v>0</v>
      </c>
      <c r="AQX2">
        <v>0</v>
      </c>
      <c r="AQY2">
        <v>0</v>
      </c>
      <c r="AQZ2">
        <v>0</v>
      </c>
      <c r="ARA2">
        <v>0</v>
      </c>
      <c r="ARB2">
        <v>0</v>
      </c>
      <c r="ARC2">
        <v>0</v>
      </c>
      <c r="ARD2">
        <v>0</v>
      </c>
      <c r="ARF2" t="s">
        <v>1305</v>
      </c>
      <c r="ARG2" t="s">
        <v>1302</v>
      </c>
      <c r="ARH2">
        <v>1</v>
      </c>
      <c r="ARI2">
        <v>0</v>
      </c>
      <c r="ARJ2">
        <v>0</v>
      </c>
      <c r="ARK2">
        <v>0</v>
      </c>
      <c r="ARL2">
        <v>0</v>
      </c>
      <c r="ARM2">
        <v>0</v>
      </c>
      <c r="ARO2" t="s">
        <v>1296</v>
      </c>
      <c r="ARP2">
        <v>1</v>
      </c>
      <c r="ARQ2">
        <v>0</v>
      </c>
      <c r="ARR2">
        <v>0</v>
      </c>
      <c r="ARS2">
        <v>0</v>
      </c>
      <c r="ART2">
        <v>0</v>
      </c>
      <c r="ARU2">
        <v>0</v>
      </c>
      <c r="ARV2">
        <v>0</v>
      </c>
      <c r="ARW2">
        <v>0</v>
      </c>
      <c r="ARX2">
        <v>0</v>
      </c>
      <c r="ARZ2" t="s">
        <v>1306</v>
      </c>
      <c r="ASA2" t="s">
        <v>1296</v>
      </c>
      <c r="ASB2">
        <v>1</v>
      </c>
      <c r="ASC2">
        <v>0</v>
      </c>
      <c r="ASD2">
        <v>0</v>
      </c>
      <c r="ASE2">
        <v>0</v>
      </c>
      <c r="ASF2">
        <v>0</v>
      </c>
      <c r="ASG2">
        <v>0</v>
      </c>
      <c r="ASH2">
        <v>0</v>
      </c>
      <c r="ASI2">
        <v>0</v>
      </c>
      <c r="ASJ2">
        <v>0</v>
      </c>
      <c r="ASL2" t="s">
        <v>1296</v>
      </c>
      <c r="ASM2">
        <v>1</v>
      </c>
      <c r="ASN2">
        <v>0</v>
      </c>
      <c r="ASO2">
        <v>0</v>
      </c>
      <c r="ASP2">
        <v>0</v>
      </c>
      <c r="ASQ2">
        <v>0</v>
      </c>
      <c r="ASR2">
        <v>0</v>
      </c>
      <c r="ASS2">
        <v>0</v>
      </c>
      <c r="AST2">
        <v>0</v>
      </c>
      <c r="ASU2">
        <v>0</v>
      </c>
      <c r="ASV2">
        <v>0</v>
      </c>
      <c r="ASX2" t="s">
        <v>1296</v>
      </c>
      <c r="ASY2">
        <v>1</v>
      </c>
      <c r="ASZ2">
        <v>0</v>
      </c>
      <c r="ATA2">
        <v>0</v>
      </c>
      <c r="ATB2">
        <v>0</v>
      </c>
      <c r="ATC2">
        <v>0</v>
      </c>
      <c r="ATD2">
        <v>0</v>
      </c>
      <c r="ATE2">
        <v>0</v>
      </c>
      <c r="ATF2">
        <v>0</v>
      </c>
      <c r="ATG2">
        <v>0</v>
      </c>
      <c r="ATI2" t="s">
        <v>1296</v>
      </c>
      <c r="ATJ2">
        <v>1</v>
      </c>
      <c r="ATK2">
        <v>0</v>
      </c>
      <c r="ATL2">
        <v>0</v>
      </c>
      <c r="ATM2">
        <v>0</v>
      </c>
      <c r="ATN2">
        <v>0</v>
      </c>
      <c r="ATO2">
        <v>0</v>
      </c>
      <c r="ATP2">
        <v>0</v>
      </c>
      <c r="ATQ2">
        <v>0</v>
      </c>
      <c r="ATR2">
        <v>0</v>
      </c>
      <c r="ATT2" t="s">
        <v>1307</v>
      </c>
      <c r="ATU2" t="s">
        <v>1302</v>
      </c>
      <c r="ATX2" t="s">
        <v>1307</v>
      </c>
      <c r="ATY2" t="s">
        <v>1302</v>
      </c>
      <c r="AUG2">
        <v>441657177</v>
      </c>
      <c r="AUH2" s="167">
        <v>45096.658935185187</v>
      </c>
      <c r="AUK2" t="s">
        <v>1308</v>
      </c>
      <c r="AUL2" t="s">
        <v>1309</v>
      </c>
      <c r="AUM2" t="s">
        <v>1310</v>
      </c>
    </row>
    <row r="3" spans="1:1238" customFormat="1" ht="14.45">
      <c r="A3">
        <v>2</v>
      </c>
      <c r="B3" t="s">
        <v>1311</v>
      </c>
      <c r="C3" s="167">
        <v>45096</v>
      </c>
      <c r="D3" t="s">
        <v>1284</v>
      </c>
      <c r="E3" t="s">
        <v>1285</v>
      </c>
      <c r="F3" s="167">
        <v>45096.634453206017</v>
      </c>
      <c r="G3" s="167">
        <v>45096.647754039353</v>
      </c>
      <c r="H3" t="s">
        <v>1286</v>
      </c>
      <c r="K3" t="s">
        <v>1287</v>
      </c>
      <c r="L3" s="167">
        <v>45096</v>
      </c>
      <c r="M3" t="s">
        <v>1288</v>
      </c>
      <c r="N3" t="s">
        <v>1289</v>
      </c>
      <c r="O3" t="s">
        <v>1290</v>
      </c>
      <c r="P3" t="s">
        <v>1291</v>
      </c>
      <c r="S3" t="s">
        <v>1292</v>
      </c>
      <c r="T3" t="s">
        <v>1293</v>
      </c>
      <c r="V3" t="s">
        <v>1294</v>
      </c>
      <c r="X3" t="s">
        <v>1295</v>
      </c>
      <c r="AA3" t="s">
        <v>1296</v>
      </c>
      <c r="AB3">
        <v>0</v>
      </c>
      <c r="AC3">
        <v>0</v>
      </c>
      <c r="AD3">
        <v>0</v>
      </c>
      <c r="AE3">
        <v>1</v>
      </c>
      <c r="AF3">
        <v>1</v>
      </c>
      <c r="EK3" t="s">
        <v>1296</v>
      </c>
      <c r="EL3">
        <v>0</v>
      </c>
      <c r="EM3">
        <v>0</v>
      </c>
      <c r="EN3">
        <v>0</v>
      </c>
      <c r="EO3">
        <v>0</v>
      </c>
      <c r="EP3">
        <v>1</v>
      </c>
      <c r="EQ3">
        <v>1</v>
      </c>
      <c r="JB3" t="s">
        <v>1297</v>
      </c>
      <c r="JC3">
        <v>1</v>
      </c>
      <c r="JD3">
        <v>1</v>
      </c>
      <c r="JE3">
        <v>0</v>
      </c>
      <c r="JF3">
        <v>0</v>
      </c>
      <c r="JG3">
        <v>0</v>
      </c>
      <c r="JH3">
        <v>0</v>
      </c>
      <c r="JI3">
        <v>0</v>
      </c>
      <c r="JJ3">
        <v>0</v>
      </c>
      <c r="JK3">
        <v>0</v>
      </c>
      <c r="JL3">
        <v>0</v>
      </c>
      <c r="JM3">
        <v>0</v>
      </c>
      <c r="JN3">
        <v>0</v>
      </c>
      <c r="JO3">
        <v>0</v>
      </c>
      <c r="JP3">
        <v>0</v>
      </c>
      <c r="JQ3">
        <v>0</v>
      </c>
      <c r="JR3">
        <v>0</v>
      </c>
      <c r="JS3">
        <v>2</v>
      </c>
      <c r="JT3">
        <v>4</v>
      </c>
      <c r="JV3" t="s">
        <v>1298</v>
      </c>
      <c r="JW3">
        <v>200</v>
      </c>
      <c r="JX3" t="s">
        <v>1299</v>
      </c>
      <c r="KA3">
        <v>45</v>
      </c>
      <c r="KB3">
        <v>7</v>
      </c>
      <c r="KC3">
        <v>0</v>
      </c>
      <c r="KD3">
        <v>43</v>
      </c>
      <c r="KE3">
        <v>3</v>
      </c>
      <c r="KG3" t="s">
        <v>1298</v>
      </c>
      <c r="KH3" t="s">
        <v>1300</v>
      </c>
      <c r="KI3">
        <v>1</v>
      </c>
      <c r="KJ3">
        <v>1</v>
      </c>
      <c r="KK3">
        <v>6000</v>
      </c>
      <c r="KL3">
        <v>100</v>
      </c>
      <c r="KM3" t="s">
        <v>1299</v>
      </c>
      <c r="KP3">
        <v>30</v>
      </c>
      <c r="KQ3">
        <v>4</v>
      </c>
      <c r="KR3">
        <v>0</v>
      </c>
      <c r="KS3">
        <v>50</v>
      </c>
      <c r="KT3">
        <v>3</v>
      </c>
      <c r="QX3" t="s">
        <v>1302</v>
      </c>
      <c r="SF3" t="s">
        <v>1303</v>
      </c>
      <c r="SG3">
        <v>1</v>
      </c>
      <c r="SH3">
        <v>0</v>
      </c>
      <c r="SI3">
        <v>0</v>
      </c>
      <c r="SJ3">
        <v>0</v>
      </c>
      <c r="AQG3" t="s">
        <v>1296</v>
      </c>
      <c r="AQH3">
        <v>1</v>
      </c>
      <c r="AQI3">
        <v>0</v>
      </c>
      <c r="AQJ3">
        <v>0</v>
      </c>
      <c r="AQK3">
        <v>0</v>
      </c>
      <c r="AQL3">
        <v>0</v>
      </c>
      <c r="AQM3">
        <v>0</v>
      </c>
      <c r="AQN3">
        <v>0</v>
      </c>
      <c r="AQO3">
        <v>0</v>
      </c>
      <c r="AQP3">
        <v>0</v>
      </c>
      <c r="AQQ3">
        <v>0</v>
      </c>
      <c r="AQS3" t="s">
        <v>1312</v>
      </c>
      <c r="AQT3">
        <v>0</v>
      </c>
      <c r="AQU3">
        <v>0</v>
      </c>
      <c r="AQV3">
        <v>0</v>
      </c>
      <c r="AQW3">
        <v>1</v>
      </c>
      <c r="AQX3">
        <v>0</v>
      </c>
      <c r="AQY3">
        <v>0</v>
      </c>
      <c r="AQZ3">
        <v>0</v>
      </c>
      <c r="ARA3">
        <v>0</v>
      </c>
      <c r="ARB3">
        <v>0</v>
      </c>
      <c r="ARC3">
        <v>0</v>
      </c>
      <c r="ARD3">
        <v>0</v>
      </c>
      <c r="ARF3" t="s">
        <v>1305</v>
      </c>
      <c r="ARG3" t="s">
        <v>1302</v>
      </c>
      <c r="ARH3">
        <v>1</v>
      </c>
      <c r="ARI3">
        <v>0</v>
      </c>
      <c r="ARJ3">
        <v>0</v>
      </c>
      <c r="ARK3">
        <v>0</v>
      </c>
      <c r="ARL3">
        <v>0</v>
      </c>
      <c r="ARM3">
        <v>0</v>
      </c>
      <c r="ARO3" t="s">
        <v>1296</v>
      </c>
      <c r="ARP3">
        <v>1</v>
      </c>
      <c r="ARQ3">
        <v>0</v>
      </c>
      <c r="ARR3">
        <v>0</v>
      </c>
      <c r="ARS3">
        <v>0</v>
      </c>
      <c r="ART3">
        <v>0</v>
      </c>
      <c r="ARU3">
        <v>0</v>
      </c>
      <c r="ARV3">
        <v>0</v>
      </c>
      <c r="ARW3">
        <v>0</v>
      </c>
      <c r="ARX3">
        <v>0</v>
      </c>
      <c r="ARZ3" t="s">
        <v>1306</v>
      </c>
      <c r="ASA3" t="s">
        <v>1296</v>
      </c>
      <c r="ASB3">
        <v>1</v>
      </c>
      <c r="ASC3">
        <v>0</v>
      </c>
      <c r="ASD3">
        <v>0</v>
      </c>
      <c r="ASE3">
        <v>0</v>
      </c>
      <c r="ASF3">
        <v>0</v>
      </c>
      <c r="ASG3">
        <v>0</v>
      </c>
      <c r="ASH3">
        <v>0</v>
      </c>
      <c r="ASI3">
        <v>0</v>
      </c>
      <c r="ASJ3">
        <v>0</v>
      </c>
      <c r="ASL3" t="s">
        <v>1296</v>
      </c>
      <c r="ASM3">
        <v>1</v>
      </c>
      <c r="ASN3">
        <v>0</v>
      </c>
      <c r="ASO3">
        <v>0</v>
      </c>
      <c r="ASP3">
        <v>0</v>
      </c>
      <c r="ASQ3">
        <v>0</v>
      </c>
      <c r="ASR3">
        <v>0</v>
      </c>
      <c r="ASS3">
        <v>0</v>
      </c>
      <c r="AST3">
        <v>0</v>
      </c>
      <c r="ASU3">
        <v>0</v>
      </c>
      <c r="ASV3">
        <v>0</v>
      </c>
      <c r="ASX3" t="s">
        <v>1296</v>
      </c>
      <c r="ASY3">
        <v>1</v>
      </c>
      <c r="ASZ3">
        <v>0</v>
      </c>
      <c r="ATA3">
        <v>0</v>
      </c>
      <c r="ATB3">
        <v>0</v>
      </c>
      <c r="ATC3">
        <v>0</v>
      </c>
      <c r="ATD3">
        <v>0</v>
      </c>
      <c r="ATE3">
        <v>0</v>
      </c>
      <c r="ATF3">
        <v>0</v>
      </c>
      <c r="ATG3">
        <v>0</v>
      </c>
      <c r="ATI3" t="s">
        <v>1296</v>
      </c>
      <c r="ATJ3">
        <v>1</v>
      </c>
      <c r="ATK3">
        <v>0</v>
      </c>
      <c r="ATL3">
        <v>0</v>
      </c>
      <c r="ATM3">
        <v>0</v>
      </c>
      <c r="ATN3">
        <v>0</v>
      </c>
      <c r="ATO3">
        <v>0</v>
      </c>
      <c r="ATP3">
        <v>0</v>
      </c>
      <c r="ATQ3">
        <v>0</v>
      </c>
      <c r="ATR3">
        <v>0</v>
      </c>
      <c r="ATT3" t="s">
        <v>1307</v>
      </c>
      <c r="ATU3" t="s">
        <v>1302</v>
      </c>
      <c r="ATX3" t="s">
        <v>1307</v>
      </c>
      <c r="ATY3" t="s">
        <v>1302</v>
      </c>
      <c r="AUG3">
        <v>441657196</v>
      </c>
      <c r="AUH3" s="167">
        <v>45096.658946759257</v>
      </c>
      <c r="AUK3" t="s">
        <v>1308</v>
      </c>
      <c r="AUL3" t="s">
        <v>1309</v>
      </c>
      <c r="AUM3" t="s">
        <v>1310</v>
      </c>
    </row>
    <row r="4" spans="1:1238" customFormat="1" ht="14.45">
      <c r="A4">
        <v>3</v>
      </c>
      <c r="B4" t="s">
        <v>1313</v>
      </c>
      <c r="C4" s="167">
        <v>45096</v>
      </c>
      <c r="D4" t="s">
        <v>1284</v>
      </c>
      <c r="E4" t="s">
        <v>1314</v>
      </c>
      <c r="F4" s="167">
        <v>45096.44575893518</v>
      </c>
      <c r="G4" s="167">
        <v>45096.567131793992</v>
      </c>
      <c r="H4" t="s">
        <v>1286</v>
      </c>
      <c r="K4" t="s">
        <v>1287</v>
      </c>
      <c r="L4" s="167">
        <v>45096</v>
      </c>
      <c r="M4" t="s">
        <v>1288</v>
      </c>
      <c r="N4" t="s">
        <v>1289</v>
      </c>
      <c r="O4" t="s">
        <v>1290</v>
      </c>
      <c r="P4" t="s">
        <v>1291</v>
      </c>
      <c r="S4" t="s">
        <v>1292</v>
      </c>
      <c r="T4" t="s">
        <v>1293</v>
      </c>
      <c r="V4" t="s">
        <v>1294</v>
      </c>
      <c r="X4" t="s">
        <v>1315</v>
      </c>
      <c r="AA4" t="s">
        <v>1316</v>
      </c>
      <c r="AB4">
        <v>1</v>
      </c>
      <c r="AC4">
        <v>1</v>
      </c>
      <c r="AD4">
        <v>1</v>
      </c>
      <c r="AE4">
        <v>0</v>
      </c>
      <c r="AF4">
        <v>3</v>
      </c>
      <c r="AH4" t="s">
        <v>1298</v>
      </c>
      <c r="AI4">
        <v>1000</v>
      </c>
      <c r="AJ4" t="s">
        <v>1317</v>
      </c>
      <c r="AM4">
        <v>14</v>
      </c>
      <c r="AN4">
        <v>1</v>
      </c>
      <c r="AO4">
        <v>0</v>
      </c>
      <c r="AP4">
        <v>100</v>
      </c>
      <c r="AQ4">
        <v>100</v>
      </c>
      <c r="AS4" t="s">
        <v>1318</v>
      </c>
      <c r="AT4" t="s">
        <v>1319</v>
      </c>
      <c r="AU4">
        <v>1</v>
      </c>
      <c r="AV4">
        <v>1</v>
      </c>
      <c r="AW4">
        <v>1500</v>
      </c>
      <c r="AX4">
        <v>2000</v>
      </c>
      <c r="AY4" t="s">
        <v>1317</v>
      </c>
      <c r="BB4">
        <v>30</v>
      </c>
      <c r="BC4">
        <v>1</v>
      </c>
      <c r="BD4">
        <v>0</v>
      </c>
      <c r="BE4">
        <v>50</v>
      </c>
      <c r="BF4">
        <v>100</v>
      </c>
      <c r="BH4" t="s">
        <v>1298</v>
      </c>
      <c r="BI4" t="s">
        <v>1320</v>
      </c>
      <c r="BJ4">
        <v>1</v>
      </c>
      <c r="BK4">
        <v>1</v>
      </c>
      <c r="BL4">
        <v>600</v>
      </c>
      <c r="BM4">
        <v>300</v>
      </c>
      <c r="BN4" t="s">
        <v>1321</v>
      </c>
      <c r="BQ4">
        <v>30</v>
      </c>
      <c r="BR4">
        <v>1</v>
      </c>
      <c r="BS4">
        <v>0</v>
      </c>
      <c r="BT4">
        <v>480</v>
      </c>
      <c r="BU4">
        <v>480</v>
      </c>
      <c r="BW4" t="s">
        <v>1302</v>
      </c>
      <c r="CS4" t="s">
        <v>1303</v>
      </c>
      <c r="CT4">
        <v>1</v>
      </c>
      <c r="CU4">
        <v>0</v>
      </c>
      <c r="CV4">
        <v>0</v>
      </c>
      <c r="CW4">
        <v>0</v>
      </c>
      <c r="EK4" t="s">
        <v>1296</v>
      </c>
      <c r="EL4">
        <v>0</v>
      </c>
      <c r="EM4">
        <v>0</v>
      </c>
      <c r="EN4">
        <v>0</v>
      </c>
      <c r="EO4">
        <v>0</v>
      </c>
      <c r="EP4">
        <v>1</v>
      </c>
      <c r="EQ4">
        <v>1</v>
      </c>
      <c r="JB4" t="s">
        <v>1322</v>
      </c>
      <c r="JC4">
        <v>0</v>
      </c>
      <c r="JD4">
        <v>0</v>
      </c>
      <c r="JE4">
        <v>0</v>
      </c>
      <c r="JF4">
        <v>1</v>
      </c>
      <c r="JG4">
        <v>1</v>
      </c>
      <c r="JH4">
        <v>1</v>
      </c>
      <c r="JI4">
        <v>1</v>
      </c>
      <c r="JJ4">
        <v>1</v>
      </c>
      <c r="JK4">
        <v>1</v>
      </c>
      <c r="JL4">
        <v>1</v>
      </c>
      <c r="JM4">
        <v>1</v>
      </c>
      <c r="JN4">
        <v>1</v>
      </c>
      <c r="JO4">
        <v>1</v>
      </c>
      <c r="JP4">
        <v>1</v>
      </c>
      <c r="JQ4">
        <v>1</v>
      </c>
      <c r="JR4">
        <v>0</v>
      </c>
      <c r="JS4">
        <v>12</v>
      </c>
      <c r="JT4">
        <v>16</v>
      </c>
      <c r="LM4" t="s">
        <v>1298</v>
      </c>
      <c r="LN4">
        <v>6000</v>
      </c>
      <c r="LO4" t="s">
        <v>1317</v>
      </c>
      <c r="LR4">
        <v>15</v>
      </c>
      <c r="LS4">
        <v>1</v>
      </c>
      <c r="LT4">
        <v>0</v>
      </c>
      <c r="LU4">
        <v>100</v>
      </c>
      <c r="LV4">
        <v>100</v>
      </c>
      <c r="LX4" t="s">
        <v>1298</v>
      </c>
      <c r="LY4">
        <v>4000</v>
      </c>
      <c r="LZ4" t="s">
        <v>1317</v>
      </c>
      <c r="MC4">
        <v>3</v>
      </c>
      <c r="MD4">
        <v>1</v>
      </c>
      <c r="ME4">
        <v>0</v>
      </c>
      <c r="MF4">
        <v>100</v>
      </c>
      <c r="MG4">
        <v>100</v>
      </c>
      <c r="MI4" t="s">
        <v>1298</v>
      </c>
      <c r="MJ4">
        <v>200</v>
      </c>
      <c r="MK4" t="s">
        <v>1317</v>
      </c>
      <c r="MN4">
        <v>30</v>
      </c>
      <c r="MO4">
        <v>1</v>
      </c>
      <c r="MP4">
        <v>0</v>
      </c>
      <c r="MQ4">
        <v>1000</v>
      </c>
      <c r="MR4">
        <v>1000</v>
      </c>
      <c r="MT4" t="s">
        <v>1298</v>
      </c>
      <c r="MU4">
        <v>125</v>
      </c>
      <c r="MV4" t="s">
        <v>1317</v>
      </c>
      <c r="MY4">
        <v>30</v>
      </c>
      <c r="MZ4">
        <v>1</v>
      </c>
      <c r="NA4">
        <v>0</v>
      </c>
      <c r="NB4">
        <v>500</v>
      </c>
      <c r="NC4">
        <v>500</v>
      </c>
      <c r="NE4" t="s">
        <v>1298</v>
      </c>
      <c r="NF4" t="s">
        <v>1323</v>
      </c>
      <c r="NG4">
        <v>0</v>
      </c>
      <c r="NH4">
        <v>0</v>
      </c>
      <c r="NI4">
        <v>1</v>
      </c>
      <c r="NL4">
        <v>1000</v>
      </c>
      <c r="NM4" t="s">
        <v>1317</v>
      </c>
      <c r="NP4">
        <v>200</v>
      </c>
      <c r="NQ4">
        <v>1</v>
      </c>
      <c r="NR4">
        <v>0</v>
      </c>
      <c r="NS4">
        <v>500</v>
      </c>
      <c r="NT4">
        <v>1000</v>
      </c>
      <c r="NV4" t="s">
        <v>1298</v>
      </c>
      <c r="NW4">
        <v>2000</v>
      </c>
      <c r="NX4" t="s">
        <v>1317</v>
      </c>
      <c r="OA4">
        <v>10</v>
      </c>
      <c r="OB4">
        <v>1</v>
      </c>
      <c r="OC4">
        <v>0</v>
      </c>
      <c r="OD4">
        <v>50</v>
      </c>
      <c r="OE4">
        <v>500</v>
      </c>
      <c r="OG4" t="s">
        <v>1298</v>
      </c>
      <c r="OH4">
        <v>2500</v>
      </c>
      <c r="OI4" t="s">
        <v>1317</v>
      </c>
      <c r="OL4">
        <v>60</v>
      </c>
      <c r="OM4">
        <v>1</v>
      </c>
      <c r="ON4">
        <v>0</v>
      </c>
      <c r="OO4">
        <v>500</v>
      </c>
      <c r="OP4">
        <v>500</v>
      </c>
      <c r="OR4" t="s">
        <v>1298</v>
      </c>
      <c r="OS4">
        <v>2000</v>
      </c>
      <c r="OT4" t="s">
        <v>1317</v>
      </c>
      <c r="OW4">
        <v>30</v>
      </c>
      <c r="OX4">
        <v>1</v>
      </c>
      <c r="OY4">
        <v>0</v>
      </c>
      <c r="OZ4">
        <v>100</v>
      </c>
      <c r="PA4">
        <v>200</v>
      </c>
      <c r="PC4" t="s">
        <v>1298</v>
      </c>
      <c r="PD4">
        <v>2000</v>
      </c>
      <c r="PE4" t="s">
        <v>1317</v>
      </c>
      <c r="PH4">
        <v>20</v>
      </c>
      <c r="PI4">
        <v>1</v>
      </c>
      <c r="PJ4">
        <v>0</v>
      </c>
      <c r="PK4">
        <v>20</v>
      </c>
      <c r="PL4">
        <v>50</v>
      </c>
      <c r="PN4" t="s">
        <v>1298</v>
      </c>
      <c r="PO4">
        <v>1250</v>
      </c>
      <c r="PP4" t="s">
        <v>1317</v>
      </c>
      <c r="PS4">
        <v>4</v>
      </c>
      <c r="PT4">
        <v>1</v>
      </c>
      <c r="PU4">
        <v>0</v>
      </c>
      <c r="PV4">
        <v>100</v>
      </c>
      <c r="PW4">
        <v>100</v>
      </c>
      <c r="PY4" t="s">
        <v>1298</v>
      </c>
      <c r="PZ4" t="s">
        <v>1294</v>
      </c>
      <c r="QA4">
        <v>2500</v>
      </c>
      <c r="QD4" t="s">
        <v>1317</v>
      </c>
      <c r="QG4">
        <v>60</v>
      </c>
      <c r="QH4">
        <v>2</v>
      </c>
      <c r="QI4">
        <v>0</v>
      </c>
      <c r="QJ4">
        <v>1000</v>
      </c>
      <c r="QK4">
        <v>1000</v>
      </c>
      <c r="QM4" t="s">
        <v>1298</v>
      </c>
      <c r="QN4">
        <v>250</v>
      </c>
      <c r="QO4" t="s">
        <v>1317</v>
      </c>
      <c r="QR4">
        <v>15</v>
      </c>
      <c r="QS4">
        <v>2</v>
      </c>
      <c r="QT4">
        <v>0</v>
      </c>
      <c r="QU4">
        <v>100</v>
      </c>
      <c r="QV4">
        <v>500</v>
      </c>
      <c r="QX4" t="s">
        <v>1302</v>
      </c>
      <c r="SF4" t="s">
        <v>1303</v>
      </c>
      <c r="SG4">
        <v>1</v>
      </c>
      <c r="SH4">
        <v>0</v>
      </c>
      <c r="SI4">
        <v>0</v>
      </c>
      <c r="SJ4">
        <v>0</v>
      </c>
      <c r="AQG4" t="s">
        <v>1296</v>
      </c>
      <c r="AQH4">
        <v>1</v>
      </c>
      <c r="AQI4">
        <v>0</v>
      </c>
      <c r="AQJ4">
        <v>0</v>
      </c>
      <c r="AQK4">
        <v>0</v>
      </c>
      <c r="AQL4">
        <v>0</v>
      </c>
      <c r="AQM4">
        <v>0</v>
      </c>
      <c r="AQN4">
        <v>0</v>
      </c>
      <c r="AQO4">
        <v>0</v>
      </c>
      <c r="AQP4">
        <v>0</v>
      </c>
      <c r="AQQ4">
        <v>0</v>
      </c>
      <c r="AQS4" t="s">
        <v>1324</v>
      </c>
      <c r="AQT4">
        <v>1</v>
      </c>
      <c r="AQU4">
        <v>0</v>
      </c>
      <c r="AQV4">
        <v>1</v>
      </c>
      <c r="AQW4">
        <v>1</v>
      </c>
      <c r="AQX4">
        <v>0</v>
      </c>
      <c r="AQY4">
        <v>0</v>
      </c>
      <c r="AQZ4">
        <v>0</v>
      </c>
      <c r="ARA4">
        <v>0</v>
      </c>
      <c r="ARB4">
        <v>0</v>
      </c>
      <c r="ARC4">
        <v>0</v>
      </c>
      <c r="ARD4">
        <v>0</v>
      </c>
      <c r="ARF4" t="s">
        <v>1325</v>
      </c>
      <c r="ARG4" t="s">
        <v>1302</v>
      </c>
      <c r="ARH4">
        <v>1</v>
      </c>
      <c r="ARI4">
        <v>0</v>
      </c>
      <c r="ARJ4">
        <v>0</v>
      </c>
      <c r="ARK4">
        <v>0</v>
      </c>
      <c r="ARL4">
        <v>0</v>
      </c>
      <c r="ARM4">
        <v>0</v>
      </c>
      <c r="ARN4" t="s">
        <v>1326</v>
      </c>
      <c r="ARO4" t="s">
        <v>1296</v>
      </c>
      <c r="ARP4">
        <v>1</v>
      </c>
      <c r="ARQ4">
        <v>0</v>
      </c>
      <c r="ARR4">
        <v>0</v>
      </c>
      <c r="ARS4">
        <v>0</v>
      </c>
      <c r="ART4">
        <v>0</v>
      </c>
      <c r="ARU4">
        <v>0</v>
      </c>
      <c r="ARV4">
        <v>0</v>
      </c>
      <c r="ARW4">
        <v>0</v>
      </c>
      <c r="ARX4">
        <v>0</v>
      </c>
      <c r="ARZ4" t="s">
        <v>1306</v>
      </c>
      <c r="ASA4" t="s">
        <v>1296</v>
      </c>
      <c r="ASB4">
        <v>1</v>
      </c>
      <c r="ASC4">
        <v>0</v>
      </c>
      <c r="ASD4">
        <v>0</v>
      </c>
      <c r="ASE4">
        <v>0</v>
      </c>
      <c r="ASF4">
        <v>0</v>
      </c>
      <c r="ASG4">
        <v>0</v>
      </c>
      <c r="ASH4">
        <v>0</v>
      </c>
      <c r="ASI4">
        <v>0</v>
      </c>
      <c r="ASJ4">
        <v>0</v>
      </c>
      <c r="ASL4" t="s">
        <v>1296</v>
      </c>
      <c r="ASM4">
        <v>1</v>
      </c>
      <c r="ASN4">
        <v>0</v>
      </c>
      <c r="ASO4">
        <v>0</v>
      </c>
      <c r="ASP4">
        <v>0</v>
      </c>
      <c r="ASQ4">
        <v>0</v>
      </c>
      <c r="ASR4">
        <v>0</v>
      </c>
      <c r="ASS4">
        <v>0</v>
      </c>
      <c r="AST4">
        <v>0</v>
      </c>
      <c r="ASU4">
        <v>0</v>
      </c>
      <c r="ASV4">
        <v>0</v>
      </c>
      <c r="ASX4" t="s">
        <v>1296</v>
      </c>
      <c r="ASY4">
        <v>1</v>
      </c>
      <c r="ASZ4">
        <v>0</v>
      </c>
      <c r="ATA4">
        <v>0</v>
      </c>
      <c r="ATB4">
        <v>0</v>
      </c>
      <c r="ATC4">
        <v>0</v>
      </c>
      <c r="ATD4">
        <v>0</v>
      </c>
      <c r="ATE4">
        <v>0</v>
      </c>
      <c r="ATF4">
        <v>0</v>
      </c>
      <c r="ATG4">
        <v>0</v>
      </c>
      <c r="ATI4" t="s">
        <v>1296</v>
      </c>
      <c r="ATJ4">
        <v>1</v>
      </c>
      <c r="ATK4">
        <v>0</v>
      </c>
      <c r="ATL4">
        <v>0</v>
      </c>
      <c r="ATM4">
        <v>0</v>
      </c>
      <c r="ATN4">
        <v>0</v>
      </c>
      <c r="ATO4">
        <v>0</v>
      </c>
      <c r="ATP4">
        <v>0</v>
      </c>
      <c r="ATQ4">
        <v>0</v>
      </c>
      <c r="ATR4">
        <v>0</v>
      </c>
      <c r="ATT4" t="s">
        <v>1327</v>
      </c>
      <c r="ATX4" t="s">
        <v>1327</v>
      </c>
      <c r="AUB4" t="s">
        <v>1328</v>
      </c>
      <c r="AUG4">
        <v>441658206</v>
      </c>
      <c r="AUH4" s="167">
        <v>45096.659745370373</v>
      </c>
      <c r="AUK4" t="s">
        <v>1308</v>
      </c>
      <c r="AUL4" t="s">
        <v>1309</v>
      </c>
      <c r="AUM4" t="s">
        <v>1310</v>
      </c>
    </row>
    <row r="5" spans="1:1238" customFormat="1" ht="14.45">
      <c r="A5">
        <v>4</v>
      </c>
      <c r="B5" t="s">
        <v>1329</v>
      </c>
      <c r="C5" s="167">
        <v>45096</v>
      </c>
      <c r="D5" t="s">
        <v>1284</v>
      </c>
      <c r="E5" t="s">
        <v>1314</v>
      </c>
      <c r="F5" s="167">
        <v>45096.465434907412</v>
      </c>
      <c r="G5" s="167">
        <v>45096.566970520827</v>
      </c>
      <c r="H5" t="s">
        <v>1286</v>
      </c>
      <c r="K5" t="s">
        <v>1287</v>
      </c>
      <c r="L5" s="167">
        <v>45096</v>
      </c>
      <c r="M5" t="s">
        <v>1288</v>
      </c>
      <c r="N5" t="s">
        <v>1289</v>
      </c>
      <c r="O5" t="s">
        <v>1290</v>
      </c>
      <c r="P5" t="s">
        <v>1291</v>
      </c>
      <c r="S5" t="s">
        <v>1292</v>
      </c>
      <c r="T5" t="s">
        <v>1293</v>
      </c>
      <c r="V5" t="s">
        <v>1294</v>
      </c>
      <c r="X5" t="s">
        <v>1295</v>
      </c>
      <c r="AA5" t="s">
        <v>1330</v>
      </c>
      <c r="AB5">
        <v>1</v>
      </c>
      <c r="AC5">
        <v>1</v>
      </c>
      <c r="AD5">
        <v>1</v>
      </c>
      <c r="AE5">
        <v>0</v>
      </c>
      <c r="AF5">
        <v>3</v>
      </c>
      <c r="AH5" t="s">
        <v>1298</v>
      </c>
      <c r="AI5">
        <v>1100</v>
      </c>
      <c r="AJ5" t="s">
        <v>1317</v>
      </c>
      <c r="AM5">
        <v>7</v>
      </c>
      <c r="AN5">
        <v>2</v>
      </c>
      <c r="AO5">
        <v>0</v>
      </c>
      <c r="AP5">
        <v>50</v>
      </c>
      <c r="AQ5">
        <v>100</v>
      </c>
      <c r="AS5" t="s">
        <v>1318</v>
      </c>
      <c r="AT5" t="s">
        <v>1331</v>
      </c>
      <c r="AU5">
        <v>1</v>
      </c>
      <c r="AV5">
        <v>1</v>
      </c>
      <c r="AW5">
        <v>1500</v>
      </c>
      <c r="AX5">
        <v>2500</v>
      </c>
      <c r="AY5" t="s">
        <v>1317</v>
      </c>
      <c r="BB5">
        <v>7</v>
      </c>
      <c r="BC5">
        <v>2</v>
      </c>
      <c r="BD5">
        <v>0</v>
      </c>
      <c r="BE5">
        <v>100</v>
      </c>
      <c r="BF5">
        <v>100</v>
      </c>
      <c r="BH5" t="s">
        <v>1298</v>
      </c>
      <c r="BI5" t="s">
        <v>1320</v>
      </c>
      <c r="BJ5">
        <v>1</v>
      </c>
      <c r="BK5">
        <v>1</v>
      </c>
      <c r="BL5">
        <v>600</v>
      </c>
      <c r="BM5">
        <v>300</v>
      </c>
      <c r="BN5" t="s">
        <v>1317</v>
      </c>
      <c r="BQ5">
        <v>14</v>
      </c>
      <c r="BR5">
        <v>2</v>
      </c>
      <c r="BS5">
        <v>0</v>
      </c>
      <c r="BT5">
        <v>1000</v>
      </c>
      <c r="BU5">
        <v>1000</v>
      </c>
      <c r="BW5" t="s">
        <v>1302</v>
      </c>
      <c r="CS5" t="s">
        <v>1332</v>
      </c>
      <c r="CT5">
        <v>0</v>
      </c>
      <c r="CU5">
        <v>1</v>
      </c>
      <c r="CV5">
        <v>0</v>
      </c>
      <c r="CW5">
        <v>0</v>
      </c>
      <c r="CX5" t="s">
        <v>1333</v>
      </c>
      <c r="CY5">
        <v>0</v>
      </c>
      <c r="CZ5">
        <v>0</v>
      </c>
      <c r="DA5">
        <v>1</v>
      </c>
      <c r="DB5">
        <v>0</v>
      </c>
      <c r="DC5" t="s">
        <v>1334</v>
      </c>
      <c r="DD5">
        <v>1</v>
      </c>
      <c r="DE5">
        <v>0</v>
      </c>
      <c r="DF5">
        <v>0</v>
      </c>
      <c r="DG5">
        <v>0</v>
      </c>
      <c r="DH5">
        <v>0</v>
      </c>
      <c r="DI5">
        <v>0</v>
      </c>
      <c r="DJ5">
        <v>0</v>
      </c>
      <c r="DK5">
        <v>0</v>
      </c>
      <c r="DL5">
        <v>0</v>
      </c>
      <c r="DM5">
        <v>0</v>
      </c>
      <c r="DN5">
        <v>0</v>
      </c>
      <c r="DO5">
        <v>0</v>
      </c>
      <c r="EK5" t="s">
        <v>1296</v>
      </c>
      <c r="EL5">
        <v>0</v>
      </c>
      <c r="EM5">
        <v>0</v>
      </c>
      <c r="EN5">
        <v>0</v>
      </c>
      <c r="EO5">
        <v>0</v>
      </c>
      <c r="EP5">
        <v>1</v>
      </c>
      <c r="EQ5">
        <v>1</v>
      </c>
      <c r="JB5" t="s">
        <v>1322</v>
      </c>
      <c r="JC5">
        <v>0</v>
      </c>
      <c r="JD5">
        <v>0</v>
      </c>
      <c r="JE5">
        <v>0</v>
      </c>
      <c r="JF5">
        <v>1</v>
      </c>
      <c r="JG5">
        <v>1</v>
      </c>
      <c r="JH5">
        <v>1</v>
      </c>
      <c r="JI5">
        <v>1</v>
      </c>
      <c r="JJ5">
        <v>1</v>
      </c>
      <c r="JK5">
        <v>1</v>
      </c>
      <c r="JL5">
        <v>1</v>
      </c>
      <c r="JM5">
        <v>1</v>
      </c>
      <c r="JN5">
        <v>1</v>
      </c>
      <c r="JO5">
        <v>1</v>
      </c>
      <c r="JP5">
        <v>1</v>
      </c>
      <c r="JQ5">
        <v>1</v>
      </c>
      <c r="JR5">
        <v>0</v>
      </c>
      <c r="JS5">
        <v>12</v>
      </c>
      <c r="JT5">
        <v>16</v>
      </c>
      <c r="LM5" t="s">
        <v>1298</v>
      </c>
      <c r="LN5">
        <v>7000</v>
      </c>
      <c r="LO5" t="s">
        <v>1317</v>
      </c>
      <c r="LR5">
        <v>20</v>
      </c>
      <c r="LS5">
        <v>2</v>
      </c>
      <c r="LT5">
        <v>0</v>
      </c>
      <c r="LU5">
        <v>100</v>
      </c>
      <c r="LV5">
        <v>500</v>
      </c>
      <c r="LX5" t="s">
        <v>1298</v>
      </c>
      <c r="LY5">
        <v>4500</v>
      </c>
      <c r="LZ5" t="s">
        <v>1317</v>
      </c>
      <c r="MC5">
        <v>10</v>
      </c>
      <c r="MD5">
        <v>2</v>
      </c>
      <c r="ME5">
        <v>0</v>
      </c>
      <c r="MF5">
        <v>10</v>
      </c>
      <c r="MG5">
        <v>100</v>
      </c>
      <c r="MI5" t="s">
        <v>1298</v>
      </c>
      <c r="MJ5">
        <v>300</v>
      </c>
      <c r="MK5" t="s">
        <v>1317</v>
      </c>
      <c r="MN5">
        <v>10</v>
      </c>
      <c r="MO5">
        <v>2</v>
      </c>
      <c r="MP5">
        <v>0</v>
      </c>
      <c r="MQ5">
        <v>30</v>
      </c>
      <c r="MR5">
        <v>1000</v>
      </c>
      <c r="MT5" t="s">
        <v>1298</v>
      </c>
      <c r="MU5">
        <v>150</v>
      </c>
      <c r="MV5" t="s">
        <v>1317</v>
      </c>
      <c r="MY5">
        <v>7</v>
      </c>
      <c r="MZ5">
        <v>2</v>
      </c>
      <c r="NA5">
        <v>0</v>
      </c>
      <c r="NB5">
        <v>100</v>
      </c>
      <c r="NC5">
        <v>100</v>
      </c>
      <c r="NE5" t="s">
        <v>1298</v>
      </c>
      <c r="NF5" t="s">
        <v>1323</v>
      </c>
      <c r="NG5">
        <v>0</v>
      </c>
      <c r="NH5">
        <v>0</v>
      </c>
      <c r="NI5">
        <v>1</v>
      </c>
      <c r="NL5">
        <v>1250</v>
      </c>
      <c r="NM5" t="s">
        <v>1317</v>
      </c>
      <c r="NP5">
        <v>14</v>
      </c>
      <c r="NQ5">
        <v>2</v>
      </c>
      <c r="NR5">
        <v>0</v>
      </c>
      <c r="NS5">
        <v>50</v>
      </c>
      <c r="NT5">
        <v>100</v>
      </c>
      <c r="NV5" t="s">
        <v>1298</v>
      </c>
      <c r="NW5">
        <v>1000</v>
      </c>
      <c r="NX5" t="s">
        <v>1317</v>
      </c>
      <c r="OA5">
        <v>7</v>
      </c>
      <c r="OB5">
        <v>2</v>
      </c>
      <c r="OC5">
        <v>0</v>
      </c>
      <c r="OD5">
        <v>100</v>
      </c>
      <c r="OE5">
        <v>100</v>
      </c>
      <c r="OG5" t="s">
        <v>1318</v>
      </c>
      <c r="OH5">
        <v>2500</v>
      </c>
      <c r="OI5" t="s">
        <v>1317</v>
      </c>
      <c r="OL5">
        <v>5</v>
      </c>
      <c r="OM5">
        <v>2</v>
      </c>
      <c r="ON5">
        <v>0</v>
      </c>
      <c r="OO5">
        <v>100</v>
      </c>
      <c r="OP5">
        <v>100</v>
      </c>
      <c r="OR5" t="s">
        <v>1318</v>
      </c>
      <c r="OS5">
        <v>2000</v>
      </c>
      <c r="OT5" t="s">
        <v>1317</v>
      </c>
      <c r="OW5">
        <v>14</v>
      </c>
      <c r="OX5">
        <v>2</v>
      </c>
      <c r="OY5">
        <v>0</v>
      </c>
      <c r="OZ5">
        <v>100</v>
      </c>
      <c r="PA5">
        <v>100</v>
      </c>
      <c r="PC5" t="s">
        <v>1318</v>
      </c>
      <c r="PD5">
        <v>2000</v>
      </c>
      <c r="PE5" t="s">
        <v>1317</v>
      </c>
      <c r="PH5">
        <v>10</v>
      </c>
      <c r="PI5">
        <v>3</v>
      </c>
      <c r="PJ5">
        <v>0</v>
      </c>
      <c r="PK5">
        <v>50</v>
      </c>
      <c r="PL5">
        <v>50</v>
      </c>
      <c r="PN5" t="s">
        <v>1318</v>
      </c>
      <c r="PO5">
        <v>1000</v>
      </c>
      <c r="PP5" t="s">
        <v>1317</v>
      </c>
      <c r="PS5">
        <v>2</v>
      </c>
      <c r="PT5">
        <v>2</v>
      </c>
      <c r="PU5">
        <v>1</v>
      </c>
      <c r="PV5">
        <v>50</v>
      </c>
      <c r="PW5">
        <v>50</v>
      </c>
      <c r="PY5" t="s">
        <v>1318</v>
      </c>
      <c r="PZ5" t="s">
        <v>1294</v>
      </c>
      <c r="QA5">
        <v>2500</v>
      </c>
      <c r="QD5" t="s">
        <v>1317</v>
      </c>
      <c r="QG5">
        <v>30</v>
      </c>
      <c r="QH5">
        <v>2</v>
      </c>
      <c r="QI5">
        <v>0</v>
      </c>
      <c r="QJ5">
        <v>1000</v>
      </c>
      <c r="QK5">
        <v>1000</v>
      </c>
      <c r="QM5" t="s">
        <v>1318</v>
      </c>
      <c r="QN5">
        <v>250</v>
      </c>
      <c r="QO5" t="s">
        <v>1317</v>
      </c>
      <c r="QR5">
        <v>5</v>
      </c>
      <c r="QS5">
        <v>1</v>
      </c>
      <c r="QT5">
        <v>0</v>
      </c>
      <c r="QU5">
        <v>100</v>
      </c>
      <c r="QV5">
        <v>100</v>
      </c>
      <c r="QX5" t="s">
        <v>1302</v>
      </c>
      <c r="SF5" t="s">
        <v>1303</v>
      </c>
      <c r="SG5">
        <v>1</v>
      </c>
      <c r="SH5">
        <v>0</v>
      </c>
      <c r="SI5">
        <v>0</v>
      </c>
      <c r="SJ5">
        <v>0</v>
      </c>
      <c r="AQG5" t="s">
        <v>1296</v>
      </c>
      <c r="AQH5">
        <v>1</v>
      </c>
      <c r="AQI5">
        <v>0</v>
      </c>
      <c r="AQJ5">
        <v>0</v>
      </c>
      <c r="AQK5">
        <v>0</v>
      </c>
      <c r="AQL5">
        <v>0</v>
      </c>
      <c r="AQM5">
        <v>0</v>
      </c>
      <c r="AQN5">
        <v>0</v>
      </c>
      <c r="AQO5">
        <v>0</v>
      </c>
      <c r="AQP5">
        <v>0</v>
      </c>
      <c r="AQQ5">
        <v>0</v>
      </c>
      <c r="AQS5" t="s">
        <v>1335</v>
      </c>
      <c r="AQT5">
        <v>0</v>
      </c>
      <c r="AQU5">
        <v>0</v>
      </c>
      <c r="AQV5">
        <v>1</v>
      </c>
      <c r="AQW5">
        <v>1</v>
      </c>
      <c r="AQX5">
        <v>0</v>
      </c>
      <c r="AQY5">
        <v>0</v>
      </c>
      <c r="AQZ5">
        <v>0</v>
      </c>
      <c r="ARA5">
        <v>0</v>
      </c>
      <c r="ARB5">
        <v>0</v>
      </c>
      <c r="ARC5">
        <v>0</v>
      </c>
      <c r="ARD5">
        <v>0</v>
      </c>
      <c r="ARF5" t="s">
        <v>1325</v>
      </c>
      <c r="ARG5" t="s">
        <v>1336</v>
      </c>
      <c r="ARH5">
        <v>0</v>
      </c>
      <c r="ARI5">
        <v>1</v>
      </c>
      <c r="ARJ5">
        <v>0</v>
      </c>
      <c r="ARK5">
        <v>0</v>
      </c>
      <c r="ARL5">
        <v>0</v>
      </c>
      <c r="ARM5">
        <v>0</v>
      </c>
      <c r="ARO5" t="s">
        <v>1296</v>
      </c>
      <c r="ARP5">
        <v>1</v>
      </c>
      <c r="ARQ5">
        <v>0</v>
      </c>
      <c r="ARR5">
        <v>0</v>
      </c>
      <c r="ARS5">
        <v>0</v>
      </c>
      <c r="ART5">
        <v>0</v>
      </c>
      <c r="ARU5">
        <v>0</v>
      </c>
      <c r="ARV5">
        <v>0</v>
      </c>
      <c r="ARW5">
        <v>0</v>
      </c>
      <c r="ARX5">
        <v>0</v>
      </c>
      <c r="ARZ5" t="s">
        <v>1306</v>
      </c>
      <c r="ASA5" t="s">
        <v>1296</v>
      </c>
      <c r="ASB5">
        <v>1</v>
      </c>
      <c r="ASC5">
        <v>0</v>
      </c>
      <c r="ASD5">
        <v>0</v>
      </c>
      <c r="ASE5">
        <v>0</v>
      </c>
      <c r="ASF5">
        <v>0</v>
      </c>
      <c r="ASG5">
        <v>0</v>
      </c>
      <c r="ASH5">
        <v>0</v>
      </c>
      <c r="ASI5">
        <v>0</v>
      </c>
      <c r="ASJ5">
        <v>0</v>
      </c>
      <c r="ASL5" t="s">
        <v>1296</v>
      </c>
      <c r="ASM5">
        <v>1</v>
      </c>
      <c r="ASN5">
        <v>0</v>
      </c>
      <c r="ASO5">
        <v>0</v>
      </c>
      <c r="ASP5">
        <v>0</v>
      </c>
      <c r="ASQ5">
        <v>0</v>
      </c>
      <c r="ASR5">
        <v>0</v>
      </c>
      <c r="ASS5">
        <v>0</v>
      </c>
      <c r="AST5">
        <v>0</v>
      </c>
      <c r="ASU5">
        <v>0</v>
      </c>
      <c r="ASV5">
        <v>0</v>
      </c>
      <c r="ASX5" t="s">
        <v>1296</v>
      </c>
      <c r="ASY5">
        <v>1</v>
      </c>
      <c r="ASZ5">
        <v>0</v>
      </c>
      <c r="ATA5">
        <v>0</v>
      </c>
      <c r="ATB5">
        <v>0</v>
      </c>
      <c r="ATC5">
        <v>0</v>
      </c>
      <c r="ATD5">
        <v>0</v>
      </c>
      <c r="ATE5">
        <v>0</v>
      </c>
      <c r="ATF5">
        <v>0</v>
      </c>
      <c r="ATG5">
        <v>0</v>
      </c>
      <c r="ATI5" t="s">
        <v>1296</v>
      </c>
      <c r="ATJ5">
        <v>1</v>
      </c>
      <c r="ATK5">
        <v>0</v>
      </c>
      <c r="ATL5">
        <v>0</v>
      </c>
      <c r="ATM5">
        <v>0</v>
      </c>
      <c r="ATN5">
        <v>0</v>
      </c>
      <c r="ATO5">
        <v>0</v>
      </c>
      <c r="ATP5">
        <v>0</v>
      </c>
      <c r="ATQ5">
        <v>0</v>
      </c>
      <c r="ATR5">
        <v>0</v>
      </c>
      <c r="ATT5" t="s">
        <v>1337</v>
      </c>
      <c r="ATU5" t="s">
        <v>1294</v>
      </c>
      <c r="ATW5" t="s">
        <v>1338</v>
      </c>
      <c r="ATX5" t="s">
        <v>1337</v>
      </c>
      <c r="ATY5" t="s">
        <v>1294</v>
      </c>
      <c r="AUA5" t="s">
        <v>1338</v>
      </c>
      <c r="AUB5" t="s">
        <v>1328</v>
      </c>
      <c r="AUG5">
        <v>441658242</v>
      </c>
      <c r="AUH5" s="167">
        <v>45096.659780092603</v>
      </c>
      <c r="AUK5" t="s">
        <v>1308</v>
      </c>
      <c r="AUL5" t="s">
        <v>1309</v>
      </c>
      <c r="AUM5" t="s">
        <v>1310</v>
      </c>
    </row>
    <row r="6" spans="1:1238" customFormat="1" ht="14.45">
      <c r="A6">
        <v>5</v>
      </c>
      <c r="B6" t="s">
        <v>1339</v>
      </c>
      <c r="C6" s="167">
        <v>45096</v>
      </c>
      <c r="D6" t="s">
        <v>1284</v>
      </c>
      <c r="E6" t="s">
        <v>1314</v>
      </c>
      <c r="F6" s="167">
        <v>45096.489092835647</v>
      </c>
      <c r="G6" s="167">
        <v>45096.496655833333</v>
      </c>
      <c r="H6" t="s">
        <v>1286</v>
      </c>
      <c r="K6" t="s">
        <v>1287</v>
      </c>
      <c r="L6" s="167">
        <v>45096</v>
      </c>
      <c r="M6" t="s">
        <v>1288</v>
      </c>
      <c r="N6" t="s">
        <v>1289</v>
      </c>
      <c r="O6" t="s">
        <v>1290</v>
      </c>
      <c r="P6" t="s">
        <v>1291</v>
      </c>
      <c r="S6" t="s">
        <v>1292</v>
      </c>
      <c r="T6" t="s">
        <v>1293</v>
      </c>
      <c r="V6" t="s">
        <v>1294</v>
      </c>
      <c r="X6" t="s">
        <v>1295</v>
      </c>
      <c r="AA6" t="s">
        <v>1296</v>
      </c>
      <c r="AB6">
        <v>0</v>
      </c>
      <c r="AC6">
        <v>0</v>
      </c>
      <c r="AD6">
        <v>0</v>
      </c>
      <c r="AE6">
        <v>1</v>
      </c>
      <c r="AF6">
        <v>1</v>
      </c>
      <c r="EK6" t="s">
        <v>1340</v>
      </c>
      <c r="EL6">
        <v>1</v>
      </c>
      <c r="EM6">
        <v>1</v>
      </c>
      <c r="EN6">
        <v>1</v>
      </c>
      <c r="EO6">
        <v>1</v>
      </c>
      <c r="EP6">
        <v>0</v>
      </c>
      <c r="EQ6">
        <v>4</v>
      </c>
      <c r="ES6" t="s">
        <v>1298</v>
      </c>
      <c r="ET6">
        <v>6000</v>
      </c>
      <c r="EU6" t="s">
        <v>1317</v>
      </c>
      <c r="EX6">
        <v>14</v>
      </c>
      <c r="EY6">
        <v>2</v>
      </c>
      <c r="EZ6">
        <v>0</v>
      </c>
      <c r="FA6">
        <v>50</v>
      </c>
      <c r="FB6">
        <v>50</v>
      </c>
      <c r="FD6" t="s">
        <v>1318</v>
      </c>
      <c r="FE6">
        <v>21000</v>
      </c>
      <c r="FF6" t="s">
        <v>1317</v>
      </c>
      <c r="FI6">
        <v>30</v>
      </c>
      <c r="FJ6">
        <v>2</v>
      </c>
      <c r="FK6">
        <v>0</v>
      </c>
      <c r="FL6">
        <v>5</v>
      </c>
      <c r="FM6">
        <v>5</v>
      </c>
      <c r="FO6" t="s">
        <v>1298</v>
      </c>
      <c r="FP6">
        <v>1000</v>
      </c>
      <c r="FQ6" t="s">
        <v>1317</v>
      </c>
      <c r="FT6">
        <v>30</v>
      </c>
      <c r="FU6">
        <v>2</v>
      </c>
      <c r="FV6">
        <v>0</v>
      </c>
      <c r="FW6">
        <v>100</v>
      </c>
      <c r="FX6">
        <v>100</v>
      </c>
      <c r="FZ6" t="s">
        <v>1298</v>
      </c>
      <c r="GA6">
        <v>1500</v>
      </c>
      <c r="GB6" t="s">
        <v>1317</v>
      </c>
      <c r="GE6">
        <v>30</v>
      </c>
      <c r="GF6">
        <v>2</v>
      </c>
      <c r="GG6">
        <v>0</v>
      </c>
      <c r="GH6">
        <v>50</v>
      </c>
      <c r="GI6">
        <v>50</v>
      </c>
      <c r="GK6" t="s">
        <v>1302</v>
      </c>
      <c r="HH6" t="s">
        <v>1341</v>
      </c>
      <c r="HI6">
        <v>0</v>
      </c>
      <c r="HJ6">
        <v>0</v>
      </c>
      <c r="HK6">
        <v>1</v>
      </c>
      <c r="HL6">
        <v>0</v>
      </c>
      <c r="IG6" t="s">
        <v>1342</v>
      </c>
      <c r="IH6">
        <v>0</v>
      </c>
      <c r="II6">
        <v>1</v>
      </c>
      <c r="IJ6">
        <v>0</v>
      </c>
      <c r="IK6">
        <v>1</v>
      </c>
      <c r="IL6">
        <v>0</v>
      </c>
      <c r="IM6" t="s">
        <v>1343</v>
      </c>
      <c r="IN6">
        <v>1</v>
      </c>
      <c r="IO6">
        <v>0</v>
      </c>
      <c r="IP6">
        <v>0</v>
      </c>
      <c r="IQ6">
        <v>0</v>
      </c>
      <c r="IR6">
        <v>0</v>
      </c>
      <c r="IS6">
        <v>0</v>
      </c>
      <c r="IT6">
        <v>0</v>
      </c>
      <c r="IU6">
        <v>0</v>
      </c>
      <c r="IV6">
        <v>0</v>
      </c>
      <c r="IW6">
        <v>0</v>
      </c>
      <c r="IX6">
        <v>0</v>
      </c>
      <c r="IY6">
        <v>0</v>
      </c>
      <c r="JB6" t="s">
        <v>1344</v>
      </c>
      <c r="JC6">
        <v>0</v>
      </c>
      <c r="JD6">
        <v>0</v>
      </c>
      <c r="JE6">
        <v>1</v>
      </c>
      <c r="JF6">
        <v>0</v>
      </c>
      <c r="JG6">
        <v>0</v>
      </c>
      <c r="JH6">
        <v>0</v>
      </c>
      <c r="JI6">
        <v>0</v>
      </c>
      <c r="JJ6">
        <v>0</v>
      </c>
      <c r="JK6">
        <v>0</v>
      </c>
      <c r="JL6">
        <v>0</v>
      </c>
      <c r="JM6">
        <v>0</v>
      </c>
      <c r="JN6">
        <v>0</v>
      </c>
      <c r="JO6">
        <v>0</v>
      </c>
      <c r="JP6">
        <v>0</v>
      </c>
      <c r="JQ6">
        <v>0</v>
      </c>
      <c r="JR6">
        <v>0</v>
      </c>
      <c r="JS6">
        <v>1</v>
      </c>
      <c r="JT6">
        <v>6</v>
      </c>
      <c r="KV6" t="s">
        <v>1298</v>
      </c>
      <c r="KW6" t="s">
        <v>1345</v>
      </c>
      <c r="KX6">
        <v>0</v>
      </c>
      <c r="KY6">
        <v>1</v>
      </c>
      <c r="KZ6">
        <v>1</v>
      </c>
      <c r="LB6">
        <v>25000</v>
      </c>
      <c r="LC6">
        <v>32500</v>
      </c>
      <c r="LD6" t="s">
        <v>1317</v>
      </c>
      <c r="LG6">
        <v>30</v>
      </c>
      <c r="LH6">
        <v>3</v>
      </c>
      <c r="LI6">
        <v>0</v>
      </c>
      <c r="LJ6">
        <v>20</v>
      </c>
      <c r="LK6">
        <v>100</v>
      </c>
      <c r="QX6" t="s">
        <v>1302</v>
      </c>
      <c r="SF6" t="s">
        <v>1341</v>
      </c>
      <c r="SG6">
        <v>0</v>
      </c>
      <c r="SH6">
        <v>0</v>
      </c>
      <c r="SI6">
        <v>1</v>
      </c>
      <c r="SJ6">
        <v>0</v>
      </c>
      <c r="TP6" t="s">
        <v>1344</v>
      </c>
      <c r="TQ6">
        <v>0</v>
      </c>
      <c r="TR6">
        <v>0</v>
      </c>
      <c r="TS6">
        <v>1</v>
      </c>
      <c r="TT6">
        <v>0</v>
      </c>
      <c r="TU6">
        <v>0</v>
      </c>
      <c r="TV6">
        <v>0</v>
      </c>
      <c r="TW6">
        <v>0</v>
      </c>
      <c r="TX6">
        <v>0</v>
      </c>
      <c r="TY6">
        <v>0</v>
      </c>
      <c r="TZ6">
        <v>0</v>
      </c>
      <c r="UA6">
        <v>0</v>
      </c>
      <c r="UB6">
        <v>0</v>
      </c>
      <c r="UC6">
        <v>0</v>
      </c>
      <c r="UD6">
        <v>0</v>
      </c>
      <c r="UE6">
        <v>0</v>
      </c>
      <c r="UF6">
        <v>0</v>
      </c>
      <c r="UG6" t="s">
        <v>1346</v>
      </c>
      <c r="UH6">
        <v>0</v>
      </c>
      <c r="UI6">
        <v>0</v>
      </c>
      <c r="UJ6">
        <v>0</v>
      </c>
      <c r="UK6">
        <v>0</v>
      </c>
      <c r="UL6">
        <v>0</v>
      </c>
      <c r="UM6">
        <v>1</v>
      </c>
      <c r="UN6">
        <v>0</v>
      </c>
      <c r="UO6">
        <v>0</v>
      </c>
      <c r="UP6">
        <v>0</v>
      </c>
      <c r="UQ6">
        <v>0</v>
      </c>
      <c r="UR6">
        <v>0</v>
      </c>
      <c r="US6">
        <v>0</v>
      </c>
      <c r="AQG6" t="s">
        <v>1296</v>
      </c>
      <c r="AQH6">
        <v>1</v>
      </c>
      <c r="AQI6">
        <v>0</v>
      </c>
      <c r="AQJ6">
        <v>0</v>
      </c>
      <c r="AQK6">
        <v>0</v>
      </c>
      <c r="AQL6">
        <v>0</v>
      </c>
      <c r="AQM6">
        <v>0</v>
      </c>
      <c r="AQN6">
        <v>0</v>
      </c>
      <c r="AQO6">
        <v>0</v>
      </c>
      <c r="AQP6">
        <v>0</v>
      </c>
      <c r="AQQ6">
        <v>0</v>
      </c>
      <c r="AQS6" t="s">
        <v>1324</v>
      </c>
      <c r="AQT6">
        <v>1</v>
      </c>
      <c r="AQU6">
        <v>0</v>
      </c>
      <c r="AQV6">
        <v>1</v>
      </c>
      <c r="AQW6">
        <v>1</v>
      </c>
      <c r="AQX6">
        <v>0</v>
      </c>
      <c r="AQY6">
        <v>0</v>
      </c>
      <c r="AQZ6">
        <v>0</v>
      </c>
      <c r="ARA6">
        <v>0</v>
      </c>
      <c r="ARB6">
        <v>0</v>
      </c>
      <c r="ARC6">
        <v>0</v>
      </c>
      <c r="ARD6">
        <v>0</v>
      </c>
      <c r="ARF6" t="s">
        <v>1305</v>
      </c>
      <c r="ARG6" t="s">
        <v>1302</v>
      </c>
      <c r="ARH6">
        <v>1</v>
      </c>
      <c r="ARI6">
        <v>0</v>
      </c>
      <c r="ARJ6">
        <v>0</v>
      </c>
      <c r="ARK6">
        <v>0</v>
      </c>
      <c r="ARL6">
        <v>0</v>
      </c>
      <c r="ARM6">
        <v>0</v>
      </c>
      <c r="ARN6" t="s">
        <v>1347</v>
      </c>
      <c r="ARO6" t="s">
        <v>1296</v>
      </c>
      <c r="ARP6">
        <v>1</v>
      </c>
      <c r="ARQ6">
        <v>0</v>
      </c>
      <c r="ARR6">
        <v>0</v>
      </c>
      <c r="ARS6">
        <v>0</v>
      </c>
      <c r="ART6">
        <v>0</v>
      </c>
      <c r="ARU6">
        <v>0</v>
      </c>
      <c r="ARV6">
        <v>0</v>
      </c>
      <c r="ARW6">
        <v>0</v>
      </c>
      <c r="ARX6">
        <v>0</v>
      </c>
      <c r="ARZ6" t="s">
        <v>1306</v>
      </c>
      <c r="ASA6" t="s">
        <v>1296</v>
      </c>
      <c r="ASB6">
        <v>1</v>
      </c>
      <c r="ASC6">
        <v>0</v>
      </c>
      <c r="ASD6">
        <v>0</v>
      </c>
      <c r="ASE6">
        <v>0</v>
      </c>
      <c r="ASF6">
        <v>0</v>
      </c>
      <c r="ASG6">
        <v>0</v>
      </c>
      <c r="ASH6">
        <v>0</v>
      </c>
      <c r="ASI6">
        <v>0</v>
      </c>
      <c r="ASJ6">
        <v>0</v>
      </c>
      <c r="ASL6" t="s">
        <v>1296</v>
      </c>
      <c r="ASM6">
        <v>1</v>
      </c>
      <c r="ASN6">
        <v>0</v>
      </c>
      <c r="ASO6">
        <v>0</v>
      </c>
      <c r="ASP6">
        <v>0</v>
      </c>
      <c r="ASQ6">
        <v>0</v>
      </c>
      <c r="ASR6">
        <v>0</v>
      </c>
      <c r="ASS6">
        <v>0</v>
      </c>
      <c r="AST6">
        <v>0</v>
      </c>
      <c r="ASU6">
        <v>0</v>
      </c>
      <c r="ASV6">
        <v>0</v>
      </c>
      <c r="ASX6" t="s">
        <v>1296</v>
      </c>
      <c r="ASY6">
        <v>1</v>
      </c>
      <c r="ASZ6">
        <v>0</v>
      </c>
      <c r="ATA6">
        <v>0</v>
      </c>
      <c r="ATB6">
        <v>0</v>
      </c>
      <c r="ATC6">
        <v>0</v>
      </c>
      <c r="ATD6">
        <v>0</v>
      </c>
      <c r="ATE6">
        <v>0</v>
      </c>
      <c r="ATF6">
        <v>0</v>
      </c>
      <c r="ATG6">
        <v>0</v>
      </c>
      <c r="ATI6" t="s">
        <v>1296</v>
      </c>
      <c r="ATJ6">
        <v>1</v>
      </c>
      <c r="ATK6">
        <v>0</v>
      </c>
      <c r="ATL6">
        <v>0</v>
      </c>
      <c r="ATM6">
        <v>0</v>
      </c>
      <c r="ATN6">
        <v>0</v>
      </c>
      <c r="ATO6">
        <v>0</v>
      </c>
      <c r="ATP6">
        <v>0</v>
      </c>
      <c r="ATQ6">
        <v>0</v>
      </c>
      <c r="ATR6">
        <v>0</v>
      </c>
      <c r="ATT6" t="s">
        <v>1327</v>
      </c>
      <c r="ATX6" t="s">
        <v>1327</v>
      </c>
      <c r="AUG6">
        <v>441658266</v>
      </c>
      <c r="AUH6" s="167">
        <v>45096.659791666672</v>
      </c>
      <c r="AUK6" t="s">
        <v>1308</v>
      </c>
      <c r="AUL6" t="s">
        <v>1309</v>
      </c>
      <c r="AUM6" t="s">
        <v>1310</v>
      </c>
    </row>
    <row r="7" spans="1:1238" customFormat="1" ht="14.45">
      <c r="A7">
        <v>6</v>
      </c>
      <c r="B7" t="s">
        <v>1348</v>
      </c>
      <c r="C7" s="167">
        <v>45096</v>
      </c>
      <c r="D7" t="s">
        <v>1284</v>
      </c>
      <c r="E7" t="s">
        <v>1314</v>
      </c>
      <c r="F7" s="167">
        <v>45096.522760902779</v>
      </c>
      <c r="G7" s="167">
        <v>45096.535245578707</v>
      </c>
      <c r="H7" t="s">
        <v>1286</v>
      </c>
      <c r="K7" t="s">
        <v>1287</v>
      </c>
      <c r="L7" s="167">
        <v>45096</v>
      </c>
      <c r="M7" t="s">
        <v>1288</v>
      </c>
      <c r="N7" t="s">
        <v>1289</v>
      </c>
      <c r="O7" t="s">
        <v>1290</v>
      </c>
      <c r="P7" t="s">
        <v>1291</v>
      </c>
      <c r="S7" t="s">
        <v>1292</v>
      </c>
      <c r="T7" t="s">
        <v>1293</v>
      </c>
      <c r="V7" t="s">
        <v>1294</v>
      </c>
      <c r="X7" t="s">
        <v>1315</v>
      </c>
      <c r="AA7" t="s">
        <v>1296</v>
      </c>
      <c r="AB7">
        <v>0</v>
      </c>
      <c r="AC7">
        <v>0</v>
      </c>
      <c r="AD7">
        <v>0</v>
      </c>
      <c r="AE7">
        <v>1</v>
      </c>
      <c r="AF7">
        <v>1</v>
      </c>
      <c r="EK7" t="s">
        <v>1340</v>
      </c>
      <c r="EL7">
        <v>1</v>
      </c>
      <c r="EM7">
        <v>1</v>
      </c>
      <c r="EN7">
        <v>1</v>
      </c>
      <c r="EO7">
        <v>1</v>
      </c>
      <c r="EP7">
        <v>0</v>
      </c>
      <c r="EQ7">
        <v>4</v>
      </c>
      <c r="ES7" t="s">
        <v>1298</v>
      </c>
      <c r="ET7">
        <v>5500</v>
      </c>
      <c r="EU7" t="s">
        <v>1317</v>
      </c>
      <c r="EX7">
        <v>30</v>
      </c>
      <c r="EY7">
        <v>1</v>
      </c>
      <c r="EZ7">
        <v>0</v>
      </c>
      <c r="FA7">
        <v>40</v>
      </c>
      <c r="FB7">
        <v>100</v>
      </c>
      <c r="FD7" t="s">
        <v>1298</v>
      </c>
      <c r="FE7">
        <v>20000</v>
      </c>
      <c r="FF7" t="s">
        <v>1317</v>
      </c>
      <c r="FI7">
        <v>60</v>
      </c>
      <c r="FJ7">
        <v>1</v>
      </c>
      <c r="FK7">
        <v>0</v>
      </c>
      <c r="FL7">
        <v>30</v>
      </c>
      <c r="FM7">
        <v>100</v>
      </c>
      <c r="FO7" t="s">
        <v>1298</v>
      </c>
      <c r="FP7">
        <v>1000</v>
      </c>
      <c r="FQ7" t="s">
        <v>1317</v>
      </c>
      <c r="FT7">
        <v>30</v>
      </c>
      <c r="FU7">
        <v>1</v>
      </c>
      <c r="FV7">
        <v>0</v>
      </c>
      <c r="FW7">
        <v>200</v>
      </c>
      <c r="FX7">
        <v>200</v>
      </c>
      <c r="FZ7" t="s">
        <v>1298</v>
      </c>
      <c r="GA7">
        <v>2500</v>
      </c>
      <c r="GB7" t="s">
        <v>1317</v>
      </c>
      <c r="GE7">
        <v>30</v>
      </c>
      <c r="GF7">
        <v>1</v>
      </c>
      <c r="GG7">
        <v>0</v>
      </c>
      <c r="GH7">
        <v>50</v>
      </c>
      <c r="GI7">
        <v>50</v>
      </c>
      <c r="GK7" t="s">
        <v>1302</v>
      </c>
      <c r="HH7" t="s">
        <v>1303</v>
      </c>
      <c r="HI7">
        <v>1</v>
      </c>
      <c r="HJ7">
        <v>0</v>
      </c>
      <c r="HK7">
        <v>0</v>
      </c>
      <c r="HL7">
        <v>0</v>
      </c>
      <c r="JB7" t="s">
        <v>1344</v>
      </c>
      <c r="JC7">
        <v>0</v>
      </c>
      <c r="JD7">
        <v>0</v>
      </c>
      <c r="JE7">
        <v>1</v>
      </c>
      <c r="JF7">
        <v>0</v>
      </c>
      <c r="JG7">
        <v>0</v>
      </c>
      <c r="JH7">
        <v>0</v>
      </c>
      <c r="JI7">
        <v>0</v>
      </c>
      <c r="JJ7">
        <v>0</v>
      </c>
      <c r="JK7">
        <v>0</v>
      </c>
      <c r="JL7">
        <v>0</v>
      </c>
      <c r="JM7">
        <v>0</v>
      </c>
      <c r="JN7">
        <v>0</v>
      </c>
      <c r="JO7">
        <v>0</v>
      </c>
      <c r="JP7">
        <v>0</v>
      </c>
      <c r="JQ7">
        <v>0</v>
      </c>
      <c r="JR7">
        <v>0</v>
      </c>
      <c r="JS7">
        <v>1</v>
      </c>
      <c r="JT7">
        <v>6</v>
      </c>
      <c r="KV7" t="s">
        <v>1298</v>
      </c>
      <c r="KW7" t="s">
        <v>1345</v>
      </c>
      <c r="KX7">
        <v>0</v>
      </c>
      <c r="KY7">
        <v>1</v>
      </c>
      <c r="KZ7">
        <v>1</v>
      </c>
      <c r="LB7">
        <v>25000</v>
      </c>
      <c r="LC7">
        <v>32000</v>
      </c>
      <c r="LD7" t="s">
        <v>1317</v>
      </c>
      <c r="LG7">
        <v>30</v>
      </c>
      <c r="LH7">
        <v>2</v>
      </c>
      <c r="LI7">
        <v>0</v>
      </c>
      <c r="LJ7">
        <v>20</v>
      </c>
      <c r="LK7">
        <v>20</v>
      </c>
      <c r="QX7" t="s">
        <v>1302</v>
      </c>
      <c r="SF7" t="s">
        <v>1303</v>
      </c>
      <c r="SG7">
        <v>1</v>
      </c>
      <c r="SH7">
        <v>0</v>
      </c>
      <c r="SI7">
        <v>0</v>
      </c>
      <c r="SJ7">
        <v>0</v>
      </c>
      <c r="AQG7" t="s">
        <v>1296</v>
      </c>
      <c r="AQH7">
        <v>1</v>
      </c>
      <c r="AQI7">
        <v>0</v>
      </c>
      <c r="AQJ7">
        <v>0</v>
      </c>
      <c r="AQK7">
        <v>0</v>
      </c>
      <c r="AQL7">
        <v>0</v>
      </c>
      <c r="AQM7">
        <v>0</v>
      </c>
      <c r="AQN7">
        <v>0</v>
      </c>
      <c r="AQO7">
        <v>0</v>
      </c>
      <c r="AQP7">
        <v>0</v>
      </c>
      <c r="AQQ7">
        <v>0</v>
      </c>
      <c r="AQS7" t="s">
        <v>1349</v>
      </c>
      <c r="AQT7">
        <v>1</v>
      </c>
      <c r="AQU7">
        <v>1</v>
      </c>
      <c r="AQV7">
        <v>1</v>
      </c>
      <c r="AQW7">
        <v>1</v>
      </c>
      <c r="AQX7">
        <v>0</v>
      </c>
      <c r="AQY7">
        <v>0</v>
      </c>
      <c r="AQZ7">
        <v>0</v>
      </c>
      <c r="ARA7">
        <v>0</v>
      </c>
      <c r="ARB7">
        <v>0</v>
      </c>
      <c r="ARC7">
        <v>0</v>
      </c>
      <c r="ARD7">
        <v>0</v>
      </c>
      <c r="ARF7" t="s">
        <v>1305</v>
      </c>
      <c r="ARG7" t="s">
        <v>1302</v>
      </c>
      <c r="ARH7">
        <v>1</v>
      </c>
      <c r="ARI7">
        <v>0</v>
      </c>
      <c r="ARJ7">
        <v>0</v>
      </c>
      <c r="ARK7">
        <v>0</v>
      </c>
      <c r="ARL7">
        <v>0</v>
      </c>
      <c r="ARM7">
        <v>0</v>
      </c>
      <c r="ARN7" t="s">
        <v>1347</v>
      </c>
      <c r="ARO7" t="s">
        <v>1296</v>
      </c>
      <c r="ARP7">
        <v>1</v>
      </c>
      <c r="ARQ7">
        <v>0</v>
      </c>
      <c r="ARR7">
        <v>0</v>
      </c>
      <c r="ARS7">
        <v>0</v>
      </c>
      <c r="ART7">
        <v>0</v>
      </c>
      <c r="ARU7">
        <v>0</v>
      </c>
      <c r="ARV7">
        <v>0</v>
      </c>
      <c r="ARW7">
        <v>0</v>
      </c>
      <c r="ARX7">
        <v>0</v>
      </c>
      <c r="ARZ7" t="s">
        <v>1306</v>
      </c>
      <c r="ASA7" t="s">
        <v>1296</v>
      </c>
      <c r="ASB7">
        <v>1</v>
      </c>
      <c r="ASC7">
        <v>0</v>
      </c>
      <c r="ASD7">
        <v>0</v>
      </c>
      <c r="ASE7">
        <v>0</v>
      </c>
      <c r="ASF7">
        <v>0</v>
      </c>
      <c r="ASG7">
        <v>0</v>
      </c>
      <c r="ASH7">
        <v>0</v>
      </c>
      <c r="ASI7">
        <v>0</v>
      </c>
      <c r="ASJ7">
        <v>0</v>
      </c>
      <c r="ASL7" t="s">
        <v>1296</v>
      </c>
      <c r="ASM7">
        <v>1</v>
      </c>
      <c r="ASN7">
        <v>0</v>
      </c>
      <c r="ASO7">
        <v>0</v>
      </c>
      <c r="ASP7">
        <v>0</v>
      </c>
      <c r="ASQ7">
        <v>0</v>
      </c>
      <c r="ASR7">
        <v>0</v>
      </c>
      <c r="ASS7">
        <v>0</v>
      </c>
      <c r="AST7">
        <v>0</v>
      </c>
      <c r="ASU7">
        <v>0</v>
      </c>
      <c r="ASV7">
        <v>0</v>
      </c>
      <c r="ASX7" t="s">
        <v>1296</v>
      </c>
      <c r="ASY7">
        <v>1</v>
      </c>
      <c r="ASZ7">
        <v>0</v>
      </c>
      <c r="ATA7">
        <v>0</v>
      </c>
      <c r="ATB7">
        <v>0</v>
      </c>
      <c r="ATC7">
        <v>0</v>
      </c>
      <c r="ATD7">
        <v>0</v>
      </c>
      <c r="ATE7">
        <v>0</v>
      </c>
      <c r="ATF7">
        <v>0</v>
      </c>
      <c r="ATG7">
        <v>0</v>
      </c>
      <c r="ATI7" t="s">
        <v>1296</v>
      </c>
      <c r="ATJ7">
        <v>1</v>
      </c>
      <c r="ATK7">
        <v>0</v>
      </c>
      <c r="ATL7">
        <v>0</v>
      </c>
      <c r="ATM7">
        <v>0</v>
      </c>
      <c r="ATN7">
        <v>0</v>
      </c>
      <c r="ATO7">
        <v>0</v>
      </c>
      <c r="ATP7">
        <v>0</v>
      </c>
      <c r="ATQ7">
        <v>0</v>
      </c>
      <c r="ATR7">
        <v>0</v>
      </c>
      <c r="ATT7" t="s">
        <v>1327</v>
      </c>
      <c r="ATX7" t="s">
        <v>1327</v>
      </c>
      <c r="AUG7">
        <v>441658302</v>
      </c>
      <c r="AUH7" s="167">
        <v>45096.659826388888</v>
      </c>
      <c r="AUK7" t="s">
        <v>1308</v>
      </c>
      <c r="AUL7" t="s">
        <v>1309</v>
      </c>
      <c r="AUM7" t="s">
        <v>1310</v>
      </c>
    </row>
    <row r="8" spans="1:1238" customFormat="1" ht="14.45">
      <c r="A8">
        <v>7</v>
      </c>
      <c r="B8" t="s">
        <v>1350</v>
      </c>
      <c r="C8" s="167">
        <v>45096</v>
      </c>
      <c r="D8" t="s">
        <v>1284</v>
      </c>
      <c r="E8" t="s">
        <v>1314</v>
      </c>
      <c r="F8" s="167">
        <v>45096.610813958338</v>
      </c>
      <c r="G8" s="167">
        <v>45096.625522581016</v>
      </c>
      <c r="H8" t="s">
        <v>1286</v>
      </c>
      <c r="K8" t="s">
        <v>1287</v>
      </c>
      <c r="L8" s="167">
        <v>45096</v>
      </c>
      <c r="M8" t="s">
        <v>1288</v>
      </c>
      <c r="N8" t="s">
        <v>1289</v>
      </c>
      <c r="O8" t="s">
        <v>1290</v>
      </c>
      <c r="P8" t="s">
        <v>1291</v>
      </c>
      <c r="S8" t="s">
        <v>1292</v>
      </c>
      <c r="T8" t="s">
        <v>1293</v>
      </c>
      <c r="V8" t="s">
        <v>1294</v>
      </c>
      <c r="X8" t="s">
        <v>1295</v>
      </c>
      <c r="AA8" t="s">
        <v>1296</v>
      </c>
      <c r="AB8">
        <v>0</v>
      </c>
      <c r="AC8">
        <v>0</v>
      </c>
      <c r="AD8">
        <v>0</v>
      </c>
      <c r="AE8">
        <v>1</v>
      </c>
      <c r="AF8">
        <v>1</v>
      </c>
      <c r="EK8" t="s">
        <v>1296</v>
      </c>
      <c r="EL8">
        <v>0</v>
      </c>
      <c r="EM8">
        <v>0</v>
      </c>
      <c r="EN8">
        <v>0</v>
      </c>
      <c r="EO8">
        <v>0</v>
      </c>
      <c r="EP8">
        <v>1</v>
      </c>
      <c r="EQ8">
        <v>1</v>
      </c>
      <c r="JB8" t="s">
        <v>1297</v>
      </c>
      <c r="JC8">
        <v>1</v>
      </c>
      <c r="JD8">
        <v>1</v>
      </c>
      <c r="JE8">
        <v>0</v>
      </c>
      <c r="JF8">
        <v>0</v>
      </c>
      <c r="JG8">
        <v>0</v>
      </c>
      <c r="JH8">
        <v>0</v>
      </c>
      <c r="JI8">
        <v>0</v>
      </c>
      <c r="JJ8">
        <v>0</v>
      </c>
      <c r="JK8">
        <v>0</v>
      </c>
      <c r="JL8">
        <v>0</v>
      </c>
      <c r="JM8">
        <v>0</v>
      </c>
      <c r="JN8">
        <v>0</v>
      </c>
      <c r="JO8">
        <v>0</v>
      </c>
      <c r="JP8">
        <v>0</v>
      </c>
      <c r="JQ8">
        <v>0</v>
      </c>
      <c r="JR8">
        <v>0</v>
      </c>
      <c r="JS8">
        <v>2</v>
      </c>
      <c r="JT8">
        <v>4</v>
      </c>
      <c r="JV8" t="s">
        <v>1298</v>
      </c>
      <c r="JW8">
        <v>500</v>
      </c>
      <c r="JX8" t="s">
        <v>1299</v>
      </c>
      <c r="KA8">
        <v>3</v>
      </c>
      <c r="KB8">
        <v>2</v>
      </c>
      <c r="KC8">
        <v>0</v>
      </c>
      <c r="KD8">
        <v>10</v>
      </c>
      <c r="KE8">
        <v>2</v>
      </c>
      <c r="KG8" t="s">
        <v>1298</v>
      </c>
      <c r="KH8" t="s">
        <v>1300</v>
      </c>
      <c r="KI8">
        <v>1</v>
      </c>
      <c r="KJ8">
        <v>1</v>
      </c>
      <c r="KK8">
        <v>6000</v>
      </c>
      <c r="KL8">
        <v>100</v>
      </c>
      <c r="KM8" t="s">
        <v>1301</v>
      </c>
      <c r="KP8">
        <v>150</v>
      </c>
      <c r="KQ8">
        <v>2</v>
      </c>
      <c r="KR8">
        <v>0</v>
      </c>
      <c r="KS8">
        <v>500</v>
      </c>
      <c r="KT8">
        <v>300</v>
      </c>
      <c r="QX8" t="s">
        <v>1302</v>
      </c>
      <c r="SF8" t="s">
        <v>1303</v>
      </c>
      <c r="SG8">
        <v>1</v>
      </c>
      <c r="SH8">
        <v>0</v>
      </c>
      <c r="SI8">
        <v>0</v>
      </c>
      <c r="SJ8">
        <v>0</v>
      </c>
      <c r="AQG8" t="s">
        <v>1296</v>
      </c>
      <c r="AQH8">
        <v>1</v>
      </c>
      <c r="AQI8">
        <v>0</v>
      </c>
      <c r="AQJ8">
        <v>0</v>
      </c>
      <c r="AQK8">
        <v>0</v>
      </c>
      <c r="AQL8">
        <v>0</v>
      </c>
      <c r="AQM8">
        <v>0</v>
      </c>
      <c r="AQN8">
        <v>0</v>
      </c>
      <c r="AQO8">
        <v>0</v>
      </c>
      <c r="AQP8">
        <v>0</v>
      </c>
      <c r="AQQ8">
        <v>0</v>
      </c>
      <c r="AQS8" t="s">
        <v>1335</v>
      </c>
      <c r="AQT8">
        <v>0</v>
      </c>
      <c r="AQU8">
        <v>0</v>
      </c>
      <c r="AQV8">
        <v>1</v>
      </c>
      <c r="AQW8">
        <v>1</v>
      </c>
      <c r="AQX8">
        <v>0</v>
      </c>
      <c r="AQY8">
        <v>0</v>
      </c>
      <c r="AQZ8">
        <v>0</v>
      </c>
      <c r="ARA8">
        <v>0</v>
      </c>
      <c r="ARB8">
        <v>0</v>
      </c>
      <c r="ARC8">
        <v>0</v>
      </c>
      <c r="ARD8">
        <v>0</v>
      </c>
      <c r="ARF8" t="s">
        <v>1305</v>
      </c>
      <c r="ARG8" t="s">
        <v>1302</v>
      </c>
      <c r="ARH8">
        <v>1</v>
      </c>
      <c r="ARI8">
        <v>0</v>
      </c>
      <c r="ARJ8">
        <v>0</v>
      </c>
      <c r="ARK8">
        <v>0</v>
      </c>
      <c r="ARL8">
        <v>0</v>
      </c>
      <c r="ARM8">
        <v>0</v>
      </c>
      <c r="ARO8" t="s">
        <v>1296</v>
      </c>
      <c r="ARP8">
        <v>1</v>
      </c>
      <c r="ARQ8">
        <v>0</v>
      </c>
      <c r="ARR8">
        <v>0</v>
      </c>
      <c r="ARS8">
        <v>0</v>
      </c>
      <c r="ART8">
        <v>0</v>
      </c>
      <c r="ARU8">
        <v>0</v>
      </c>
      <c r="ARV8">
        <v>0</v>
      </c>
      <c r="ARW8">
        <v>0</v>
      </c>
      <c r="ARX8">
        <v>0</v>
      </c>
      <c r="ARZ8" t="s">
        <v>1306</v>
      </c>
      <c r="ASA8" t="s">
        <v>1296</v>
      </c>
      <c r="ASB8">
        <v>1</v>
      </c>
      <c r="ASC8">
        <v>0</v>
      </c>
      <c r="ASD8">
        <v>0</v>
      </c>
      <c r="ASE8">
        <v>0</v>
      </c>
      <c r="ASF8">
        <v>0</v>
      </c>
      <c r="ASG8">
        <v>0</v>
      </c>
      <c r="ASH8">
        <v>0</v>
      </c>
      <c r="ASI8">
        <v>0</v>
      </c>
      <c r="ASJ8">
        <v>0</v>
      </c>
      <c r="ASL8" t="s">
        <v>1296</v>
      </c>
      <c r="ASM8">
        <v>1</v>
      </c>
      <c r="ASN8">
        <v>0</v>
      </c>
      <c r="ASO8">
        <v>0</v>
      </c>
      <c r="ASP8">
        <v>0</v>
      </c>
      <c r="ASQ8">
        <v>0</v>
      </c>
      <c r="ASR8">
        <v>0</v>
      </c>
      <c r="ASS8">
        <v>0</v>
      </c>
      <c r="AST8">
        <v>0</v>
      </c>
      <c r="ASU8">
        <v>0</v>
      </c>
      <c r="ASV8">
        <v>0</v>
      </c>
      <c r="ASX8" t="s">
        <v>1296</v>
      </c>
      <c r="ASY8">
        <v>1</v>
      </c>
      <c r="ASZ8">
        <v>0</v>
      </c>
      <c r="ATA8">
        <v>0</v>
      </c>
      <c r="ATB8">
        <v>0</v>
      </c>
      <c r="ATC8">
        <v>0</v>
      </c>
      <c r="ATD8">
        <v>0</v>
      </c>
      <c r="ATE8">
        <v>0</v>
      </c>
      <c r="ATF8">
        <v>0</v>
      </c>
      <c r="ATG8">
        <v>0</v>
      </c>
      <c r="ATI8" t="s">
        <v>1296</v>
      </c>
      <c r="ATJ8">
        <v>1</v>
      </c>
      <c r="ATK8">
        <v>0</v>
      </c>
      <c r="ATL8">
        <v>0</v>
      </c>
      <c r="ATM8">
        <v>0</v>
      </c>
      <c r="ATN8">
        <v>0</v>
      </c>
      <c r="ATO8">
        <v>0</v>
      </c>
      <c r="ATP8">
        <v>0</v>
      </c>
      <c r="ATQ8">
        <v>0</v>
      </c>
      <c r="ATR8">
        <v>0</v>
      </c>
      <c r="ATT8" t="s">
        <v>1327</v>
      </c>
      <c r="ATX8" t="s">
        <v>1307</v>
      </c>
      <c r="ATY8" t="s">
        <v>1294</v>
      </c>
      <c r="ATZ8" t="s">
        <v>1351</v>
      </c>
      <c r="AUG8">
        <v>441658353</v>
      </c>
      <c r="AUH8" s="167">
        <v>45096.659884259258</v>
      </c>
      <c r="AUK8" t="s">
        <v>1308</v>
      </c>
      <c r="AUL8" t="s">
        <v>1309</v>
      </c>
      <c r="AUM8" t="s">
        <v>1310</v>
      </c>
    </row>
    <row r="9" spans="1:1238" customFormat="1" ht="14.45">
      <c r="A9">
        <v>8</v>
      </c>
      <c r="B9" t="s">
        <v>1352</v>
      </c>
      <c r="C9" s="167">
        <v>45096</v>
      </c>
      <c r="D9" t="s">
        <v>1284</v>
      </c>
      <c r="E9" t="s">
        <v>1314</v>
      </c>
      <c r="F9" s="167">
        <v>45096.634604583327</v>
      </c>
      <c r="G9" s="167">
        <v>45096.645894224537</v>
      </c>
      <c r="H9" t="s">
        <v>1286</v>
      </c>
      <c r="K9" t="s">
        <v>1287</v>
      </c>
      <c r="L9" s="167">
        <v>45096</v>
      </c>
      <c r="M9" t="s">
        <v>1288</v>
      </c>
      <c r="N9" t="s">
        <v>1289</v>
      </c>
      <c r="O9" t="s">
        <v>1290</v>
      </c>
      <c r="P9" t="s">
        <v>1291</v>
      </c>
      <c r="S9" t="s">
        <v>1292</v>
      </c>
      <c r="T9" t="s">
        <v>1293</v>
      </c>
      <c r="V9" t="s">
        <v>1294</v>
      </c>
      <c r="X9" t="s">
        <v>1295</v>
      </c>
      <c r="AA9" t="s">
        <v>1296</v>
      </c>
      <c r="AB9">
        <v>0</v>
      </c>
      <c r="AC9">
        <v>0</v>
      </c>
      <c r="AD9">
        <v>0</v>
      </c>
      <c r="AE9">
        <v>1</v>
      </c>
      <c r="AF9">
        <v>1</v>
      </c>
      <c r="EK9" t="s">
        <v>1296</v>
      </c>
      <c r="EL9">
        <v>0</v>
      </c>
      <c r="EM9">
        <v>0</v>
      </c>
      <c r="EN9">
        <v>0</v>
      </c>
      <c r="EO9">
        <v>0</v>
      </c>
      <c r="EP9">
        <v>1</v>
      </c>
      <c r="EQ9">
        <v>1</v>
      </c>
      <c r="JB9" t="s">
        <v>1297</v>
      </c>
      <c r="JC9">
        <v>1</v>
      </c>
      <c r="JD9">
        <v>1</v>
      </c>
      <c r="JE9">
        <v>0</v>
      </c>
      <c r="JF9">
        <v>0</v>
      </c>
      <c r="JG9">
        <v>0</v>
      </c>
      <c r="JH9">
        <v>0</v>
      </c>
      <c r="JI9">
        <v>0</v>
      </c>
      <c r="JJ9">
        <v>0</v>
      </c>
      <c r="JK9">
        <v>0</v>
      </c>
      <c r="JL9">
        <v>0</v>
      </c>
      <c r="JM9">
        <v>0</v>
      </c>
      <c r="JN9">
        <v>0</v>
      </c>
      <c r="JO9">
        <v>0</v>
      </c>
      <c r="JP9">
        <v>0</v>
      </c>
      <c r="JQ9">
        <v>0</v>
      </c>
      <c r="JR9">
        <v>0</v>
      </c>
      <c r="JS9">
        <v>2</v>
      </c>
      <c r="JT9">
        <v>4</v>
      </c>
      <c r="JV9" t="s">
        <v>1298</v>
      </c>
      <c r="JW9">
        <v>200</v>
      </c>
      <c r="JX9" t="s">
        <v>1299</v>
      </c>
      <c r="KA9">
        <v>90</v>
      </c>
      <c r="KB9">
        <v>1</v>
      </c>
      <c r="KC9">
        <v>0</v>
      </c>
      <c r="KD9">
        <v>50</v>
      </c>
      <c r="KE9">
        <v>3</v>
      </c>
      <c r="KG9" t="s">
        <v>1298</v>
      </c>
      <c r="KH9" t="s">
        <v>1300</v>
      </c>
      <c r="KI9">
        <v>1</v>
      </c>
      <c r="KJ9">
        <v>1</v>
      </c>
      <c r="KK9">
        <v>6000</v>
      </c>
      <c r="KL9">
        <v>100</v>
      </c>
      <c r="KM9" t="s">
        <v>1299</v>
      </c>
      <c r="KP9">
        <v>30</v>
      </c>
      <c r="KQ9">
        <v>2</v>
      </c>
      <c r="KR9">
        <v>0</v>
      </c>
      <c r="KS9">
        <v>50</v>
      </c>
      <c r="KT9">
        <v>50</v>
      </c>
      <c r="QX9" t="s">
        <v>1302</v>
      </c>
      <c r="SF9" t="s">
        <v>1332</v>
      </c>
      <c r="SG9">
        <v>0</v>
      </c>
      <c r="SH9">
        <v>1</v>
      </c>
      <c r="SI9">
        <v>0</v>
      </c>
      <c r="SJ9">
        <v>0</v>
      </c>
      <c r="SK9" t="s">
        <v>1297</v>
      </c>
      <c r="SL9">
        <v>1</v>
      </c>
      <c r="SM9">
        <v>1</v>
      </c>
      <c r="SN9">
        <v>0</v>
      </c>
      <c r="SO9">
        <v>0</v>
      </c>
      <c r="SP9">
        <v>0</v>
      </c>
      <c r="SQ9">
        <v>0</v>
      </c>
      <c r="SR9">
        <v>0</v>
      </c>
      <c r="SS9">
        <v>0</v>
      </c>
      <c r="ST9">
        <v>0</v>
      </c>
      <c r="SU9">
        <v>0</v>
      </c>
      <c r="SV9">
        <v>0</v>
      </c>
      <c r="SW9">
        <v>0</v>
      </c>
      <c r="SX9">
        <v>0</v>
      </c>
      <c r="SY9">
        <v>0</v>
      </c>
      <c r="SZ9">
        <v>0</v>
      </c>
      <c r="TA9">
        <v>0</v>
      </c>
      <c r="TB9" t="s">
        <v>1353</v>
      </c>
      <c r="TC9">
        <v>0</v>
      </c>
      <c r="TD9">
        <v>0</v>
      </c>
      <c r="TE9">
        <v>0</v>
      </c>
      <c r="TF9">
        <v>1</v>
      </c>
      <c r="TG9">
        <v>0</v>
      </c>
      <c r="TH9">
        <v>0</v>
      </c>
      <c r="TI9">
        <v>0</v>
      </c>
      <c r="TJ9">
        <v>0</v>
      </c>
      <c r="TK9">
        <v>0</v>
      </c>
      <c r="TL9">
        <v>0</v>
      </c>
      <c r="TM9">
        <v>0</v>
      </c>
      <c r="TN9">
        <v>0</v>
      </c>
      <c r="AQG9" t="s">
        <v>1296</v>
      </c>
      <c r="AQH9">
        <v>1</v>
      </c>
      <c r="AQI9">
        <v>0</v>
      </c>
      <c r="AQJ9">
        <v>0</v>
      </c>
      <c r="AQK9">
        <v>0</v>
      </c>
      <c r="AQL9">
        <v>0</v>
      </c>
      <c r="AQM9">
        <v>0</v>
      </c>
      <c r="AQN9">
        <v>0</v>
      </c>
      <c r="AQO9">
        <v>0</v>
      </c>
      <c r="AQP9">
        <v>0</v>
      </c>
      <c r="AQQ9">
        <v>0</v>
      </c>
      <c r="AQS9" t="s">
        <v>1354</v>
      </c>
      <c r="AQT9">
        <v>1</v>
      </c>
      <c r="AQU9">
        <v>0</v>
      </c>
      <c r="AQV9">
        <v>1</v>
      </c>
      <c r="AQW9">
        <v>1</v>
      </c>
      <c r="AQX9">
        <v>0</v>
      </c>
      <c r="AQY9">
        <v>0</v>
      </c>
      <c r="AQZ9">
        <v>0</v>
      </c>
      <c r="ARA9">
        <v>0</v>
      </c>
      <c r="ARB9">
        <v>0</v>
      </c>
      <c r="ARC9">
        <v>0</v>
      </c>
      <c r="ARD9">
        <v>0</v>
      </c>
      <c r="ARF9" t="s">
        <v>1305</v>
      </c>
      <c r="ARG9" t="s">
        <v>1302</v>
      </c>
      <c r="ARH9">
        <v>1</v>
      </c>
      <c r="ARI9">
        <v>0</v>
      </c>
      <c r="ARJ9">
        <v>0</v>
      </c>
      <c r="ARK9">
        <v>0</v>
      </c>
      <c r="ARL9">
        <v>0</v>
      </c>
      <c r="ARM9">
        <v>0</v>
      </c>
      <c r="ARN9" t="s">
        <v>1347</v>
      </c>
      <c r="ARO9" t="s">
        <v>1296</v>
      </c>
      <c r="ARP9">
        <v>1</v>
      </c>
      <c r="ARQ9">
        <v>0</v>
      </c>
      <c r="ARR9">
        <v>0</v>
      </c>
      <c r="ARS9">
        <v>0</v>
      </c>
      <c r="ART9">
        <v>0</v>
      </c>
      <c r="ARU9">
        <v>0</v>
      </c>
      <c r="ARV9">
        <v>0</v>
      </c>
      <c r="ARW9">
        <v>0</v>
      </c>
      <c r="ARX9">
        <v>0</v>
      </c>
      <c r="ARZ9" t="s">
        <v>1306</v>
      </c>
      <c r="ASA9" t="s">
        <v>1296</v>
      </c>
      <c r="ASB9">
        <v>1</v>
      </c>
      <c r="ASC9">
        <v>0</v>
      </c>
      <c r="ASD9">
        <v>0</v>
      </c>
      <c r="ASE9">
        <v>0</v>
      </c>
      <c r="ASF9">
        <v>0</v>
      </c>
      <c r="ASG9">
        <v>0</v>
      </c>
      <c r="ASH9">
        <v>0</v>
      </c>
      <c r="ASI9">
        <v>0</v>
      </c>
      <c r="ASJ9">
        <v>0</v>
      </c>
      <c r="ASL9" t="s">
        <v>1296</v>
      </c>
      <c r="ASM9">
        <v>1</v>
      </c>
      <c r="ASN9">
        <v>0</v>
      </c>
      <c r="ASO9">
        <v>0</v>
      </c>
      <c r="ASP9">
        <v>0</v>
      </c>
      <c r="ASQ9">
        <v>0</v>
      </c>
      <c r="ASR9">
        <v>0</v>
      </c>
      <c r="ASS9">
        <v>0</v>
      </c>
      <c r="AST9">
        <v>0</v>
      </c>
      <c r="ASU9">
        <v>0</v>
      </c>
      <c r="ASV9">
        <v>0</v>
      </c>
      <c r="ASX9" t="s">
        <v>1296</v>
      </c>
      <c r="ASY9">
        <v>1</v>
      </c>
      <c r="ASZ9">
        <v>0</v>
      </c>
      <c r="ATA9">
        <v>0</v>
      </c>
      <c r="ATB9">
        <v>0</v>
      </c>
      <c r="ATC9">
        <v>0</v>
      </c>
      <c r="ATD9">
        <v>0</v>
      </c>
      <c r="ATE9">
        <v>0</v>
      </c>
      <c r="ATF9">
        <v>0</v>
      </c>
      <c r="ATG9">
        <v>0</v>
      </c>
      <c r="ATI9" t="s">
        <v>1296</v>
      </c>
      <c r="ATJ9">
        <v>1</v>
      </c>
      <c r="ATK9">
        <v>0</v>
      </c>
      <c r="ATL9">
        <v>0</v>
      </c>
      <c r="ATM9">
        <v>0</v>
      </c>
      <c r="ATN9">
        <v>0</v>
      </c>
      <c r="ATO9">
        <v>0</v>
      </c>
      <c r="ATP9">
        <v>0</v>
      </c>
      <c r="ATQ9">
        <v>0</v>
      </c>
      <c r="ATR9">
        <v>0</v>
      </c>
      <c r="ATT9" t="s">
        <v>1327</v>
      </c>
      <c r="ATX9" t="s">
        <v>1355</v>
      </c>
      <c r="ATY9" t="s">
        <v>1294</v>
      </c>
      <c r="ATZ9" t="s">
        <v>1356</v>
      </c>
      <c r="AUG9">
        <v>441658369</v>
      </c>
      <c r="AUH9" s="167">
        <v>45096.659895833327</v>
      </c>
      <c r="AUK9" t="s">
        <v>1308</v>
      </c>
      <c r="AUL9" t="s">
        <v>1309</v>
      </c>
      <c r="AUM9" t="s">
        <v>1310</v>
      </c>
    </row>
    <row r="10" spans="1:1238" customFormat="1" ht="14.45">
      <c r="A10">
        <v>9</v>
      </c>
      <c r="B10" t="s">
        <v>1357</v>
      </c>
      <c r="C10" s="167">
        <v>45097</v>
      </c>
      <c r="D10" t="s">
        <v>1284</v>
      </c>
      <c r="E10" t="s">
        <v>1314</v>
      </c>
      <c r="F10" s="167">
        <v>45097.413092013892</v>
      </c>
      <c r="G10" s="167">
        <v>45097.434347800932</v>
      </c>
      <c r="H10" t="s">
        <v>1286</v>
      </c>
      <c r="K10" t="s">
        <v>1287</v>
      </c>
      <c r="L10" s="167">
        <v>45097</v>
      </c>
      <c r="M10" t="s">
        <v>1288</v>
      </c>
      <c r="N10" t="s">
        <v>1289</v>
      </c>
      <c r="O10" t="s">
        <v>1290</v>
      </c>
      <c r="P10" t="s">
        <v>1291</v>
      </c>
      <c r="S10" t="s">
        <v>1292</v>
      </c>
      <c r="T10" t="s">
        <v>1293</v>
      </c>
      <c r="V10" t="s">
        <v>1294</v>
      </c>
      <c r="X10" t="s">
        <v>1315</v>
      </c>
      <c r="AA10" t="s">
        <v>1296</v>
      </c>
      <c r="AB10">
        <v>0</v>
      </c>
      <c r="AC10">
        <v>0</v>
      </c>
      <c r="AD10">
        <v>0</v>
      </c>
      <c r="AE10">
        <v>1</v>
      </c>
      <c r="AF10">
        <v>1</v>
      </c>
      <c r="EK10" t="s">
        <v>1358</v>
      </c>
      <c r="EL10">
        <v>1</v>
      </c>
      <c r="EM10">
        <v>0</v>
      </c>
      <c r="EN10">
        <v>1</v>
      </c>
      <c r="EO10">
        <v>1</v>
      </c>
      <c r="EP10">
        <v>0</v>
      </c>
      <c r="EQ10">
        <v>3</v>
      </c>
      <c r="ES10" t="s">
        <v>1298</v>
      </c>
      <c r="ET10">
        <v>4000</v>
      </c>
      <c r="EU10" t="s">
        <v>1317</v>
      </c>
      <c r="EX10">
        <v>15</v>
      </c>
      <c r="EY10">
        <v>3</v>
      </c>
      <c r="EZ10">
        <v>0</v>
      </c>
      <c r="FA10">
        <v>500</v>
      </c>
      <c r="FB10">
        <v>1000</v>
      </c>
      <c r="FO10" t="s">
        <v>1298</v>
      </c>
      <c r="FP10">
        <v>1000</v>
      </c>
      <c r="FQ10" t="s">
        <v>1317</v>
      </c>
      <c r="FT10">
        <v>90</v>
      </c>
      <c r="FU10">
        <v>2</v>
      </c>
      <c r="FV10">
        <v>0</v>
      </c>
      <c r="FW10">
        <v>500</v>
      </c>
      <c r="FX10">
        <v>500</v>
      </c>
      <c r="FZ10" t="s">
        <v>1298</v>
      </c>
      <c r="GA10">
        <v>2000</v>
      </c>
      <c r="GB10" t="s">
        <v>1317</v>
      </c>
      <c r="GE10">
        <v>60</v>
      </c>
      <c r="GF10">
        <v>2</v>
      </c>
      <c r="GG10">
        <v>0</v>
      </c>
      <c r="GH10">
        <v>500</v>
      </c>
      <c r="GI10">
        <v>500</v>
      </c>
      <c r="GK10" t="s">
        <v>1302</v>
      </c>
      <c r="HH10" t="s">
        <v>1303</v>
      </c>
      <c r="HI10">
        <v>1</v>
      </c>
      <c r="HJ10">
        <v>0</v>
      </c>
      <c r="HK10">
        <v>0</v>
      </c>
      <c r="HL10">
        <v>0</v>
      </c>
      <c r="JB10" t="s">
        <v>1296</v>
      </c>
      <c r="JC10">
        <v>0</v>
      </c>
      <c r="JD10">
        <v>0</v>
      </c>
      <c r="JE10">
        <v>0</v>
      </c>
      <c r="JF10">
        <v>0</v>
      </c>
      <c r="JG10">
        <v>0</v>
      </c>
      <c r="JH10">
        <v>0</v>
      </c>
      <c r="JI10">
        <v>0</v>
      </c>
      <c r="JJ10">
        <v>0</v>
      </c>
      <c r="JK10">
        <v>0</v>
      </c>
      <c r="JL10">
        <v>0</v>
      </c>
      <c r="JM10">
        <v>0</v>
      </c>
      <c r="JN10">
        <v>0</v>
      </c>
      <c r="JO10">
        <v>0</v>
      </c>
      <c r="JP10">
        <v>0</v>
      </c>
      <c r="JQ10">
        <v>0</v>
      </c>
      <c r="JR10">
        <v>1</v>
      </c>
      <c r="JS10">
        <v>1</v>
      </c>
      <c r="JT10">
        <v>5</v>
      </c>
      <c r="AQG10" t="s">
        <v>1296</v>
      </c>
      <c r="AQH10">
        <v>1</v>
      </c>
      <c r="AQI10">
        <v>0</v>
      </c>
      <c r="AQJ10">
        <v>0</v>
      </c>
      <c r="AQK10">
        <v>0</v>
      </c>
      <c r="AQL10">
        <v>0</v>
      </c>
      <c r="AQM10">
        <v>0</v>
      </c>
      <c r="AQN10">
        <v>0</v>
      </c>
      <c r="AQO10">
        <v>0</v>
      </c>
      <c r="AQP10">
        <v>0</v>
      </c>
      <c r="AQQ10">
        <v>0</v>
      </c>
      <c r="AQS10" t="s">
        <v>1335</v>
      </c>
      <c r="AQT10">
        <v>0</v>
      </c>
      <c r="AQU10">
        <v>0</v>
      </c>
      <c r="AQV10">
        <v>1</v>
      </c>
      <c r="AQW10">
        <v>1</v>
      </c>
      <c r="AQX10">
        <v>0</v>
      </c>
      <c r="AQY10">
        <v>0</v>
      </c>
      <c r="AQZ10">
        <v>0</v>
      </c>
      <c r="ARA10">
        <v>0</v>
      </c>
      <c r="ARB10">
        <v>0</v>
      </c>
      <c r="ARC10">
        <v>0</v>
      </c>
      <c r="ARD10">
        <v>0</v>
      </c>
      <c r="ARF10" t="s">
        <v>1305</v>
      </c>
      <c r="ARG10" t="s">
        <v>1302</v>
      </c>
      <c r="ARH10">
        <v>1</v>
      </c>
      <c r="ARI10">
        <v>0</v>
      </c>
      <c r="ARJ10">
        <v>0</v>
      </c>
      <c r="ARK10">
        <v>0</v>
      </c>
      <c r="ARL10">
        <v>0</v>
      </c>
      <c r="ARM10">
        <v>0</v>
      </c>
      <c r="ARO10" t="s">
        <v>1296</v>
      </c>
      <c r="ARP10">
        <v>1</v>
      </c>
      <c r="ARQ10">
        <v>0</v>
      </c>
      <c r="ARR10">
        <v>0</v>
      </c>
      <c r="ARS10">
        <v>0</v>
      </c>
      <c r="ART10">
        <v>0</v>
      </c>
      <c r="ARU10">
        <v>0</v>
      </c>
      <c r="ARV10">
        <v>0</v>
      </c>
      <c r="ARW10">
        <v>0</v>
      </c>
      <c r="ARX10">
        <v>0</v>
      </c>
      <c r="ARZ10" t="s">
        <v>1306</v>
      </c>
      <c r="ASA10" t="s">
        <v>1296</v>
      </c>
      <c r="ASB10">
        <v>1</v>
      </c>
      <c r="ASC10">
        <v>0</v>
      </c>
      <c r="ASD10">
        <v>0</v>
      </c>
      <c r="ASE10">
        <v>0</v>
      </c>
      <c r="ASF10">
        <v>0</v>
      </c>
      <c r="ASG10">
        <v>0</v>
      </c>
      <c r="ASH10">
        <v>0</v>
      </c>
      <c r="ASI10">
        <v>0</v>
      </c>
      <c r="ASJ10">
        <v>0</v>
      </c>
      <c r="ASL10" t="s">
        <v>1296</v>
      </c>
      <c r="ASM10">
        <v>1</v>
      </c>
      <c r="ASN10">
        <v>0</v>
      </c>
      <c r="ASO10">
        <v>0</v>
      </c>
      <c r="ASP10">
        <v>0</v>
      </c>
      <c r="ASQ10">
        <v>0</v>
      </c>
      <c r="ASR10">
        <v>0</v>
      </c>
      <c r="ASS10">
        <v>0</v>
      </c>
      <c r="AST10">
        <v>0</v>
      </c>
      <c r="ASU10">
        <v>0</v>
      </c>
      <c r="ASV10">
        <v>0</v>
      </c>
      <c r="ASX10" t="s">
        <v>1296</v>
      </c>
      <c r="ASY10">
        <v>1</v>
      </c>
      <c r="ASZ10">
        <v>0</v>
      </c>
      <c r="ATA10">
        <v>0</v>
      </c>
      <c r="ATB10">
        <v>0</v>
      </c>
      <c r="ATC10">
        <v>0</v>
      </c>
      <c r="ATD10">
        <v>0</v>
      </c>
      <c r="ATE10">
        <v>0</v>
      </c>
      <c r="ATF10">
        <v>0</v>
      </c>
      <c r="ATG10">
        <v>0</v>
      </c>
      <c r="ATI10" t="s">
        <v>1296</v>
      </c>
      <c r="ATJ10">
        <v>1</v>
      </c>
      <c r="ATK10">
        <v>0</v>
      </c>
      <c r="ATL10">
        <v>0</v>
      </c>
      <c r="ATM10">
        <v>0</v>
      </c>
      <c r="ATN10">
        <v>0</v>
      </c>
      <c r="ATO10">
        <v>0</v>
      </c>
      <c r="ATP10">
        <v>0</v>
      </c>
      <c r="ATQ10">
        <v>0</v>
      </c>
      <c r="ATR10">
        <v>0</v>
      </c>
      <c r="ATT10" t="s">
        <v>1327</v>
      </c>
      <c r="ATX10" t="s">
        <v>1327</v>
      </c>
      <c r="AUG10">
        <v>442155885</v>
      </c>
      <c r="AUH10" s="167">
        <v>45097.591643518521</v>
      </c>
      <c r="AUK10" t="s">
        <v>1308</v>
      </c>
      <c r="AUL10" t="s">
        <v>1309</v>
      </c>
      <c r="AUM10" t="s">
        <v>1310</v>
      </c>
    </row>
    <row r="11" spans="1:1238" customFormat="1" ht="14.45">
      <c r="A11">
        <v>10</v>
      </c>
      <c r="B11" t="s">
        <v>1359</v>
      </c>
      <c r="C11" s="167">
        <v>45097</v>
      </c>
      <c r="D11" t="s">
        <v>1284</v>
      </c>
      <c r="E11" t="s">
        <v>1314</v>
      </c>
      <c r="F11" s="167">
        <v>45097.434795532397</v>
      </c>
      <c r="G11" s="167">
        <v>45097.457689479168</v>
      </c>
      <c r="H11" t="s">
        <v>1286</v>
      </c>
      <c r="K11" t="s">
        <v>1287</v>
      </c>
      <c r="L11" s="167">
        <v>45097</v>
      </c>
      <c r="M11" t="s">
        <v>1288</v>
      </c>
      <c r="N11" t="s">
        <v>1289</v>
      </c>
      <c r="O11" t="s">
        <v>1290</v>
      </c>
      <c r="P11" t="s">
        <v>1291</v>
      </c>
      <c r="S11" t="s">
        <v>1292</v>
      </c>
      <c r="T11" t="s">
        <v>1293</v>
      </c>
      <c r="V11" t="s">
        <v>1294</v>
      </c>
      <c r="X11" t="s">
        <v>1360</v>
      </c>
      <c r="AA11" t="s">
        <v>1361</v>
      </c>
      <c r="AB11">
        <v>1</v>
      </c>
      <c r="AC11">
        <v>1</v>
      </c>
      <c r="AD11">
        <v>0</v>
      </c>
      <c r="AE11">
        <v>0</v>
      </c>
      <c r="AF11">
        <v>2</v>
      </c>
      <c r="AH11" t="s">
        <v>1298</v>
      </c>
      <c r="AI11">
        <v>1000</v>
      </c>
      <c r="AJ11" t="s">
        <v>1317</v>
      </c>
      <c r="AM11">
        <v>20</v>
      </c>
      <c r="AN11">
        <v>1</v>
      </c>
      <c r="AO11">
        <v>0</v>
      </c>
      <c r="AP11">
        <v>100</v>
      </c>
      <c r="AQ11">
        <v>100</v>
      </c>
      <c r="AS11" t="s">
        <v>1298</v>
      </c>
      <c r="AT11" t="s">
        <v>1362</v>
      </c>
      <c r="AU11">
        <v>1</v>
      </c>
      <c r="AV11">
        <v>0</v>
      </c>
      <c r="AW11">
        <v>3500</v>
      </c>
      <c r="AY11" t="s">
        <v>1317</v>
      </c>
      <c r="BB11">
        <v>30</v>
      </c>
      <c r="BC11">
        <v>2</v>
      </c>
      <c r="BD11">
        <v>0</v>
      </c>
      <c r="BE11">
        <v>50</v>
      </c>
      <c r="BF11">
        <v>100</v>
      </c>
      <c r="BW11" t="s">
        <v>1302</v>
      </c>
      <c r="CS11" t="s">
        <v>1303</v>
      </c>
      <c r="CT11">
        <v>1</v>
      </c>
      <c r="CU11">
        <v>0</v>
      </c>
      <c r="CV11">
        <v>0</v>
      </c>
      <c r="CW11">
        <v>0</v>
      </c>
      <c r="EK11" t="s">
        <v>1296</v>
      </c>
      <c r="EL11">
        <v>0</v>
      </c>
      <c r="EM11">
        <v>0</v>
      </c>
      <c r="EN11">
        <v>0</v>
      </c>
      <c r="EO11">
        <v>0</v>
      </c>
      <c r="EP11">
        <v>1</v>
      </c>
      <c r="EQ11">
        <v>1</v>
      </c>
      <c r="JB11" t="s">
        <v>1363</v>
      </c>
      <c r="JC11">
        <v>0</v>
      </c>
      <c r="JD11">
        <v>0</v>
      </c>
      <c r="JE11">
        <v>0</v>
      </c>
      <c r="JF11">
        <v>1</v>
      </c>
      <c r="JG11">
        <v>1</v>
      </c>
      <c r="JH11">
        <v>1</v>
      </c>
      <c r="JI11">
        <v>1</v>
      </c>
      <c r="JJ11">
        <v>1</v>
      </c>
      <c r="JK11">
        <v>1</v>
      </c>
      <c r="JL11">
        <v>1</v>
      </c>
      <c r="JM11">
        <v>1</v>
      </c>
      <c r="JN11">
        <v>1</v>
      </c>
      <c r="JO11">
        <v>0</v>
      </c>
      <c r="JP11">
        <v>0</v>
      </c>
      <c r="JQ11">
        <v>0</v>
      </c>
      <c r="JR11">
        <v>0</v>
      </c>
      <c r="JS11">
        <v>9</v>
      </c>
      <c r="JT11">
        <v>12</v>
      </c>
      <c r="LM11" t="s">
        <v>1298</v>
      </c>
      <c r="LN11">
        <v>7000</v>
      </c>
      <c r="LO11" t="s">
        <v>1317</v>
      </c>
      <c r="LR11">
        <v>30</v>
      </c>
      <c r="LS11">
        <v>3</v>
      </c>
      <c r="LT11">
        <v>0</v>
      </c>
      <c r="LU11">
        <v>100</v>
      </c>
      <c r="LV11">
        <v>100</v>
      </c>
      <c r="LX11" t="s">
        <v>1298</v>
      </c>
      <c r="LY11">
        <v>5000</v>
      </c>
      <c r="LZ11" t="s">
        <v>1317</v>
      </c>
      <c r="MC11">
        <v>50</v>
      </c>
      <c r="MD11">
        <v>2</v>
      </c>
      <c r="ME11">
        <v>0</v>
      </c>
      <c r="MF11">
        <v>100</v>
      </c>
      <c r="MG11">
        <v>100</v>
      </c>
      <c r="MI11" t="s">
        <v>1298</v>
      </c>
      <c r="MJ11">
        <v>250</v>
      </c>
      <c r="MK11" t="s">
        <v>1317</v>
      </c>
      <c r="MN11">
        <v>20</v>
      </c>
      <c r="MO11">
        <v>2</v>
      </c>
      <c r="MP11">
        <v>0</v>
      </c>
      <c r="MQ11">
        <v>1000</v>
      </c>
      <c r="MR11">
        <v>1000</v>
      </c>
      <c r="MT11" t="s">
        <v>1298</v>
      </c>
      <c r="MU11">
        <v>150</v>
      </c>
      <c r="MV11" t="s">
        <v>1317</v>
      </c>
      <c r="MY11">
        <v>30</v>
      </c>
      <c r="MZ11">
        <v>2</v>
      </c>
      <c r="NA11">
        <v>0</v>
      </c>
      <c r="NB11">
        <v>500</v>
      </c>
      <c r="NC11">
        <v>500</v>
      </c>
      <c r="NE11" t="s">
        <v>1318</v>
      </c>
      <c r="NF11" t="s">
        <v>1323</v>
      </c>
      <c r="NG11">
        <v>0</v>
      </c>
      <c r="NH11">
        <v>0</v>
      </c>
      <c r="NI11">
        <v>1</v>
      </c>
      <c r="NL11">
        <v>1000</v>
      </c>
      <c r="NM11" t="s">
        <v>1317</v>
      </c>
      <c r="NP11">
        <v>20</v>
      </c>
      <c r="NQ11">
        <v>2</v>
      </c>
      <c r="NR11">
        <v>0</v>
      </c>
      <c r="NS11">
        <v>500</v>
      </c>
      <c r="NT11">
        <v>500</v>
      </c>
      <c r="NV11" t="s">
        <v>1318</v>
      </c>
      <c r="NW11">
        <v>1250</v>
      </c>
      <c r="NX11" t="s">
        <v>1317</v>
      </c>
      <c r="OA11">
        <v>60</v>
      </c>
      <c r="OB11">
        <v>23</v>
      </c>
      <c r="OC11">
        <v>0</v>
      </c>
      <c r="OD11">
        <v>50</v>
      </c>
      <c r="OE11">
        <v>100</v>
      </c>
      <c r="OG11" t="s">
        <v>1298</v>
      </c>
      <c r="OH11">
        <v>3000</v>
      </c>
      <c r="OI11" t="s">
        <v>1317</v>
      </c>
      <c r="OL11">
        <v>90</v>
      </c>
      <c r="OM11">
        <v>2</v>
      </c>
      <c r="ON11">
        <v>0</v>
      </c>
      <c r="OO11">
        <v>100</v>
      </c>
      <c r="OP11">
        <v>100</v>
      </c>
      <c r="OR11" t="s">
        <v>1318</v>
      </c>
      <c r="OS11">
        <v>2000</v>
      </c>
      <c r="OT11" t="s">
        <v>1317</v>
      </c>
      <c r="OW11">
        <v>30</v>
      </c>
      <c r="OX11">
        <v>1</v>
      </c>
      <c r="OY11">
        <v>0</v>
      </c>
      <c r="OZ11">
        <v>100</v>
      </c>
      <c r="PA11">
        <v>300</v>
      </c>
      <c r="PC11" t="s">
        <v>1298</v>
      </c>
      <c r="PD11">
        <v>2000</v>
      </c>
      <c r="PE11" t="s">
        <v>1317</v>
      </c>
      <c r="PH11">
        <v>60</v>
      </c>
      <c r="PI11">
        <v>2</v>
      </c>
      <c r="PJ11">
        <v>0</v>
      </c>
      <c r="PK11">
        <v>200</v>
      </c>
      <c r="PL11">
        <v>500</v>
      </c>
      <c r="QX11" t="s">
        <v>1302</v>
      </c>
      <c r="SF11" t="s">
        <v>1303</v>
      </c>
      <c r="SG11">
        <v>1</v>
      </c>
      <c r="SH11">
        <v>0</v>
      </c>
      <c r="SI11">
        <v>0</v>
      </c>
      <c r="SJ11">
        <v>0</v>
      </c>
      <c r="AQG11" t="s">
        <v>1296</v>
      </c>
      <c r="AQH11">
        <v>1</v>
      </c>
      <c r="AQI11">
        <v>0</v>
      </c>
      <c r="AQJ11">
        <v>0</v>
      </c>
      <c r="AQK11">
        <v>0</v>
      </c>
      <c r="AQL11">
        <v>0</v>
      </c>
      <c r="AQM11">
        <v>0</v>
      </c>
      <c r="AQN11">
        <v>0</v>
      </c>
      <c r="AQO11">
        <v>0</v>
      </c>
      <c r="AQP11">
        <v>0</v>
      </c>
      <c r="AQQ11">
        <v>0</v>
      </c>
      <c r="AQS11" t="s">
        <v>1335</v>
      </c>
      <c r="AQT11">
        <v>0</v>
      </c>
      <c r="AQU11">
        <v>0</v>
      </c>
      <c r="AQV11">
        <v>1</v>
      </c>
      <c r="AQW11">
        <v>1</v>
      </c>
      <c r="AQX11">
        <v>0</v>
      </c>
      <c r="AQY11">
        <v>0</v>
      </c>
      <c r="AQZ11">
        <v>0</v>
      </c>
      <c r="ARA11">
        <v>0</v>
      </c>
      <c r="ARB11">
        <v>0</v>
      </c>
      <c r="ARC11">
        <v>0</v>
      </c>
      <c r="ARD11">
        <v>0</v>
      </c>
      <c r="ARF11" t="s">
        <v>1325</v>
      </c>
      <c r="ARG11" t="s">
        <v>1302</v>
      </c>
      <c r="ARH11">
        <v>1</v>
      </c>
      <c r="ARI11">
        <v>0</v>
      </c>
      <c r="ARJ11">
        <v>0</v>
      </c>
      <c r="ARK11">
        <v>0</v>
      </c>
      <c r="ARL11">
        <v>0</v>
      </c>
      <c r="ARM11">
        <v>0</v>
      </c>
      <c r="ARO11" t="s">
        <v>1296</v>
      </c>
      <c r="ARP11">
        <v>1</v>
      </c>
      <c r="ARQ11">
        <v>0</v>
      </c>
      <c r="ARR11">
        <v>0</v>
      </c>
      <c r="ARS11">
        <v>0</v>
      </c>
      <c r="ART11">
        <v>0</v>
      </c>
      <c r="ARU11">
        <v>0</v>
      </c>
      <c r="ARV11">
        <v>0</v>
      </c>
      <c r="ARW11">
        <v>0</v>
      </c>
      <c r="ARX11">
        <v>0</v>
      </c>
      <c r="ARZ11" t="s">
        <v>1306</v>
      </c>
      <c r="ASA11" t="s">
        <v>1296</v>
      </c>
      <c r="ASB11">
        <v>1</v>
      </c>
      <c r="ASC11">
        <v>0</v>
      </c>
      <c r="ASD11">
        <v>0</v>
      </c>
      <c r="ASE11">
        <v>0</v>
      </c>
      <c r="ASF11">
        <v>0</v>
      </c>
      <c r="ASG11">
        <v>0</v>
      </c>
      <c r="ASH11">
        <v>0</v>
      </c>
      <c r="ASI11">
        <v>0</v>
      </c>
      <c r="ASJ11">
        <v>0</v>
      </c>
      <c r="ASL11" t="s">
        <v>1296</v>
      </c>
      <c r="ASM11">
        <v>1</v>
      </c>
      <c r="ASN11">
        <v>0</v>
      </c>
      <c r="ASO11">
        <v>0</v>
      </c>
      <c r="ASP11">
        <v>0</v>
      </c>
      <c r="ASQ11">
        <v>0</v>
      </c>
      <c r="ASR11">
        <v>0</v>
      </c>
      <c r="ASS11">
        <v>0</v>
      </c>
      <c r="AST11">
        <v>0</v>
      </c>
      <c r="ASU11">
        <v>0</v>
      </c>
      <c r="ASV11">
        <v>0</v>
      </c>
      <c r="ASX11" t="s">
        <v>1296</v>
      </c>
      <c r="ASY11">
        <v>1</v>
      </c>
      <c r="ASZ11">
        <v>0</v>
      </c>
      <c r="ATA11">
        <v>0</v>
      </c>
      <c r="ATB11">
        <v>0</v>
      </c>
      <c r="ATC11">
        <v>0</v>
      </c>
      <c r="ATD11">
        <v>0</v>
      </c>
      <c r="ATE11">
        <v>0</v>
      </c>
      <c r="ATF11">
        <v>0</v>
      </c>
      <c r="ATG11">
        <v>0</v>
      </c>
      <c r="ATI11" t="s">
        <v>1296</v>
      </c>
      <c r="ATJ11">
        <v>1</v>
      </c>
      <c r="ATK11">
        <v>0</v>
      </c>
      <c r="ATL11">
        <v>0</v>
      </c>
      <c r="ATM11">
        <v>0</v>
      </c>
      <c r="ATN11">
        <v>0</v>
      </c>
      <c r="ATO11">
        <v>0</v>
      </c>
      <c r="ATP11">
        <v>0</v>
      </c>
      <c r="ATQ11">
        <v>0</v>
      </c>
      <c r="ATR11">
        <v>0</v>
      </c>
      <c r="ATT11" t="s">
        <v>1327</v>
      </c>
      <c r="ATX11" t="s">
        <v>1327</v>
      </c>
      <c r="AUG11">
        <v>442155896</v>
      </c>
      <c r="AUH11" s="167">
        <v>45097.59165509259</v>
      </c>
      <c r="AUK11" t="s">
        <v>1308</v>
      </c>
      <c r="AUL11" t="s">
        <v>1309</v>
      </c>
      <c r="AUM11" t="s">
        <v>1310</v>
      </c>
    </row>
    <row r="12" spans="1:1238" customFormat="1" ht="14.45">
      <c r="A12">
        <v>11</v>
      </c>
      <c r="B12" t="s">
        <v>1364</v>
      </c>
      <c r="C12" s="167">
        <v>45097</v>
      </c>
      <c r="D12" t="s">
        <v>1284</v>
      </c>
      <c r="E12" t="s">
        <v>1314</v>
      </c>
      <c r="F12" s="167">
        <v>45097.485462314813</v>
      </c>
      <c r="G12" s="167">
        <v>45097.497665717587</v>
      </c>
      <c r="H12" t="s">
        <v>1286</v>
      </c>
      <c r="K12" t="s">
        <v>1287</v>
      </c>
      <c r="L12" s="167">
        <v>45097</v>
      </c>
      <c r="M12" t="s">
        <v>1288</v>
      </c>
      <c r="N12" t="s">
        <v>1289</v>
      </c>
      <c r="O12" t="s">
        <v>1290</v>
      </c>
      <c r="P12" t="s">
        <v>1291</v>
      </c>
      <c r="S12" t="s">
        <v>1292</v>
      </c>
      <c r="T12" t="s">
        <v>1293</v>
      </c>
      <c r="V12" t="s">
        <v>1294</v>
      </c>
      <c r="X12" t="s">
        <v>1295</v>
      </c>
      <c r="AA12" t="s">
        <v>1333</v>
      </c>
      <c r="AB12">
        <v>0</v>
      </c>
      <c r="AC12">
        <v>0</v>
      </c>
      <c r="AD12">
        <v>1</v>
      </c>
      <c r="AE12">
        <v>0</v>
      </c>
      <c r="AF12">
        <v>1</v>
      </c>
      <c r="BH12" t="s">
        <v>1298</v>
      </c>
      <c r="BI12" t="s">
        <v>1320</v>
      </c>
      <c r="BJ12">
        <v>1</v>
      </c>
      <c r="BK12">
        <v>1</v>
      </c>
      <c r="BL12">
        <v>500</v>
      </c>
      <c r="BM12">
        <v>250</v>
      </c>
      <c r="BN12" t="s">
        <v>1317</v>
      </c>
      <c r="BQ12">
        <v>200</v>
      </c>
      <c r="BR12">
        <v>1</v>
      </c>
      <c r="BS12">
        <v>0</v>
      </c>
      <c r="BT12">
        <v>500</v>
      </c>
      <c r="BU12">
        <v>500</v>
      </c>
      <c r="BW12" t="s">
        <v>1302</v>
      </c>
      <c r="CS12" t="s">
        <v>1303</v>
      </c>
      <c r="CT12">
        <v>1</v>
      </c>
      <c r="CU12">
        <v>0</v>
      </c>
      <c r="CV12">
        <v>0</v>
      </c>
      <c r="CW12">
        <v>0</v>
      </c>
      <c r="EK12" t="s">
        <v>1365</v>
      </c>
      <c r="EL12">
        <v>0</v>
      </c>
      <c r="EM12">
        <v>1</v>
      </c>
      <c r="EN12">
        <v>0</v>
      </c>
      <c r="EO12">
        <v>0</v>
      </c>
      <c r="EP12">
        <v>0</v>
      </c>
      <c r="EQ12">
        <v>1</v>
      </c>
      <c r="FD12" t="s">
        <v>1318</v>
      </c>
      <c r="FE12">
        <v>22000</v>
      </c>
      <c r="FF12" t="s">
        <v>1317</v>
      </c>
      <c r="FI12">
        <v>14</v>
      </c>
      <c r="FJ12">
        <v>1</v>
      </c>
      <c r="FK12">
        <v>0</v>
      </c>
      <c r="FL12">
        <v>20</v>
      </c>
      <c r="FM12">
        <v>50</v>
      </c>
      <c r="GK12" t="s">
        <v>1302</v>
      </c>
      <c r="HH12" t="s">
        <v>1303</v>
      </c>
      <c r="HI12">
        <v>1</v>
      </c>
      <c r="HJ12">
        <v>0</v>
      </c>
      <c r="HK12">
        <v>0</v>
      </c>
      <c r="HL12">
        <v>0</v>
      </c>
      <c r="JB12" t="s">
        <v>1344</v>
      </c>
      <c r="JC12">
        <v>0</v>
      </c>
      <c r="JD12">
        <v>0</v>
      </c>
      <c r="JE12">
        <v>1</v>
      </c>
      <c r="JF12">
        <v>0</v>
      </c>
      <c r="JG12">
        <v>0</v>
      </c>
      <c r="JH12">
        <v>0</v>
      </c>
      <c r="JI12">
        <v>0</v>
      </c>
      <c r="JJ12">
        <v>0</v>
      </c>
      <c r="JK12">
        <v>0</v>
      </c>
      <c r="JL12">
        <v>0</v>
      </c>
      <c r="JM12">
        <v>0</v>
      </c>
      <c r="JN12">
        <v>0</v>
      </c>
      <c r="JO12">
        <v>0</v>
      </c>
      <c r="JP12">
        <v>0</v>
      </c>
      <c r="JQ12">
        <v>0</v>
      </c>
      <c r="JR12">
        <v>0</v>
      </c>
      <c r="JS12">
        <v>1</v>
      </c>
      <c r="JT12">
        <v>3</v>
      </c>
      <c r="KV12" t="s">
        <v>1298</v>
      </c>
      <c r="KW12" t="s">
        <v>1345</v>
      </c>
      <c r="KX12">
        <v>0</v>
      </c>
      <c r="KY12">
        <v>1</v>
      </c>
      <c r="KZ12">
        <v>1</v>
      </c>
      <c r="LB12">
        <v>24000</v>
      </c>
      <c r="LC12">
        <v>32000</v>
      </c>
      <c r="LD12" t="s">
        <v>1301</v>
      </c>
      <c r="LG12">
        <v>30</v>
      </c>
      <c r="LH12">
        <v>2</v>
      </c>
      <c r="LI12">
        <v>0</v>
      </c>
      <c r="LJ12">
        <v>50</v>
      </c>
      <c r="LK12">
        <v>50</v>
      </c>
      <c r="QX12" t="s">
        <v>1302</v>
      </c>
      <c r="SF12" t="s">
        <v>1303</v>
      </c>
      <c r="SG12">
        <v>1</v>
      </c>
      <c r="SH12">
        <v>0</v>
      </c>
      <c r="SI12">
        <v>0</v>
      </c>
      <c r="SJ12">
        <v>0</v>
      </c>
      <c r="AQG12" t="s">
        <v>1296</v>
      </c>
      <c r="AQH12">
        <v>1</v>
      </c>
      <c r="AQI12">
        <v>0</v>
      </c>
      <c r="AQJ12">
        <v>0</v>
      </c>
      <c r="AQK12">
        <v>0</v>
      </c>
      <c r="AQL12">
        <v>0</v>
      </c>
      <c r="AQM12">
        <v>0</v>
      </c>
      <c r="AQN12">
        <v>0</v>
      </c>
      <c r="AQO12">
        <v>0</v>
      </c>
      <c r="AQP12">
        <v>0</v>
      </c>
      <c r="AQQ12">
        <v>0</v>
      </c>
      <c r="AQS12" t="s">
        <v>1335</v>
      </c>
      <c r="AQT12">
        <v>0</v>
      </c>
      <c r="AQU12">
        <v>0</v>
      </c>
      <c r="AQV12">
        <v>1</v>
      </c>
      <c r="AQW12">
        <v>1</v>
      </c>
      <c r="AQX12">
        <v>0</v>
      </c>
      <c r="AQY12">
        <v>0</v>
      </c>
      <c r="AQZ12">
        <v>0</v>
      </c>
      <c r="ARA12">
        <v>0</v>
      </c>
      <c r="ARB12">
        <v>0</v>
      </c>
      <c r="ARC12">
        <v>0</v>
      </c>
      <c r="ARD12">
        <v>0</v>
      </c>
      <c r="ARF12" t="s">
        <v>1305</v>
      </c>
      <c r="ARG12" t="s">
        <v>1302</v>
      </c>
      <c r="ARH12">
        <v>1</v>
      </c>
      <c r="ARI12">
        <v>0</v>
      </c>
      <c r="ARJ12">
        <v>0</v>
      </c>
      <c r="ARK12">
        <v>0</v>
      </c>
      <c r="ARL12">
        <v>0</v>
      </c>
      <c r="ARM12">
        <v>0</v>
      </c>
      <c r="ARO12" t="s">
        <v>1296</v>
      </c>
      <c r="ARP12">
        <v>1</v>
      </c>
      <c r="ARQ12">
        <v>0</v>
      </c>
      <c r="ARR12">
        <v>0</v>
      </c>
      <c r="ARS12">
        <v>0</v>
      </c>
      <c r="ART12">
        <v>0</v>
      </c>
      <c r="ARU12">
        <v>0</v>
      </c>
      <c r="ARV12">
        <v>0</v>
      </c>
      <c r="ARW12">
        <v>0</v>
      </c>
      <c r="ARX12">
        <v>0</v>
      </c>
      <c r="ARZ12" t="s">
        <v>1306</v>
      </c>
      <c r="ASA12" t="s">
        <v>1296</v>
      </c>
      <c r="ASB12">
        <v>1</v>
      </c>
      <c r="ASC12">
        <v>0</v>
      </c>
      <c r="ASD12">
        <v>0</v>
      </c>
      <c r="ASE12">
        <v>0</v>
      </c>
      <c r="ASF12">
        <v>0</v>
      </c>
      <c r="ASG12">
        <v>0</v>
      </c>
      <c r="ASH12">
        <v>0</v>
      </c>
      <c r="ASI12">
        <v>0</v>
      </c>
      <c r="ASJ12">
        <v>0</v>
      </c>
      <c r="ASL12" t="s">
        <v>1296</v>
      </c>
      <c r="ASM12">
        <v>1</v>
      </c>
      <c r="ASN12">
        <v>0</v>
      </c>
      <c r="ASO12">
        <v>0</v>
      </c>
      <c r="ASP12">
        <v>0</v>
      </c>
      <c r="ASQ12">
        <v>0</v>
      </c>
      <c r="ASR12">
        <v>0</v>
      </c>
      <c r="ASS12">
        <v>0</v>
      </c>
      <c r="AST12">
        <v>0</v>
      </c>
      <c r="ASU12">
        <v>0</v>
      </c>
      <c r="ASV12">
        <v>0</v>
      </c>
      <c r="ASX12" t="s">
        <v>1296</v>
      </c>
      <c r="ASY12">
        <v>1</v>
      </c>
      <c r="ASZ12">
        <v>0</v>
      </c>
      <c r="ATA12">
        <v>0</v>
      </c>
      <c r="ATB12">
        <v>0</v>
      </c>
      <c r="ATC12">
        <v>0</v>
      </c>
      <c r="ATD12">
        <v>0</v>
      </c>
      <c r="ATE12">
        <v>0</v>
      </c>
      <c r="ATF12">
        <v>0</v>
      </c>
      <c r="ATG12">
        <v>0</v>
      </c>
      <c r="ATI12" t="s">
        <v>1296</v>
      </c>
      <c r="ATJ12">
        <v>1</v>
      </c>
      <c r="ATK12">
        <v>0</v>
      </c>
      <c r="ATL12">
        <v>0</v>
      </c>
      <c r="ATM12">
        <v>0</v>
      </c>
      <c r="ATN12">
        <v>0</v>
      </c>
      <c r="ATO12">
        <v>0</v>
      </c>
      <c r="ATP12">
        <v>0</v>
      </c>
      <c r="ATQ12">
        <v>0</v>
      </c>
      <c r="ATR12">
        <v>0</v>
      </c>
      <c r="ATT12" t="s">
        <v>1327</v>
      </c>
      <c r="ATX12" t="s">
        <v>1327</v>
      </c>
      <c r="AUG12">
        <v>442155908</v>
      </c>
      <c r="AUH12" s="167">
        <v>45097.591666666667</v>
      </c>
      <c r="AUK12" t="s">
        <v>1308</v>
      </c>
      <c r="AUL12" t="s">
        <v>1309</v>
      </c>
      <c r="AUM12" t="s">
        <v>1310</v>
      </c>
    </row>
    <row r="13" spans="1:1238" customFormat="1" ht="14.45">
      <c r="A13">
        <v>12</v>
      </c>
      <c r="B13" t="s">
        <v>1366</v>
      </c>
      <c r="C13" s="167">
        <v>45097</v>
      </c>
      <c r="D13" t="s">
        <v>1284</v>
      </c>
      <c r="E13" t="s">
        <v>1285</v>
      </c>
      <c r="F13" s="167">
        <v>45097.413165046302</v>
      </c>
      <c r="G13" s="167">
        <v>45097.420708900463</v>
      </c>
      <c r="H13" t="s">
        <v>1286</v>
      </c>
      <c r="K13" t="s">
        <v>1287</v>
      </c>
      <c r="L13" s="167">
        <v>45097</v>
      </c>
      <c r="M13" t="s">
        <v>1288</v>
      </c>
      <c r="N13" t="s">
        <v>1289</v>
      </c>
      <c r="O13" t="s">
        <v>1290</v>
      </c>
      <c r="P13" t="s">
        <v>1291</v>
      </c>
      <c r="S13" t="s">
        <v>1292</v>
      </c>
      <c r="T13" t="s">
        <v>1293</v>
      </c>
      <c r="V13" t="s">
        <v>1294</v>
      </c>
      <c r="X13" t="s">
        <v>1295</v>
      </c>
      <c r="AA13" t="s">
        <v>1296</v>
      </c>
      <c r="AB13">
        <v>0</v>
      </c>
      <c r="AC13">
        <v>0</v>
      </c>
      <c r="AD13">
        <v>0</v>
      </c>
      <c r="AE13">
        <v>1</v>
      </c>
      <c r="AF13">
        <v>1</v>
      </c>
      <c r="EK13" t="s">
        <v>1367</v>
      </c>
      <c r="EL13">
        <v>1</v>
      </c>
      <c r="EM13">
        <v>0</v>
      </c>
      <c r="EN13">
        <v>1</v>
      </c>
      <c r="EO13">
        <v>1</v>
      </c>
      <c r="EP13">
        <v>0</v>
      </c>
      <c r="EQ13">
        <v>3</v>
      </c>
      <c r="ES13" t="s">
        <v>1298</v>
      </c>
      <c r="ET13">
        <v>4000</v>
      </c>
      <c r="EU13" t="s">
        <v>1299</v>
      </c>
      <c r="EX13">
        <v>60</v>
      </c>
      <c r="EY13">
        <v>2</v>
      </c>
      <c r="EZ13">
        <v>0</v>
      </c>
      <c r="FA13">
        <v>30</v>
      </c>
      <c r="FB13">
        <v>2</v>
      </c>
      <c r="FO13" t="s">
        <v>1298</v>
      </c>
      <c r="FP13">
        <v>1000</v>
      </c>
      <c r="FQ13" t="s">
        <v>1299</v>
      </c>
      <c r="FT13">
        <v>90</v>
      </c>
      <c r="FU13">
        <v>30</v>
      </c>
      <c r="FV13">
        <v>0</v>
      </c>
      <c r="FW13">
        <v>98</v>
      </c>
      <c r="FX13">
        <v>2</v>
      </c>
      <c r="FZ13" t="s">
        <v>1298</v>
      </c>
      <c r="GA13">
        <v>2000</v>
      </c>
      <c r="GB13" t="s">
        <v>1299</v>
      </c>
      <c r="GE13">
        <v>30</v>
      </c>
      <c r="GF13">
        <v>14</v>
      </c>
      <c r="GG13">
        <v>0</v>
      </c>
      <c r="GH13">
        <v>100</v>
      </c>
      <c r="GI13">
        <v>2</v>
      </c>
      <c r="GK13" t="s">
        <v>1302</v>
      </c>
      <c r="HH13" t="s">
        <v>1303</v>
      </c>
      <c r="HI13">
        <v>1</v>
      </c>
      <c r="HJ13">
        <v>0</v>
      </c>
      <c r="HK13">
        <v>0</v>
      </c>
      <c r="HL13">
        <v>0</v>
      </c>
      <c r="JB13" t="s">
        <v>1296</v>
      </c>
      <c r="JC13">
        <v>0</v>
      </c>
      <c r="JD13">
        <v>0</v>
      </c>
      <c r="JE13">
        <v>0</v>
      </c>
      <c r="JF13">
        <v>0</v>
      </c>
      <c r="JG13">
        <v>0</v>
      </c>
      <c r="JH13">
        <v>0</v>
      </c>
      <c r="JI13">
        <v>0</v>
      </c>
      <c r="JJ13">
        <v>0</v>
      </c>
      <c r="JK13">
        <v>0</v>
      </c>
      <c r="JL13">
        <v>0</v>
      </c>
      <c r="JM13">
        <v>0</v>
      </c>
      <c r="JN13">
        <v>0</v>
      </c>
      <c r="JO13">
        <v>0</v>
      </c>
      <c r="JP13">
        <v>0</v>
      </c>
      <c r="JQ13">
        <v>0</v>
      </c>
      <c r="JR13">
        <v>1</v>
      </c>
      <c r="JS13">
        <v>1</v>
      </c>
      <c r="JT13">
        <v>5</v>
      </c>
      <c r="AQG13" t="s">
        <v>1296</v>
      </c>
      <c r="AQH13">
        <v>1</v>
      </c>
      <c r="AQI13">
        <v>0</v>
      </c>
      <c r="AQJ13">
        <v>0</v>
      </c>
      <c r="AQK13">
        <v>0</v>
      </c>
      <c r="AQL13">
        <v>0</v>
      </c>
      <c r="AQM13">
        <v>0</v>
      </c>
      <c r="AQN13">
        <v>0</v>
      </c>
      <c r="AQO13">
        <v>0</v>
      </c>
      <c r="AQP13">
        <v>0</v>
      </c>
      <c r="AQQ13">
        <v>0</v>
      </c>
      <c r="AQS13" t="s">
        <v>1312</v>
      </c>
      <c r="AQT13">
        <v>0</v>
      </c>
      <c r="AQU13">
        <v>0</v>
      </c>
      <c r="AQV13">
        <v>0</v>
      </c>
      <c r="AQW13">
        <v>1</v>
      </c>
      <c r="AQX13">
        <v>0</v>
      </c>
      <c r="AQY13">
        <v>0</v>
      </c>
      <c r="AQZ13">
        <v>0</v>
      </c>
      <c r="ARA13">
        <v>0</v>
      </c>
      <c r="ARB13">
        <v>0</v>
      </c>
      <c r="ARC13">
        <v>0</v>
      </c>
      <c r="ARD13">
        <v>0</v>
      </c>
      <c r="ARF13" t="s">
        <v>1368</v>
      </c>
      <c r="ARG13" t="s">
        <v>1302</v>
      </c>
      <c r="ARH13">
        <v>1</v>
      </c>
      <c r="ARI13">
        <v>0</v>
      </c>
      <c r="ARJ13">
        <v>0</v>
      </c>
      <c r="ARK13">
        <v>0</v>
      </c>
      <c r="ARL13">
        <v>0</v>
      </c>
      <c r="ARM13">
        <v>0</v>
      </c>
      <c r="ARO13" t="s">
        <v>1296</v>
      </c>
      <c r="ARP13">
        <v>1</v>
      </c>
      <c r="ARQ13">
        <v>0</v>
      </c>
      <c r="ARR13">
        <v>0</v>
      </c>
      <c r="ARS13">
        <v>0</v>
      </c>
      <c r="ART13">
        <v>0</v>
      </c>
      <c r="ARU13">
        <v>0</v>
      </c>
      <c r="ARV13">
        <v>0</v>
      </c>
      <c r="ARW13">
        <v>0</v>
      </c>
      <c r="ARX13">
        <v>0</v>
      </c>
      <c r="ARZ13" t="s">
        <v>1306</v>
      </c>
      <c r="ASA13" t="s">
        <v>1296</v>
      </c>
      <c r="ASB13">
        <v>1</v>
      </c>
      <c r="ASC13">
        <v>0</v>
      </c>
      <c r="ASD13">
        <v>0</v>
      </c>
      <c r="ASE13">
        <v>0</v>
      </c>
      <c r="ASF13">
        <v>0</v>
      </c>
      <c r="ASG13">
        <v>0</v>
      </c>
      <c r="ASH13">
        <v>0</v>
      </c>
      <c r="ASI13">
        <v>0</v>
      </c>
      <c r="ASJ13">
        <v>0</v>
      </c>
      <c r="ASL13" t="s">
        <v>1296</v>
      </c>
      <c r="ASM13">
        <v>1</v>
      </c>
      <c r="ASN13">
        <v>0</v>
      </c>
      <c r="ASO13">
        <v>0</v>
      </c>
      <c r="ASP13">
        <v>0</v>
      </c>
      <c r="ASQ13">
        <v>0</v>
      </c>
      <c r="ASR13">
        <v>0</v>
      </c>
      <c r="ASS13">
        <v>0</v>
      </c>
      <c r="AST13">
        <v>0</v>
      </c>
      <c r="ASU13">
        <v>0</v>
      </c>
      <c r="ASV13">
        <v>0</v>
      </c>
      <c r="ASX13" t="s">
        <v>1296</v>
      </c>
      <c r="ASY13">
        <v>1</v>
      </c>
      <c r="ASZ13">
        <v>0</v>
      </c>
      <c r="ATA13">
        <v>0</v>
      </c>
      <c r="ATB13">
        <v>0</v>
      </c>
      <c r="ATC13">
        <v>0</v>
      </c>
      <c r="ATD13">
        <v>0</v>
      </c>
      <c r="ATE13">
        <v>0</v>
      </c>
      <c r="ATF13">
        <v>0</v>
      </c>
      <c r="ATG13">
        <v>0</v>
      </c>
      <c r="ATI13" t="s">
        <v>1296</v>
      </c>
      <c r="ATJ13">
        <v>1</v>
      </c>
      <c r="ATK13">
        <v>0</v>
      </c>
      <c r="ATL13">
        <v>0</v>
      </c>
      <c r="ATM13">
        <v>0</v>
      </c>
      <c r="ATN13">
        <v>0</v>
      </c>
      <c r="ATO13">
        <v>0</v>
      </c>
      <c r="ATP13">
        <v>0</v>
      </c>
      <c r="ATQ13">
        <v>0</v>
      </c>
      <c r="ATR13">
        <v>0</v>
      </c>
      <c r="ATT13" t="s">
        <v>1307</v>
      </c>
      <c r="ATU13" t="s">
        <v>1302</v>
      </c>
      <c r="ATX13" t="s">
        <v>1307</v>
      </c>
      <c r="ATY13" t="s">
        <v>1302</v>
      </c>
      <c r="AUG13">
        <v>442156122</v>
      </c>
      <c r="AUH13" s="167">
        <v>45097.591898148152</v>
      </c>
      <c r="AUK13" t="s">
        <v>1308</v>
      </c>
      <c r="AUL13" t="s">
        <v>1309</v>
      </c>
      <c r="AUM13" t="s">
        <v>1310</v>
      </c>
    </row>
    <row r="14" spans="1:1238" customFormat="1" ht="14.45">
      <c r="A14">
        <v>13</v>
      </c>
      <c r="B14" t="s">
        <v>1369</v>
      </c>
      <c r="C14" s="167">
        <v>45097</v>
      </c>
      <c r="D14" t="s">
        <v>1284</v>
      </c>
      <c r="E14" t="s">
        <v>1285</v>
      </c>
      <c r="F14" s="167">
        <v>45097.434638912033</v>
      </c>
      <c r="G14" s="167">
        <v>45097.457751527778</v>
      </c>
      <c r="H14" t="s">
        <v>1286</v>
      </c>
      <c r="K14" t="s">
        <v>1287</v>
      </c>
      <c r="L14" s="167">
        <v>45097</v>
      </c>
      <c r="M14" t="s">
        <v>1288</v>
      </c>
      <c r="N14" t="s">
        <v>1289</v>
      </c>
      <c r="O14" t="s">
        <v>1290</v>
      </c>
      <c r="P14" t="s">
        <v>1291</v>
      </c>
      <c r="S14" t="s">
        <v>1292</v>
      </c>
      <c r="T14" t="s">
        <v>1293</v>
      </c>
      <c r="V14" t="s">
        <v>1294</v>
      </c>
      <c r="X14" t="s">
        <v>1315</v>
      </c>
      <c r="AA14" t="s">
        <v>1370</v>
      </c>
      <c r="AB14">
        <v>1</v>
      </c>
      <c r="AC14">
        <v>1</v>
      </c>
      <c r="AD14">
        <v>0</v>
      </c>
      <c r="AE14">
        <v>0</v>
      </c>
      <c r="AF14">
        <v>2</v>
      </c>
      <c r="AH14" t="s">
        <v>1298</v>
      </c>
      <c r="AI14">
        <v>1000</v>
      </c>
      <c r="AJ14" t="s">
        <v>1299</v>
      </c>
      <c r="AM14">
        <v>14</v>
      </c>
      <c r="AN14">
        <v>30</v>
      </c>
      <c r="AO14">
        <v>1</v>
      </c>
      <c r="AP14">
        <v>100</v>
      </c>
      <c r="AQ14">
        <v>2</v>
      </c>
      <c r="AS14" t="s">
        <v>1298</v>
      </c>
      <c r="AT14" t="s">
        <v>1362</v>
      </c>
      <c r="AU14">
        <v>1</v>
      </c>
      <c r="AV14">
        <v>0</v>
      </c>
      <c r="AW14">
        <v>3500</v>
      </c>
      <c r="AY14" t="s">
        <v>1299</v>
      </c>
      <c r="BB14">
        <v>14</v>
      </c>
      <c r="BC14">
        <v>60</v>
      </c>
      <c r="BD14">
        <v>1</v>
      </c>
      <c r="BE14">
        <v>200</v>
      </c>
      <c r="BF14">
        <v>2</v>
      </c>
      <c r="BW14" t="s">
        <v>1302</v>
      </c>
      <c r="CS14" t="s">
        <v>1303</v>
      </c>
      <c r="CT14">
        <v>1</v>
      </c>
      <c r="CU14">
        <v>0</v>
      </c>
      <c r="CV14">
        <v>0</v>
      </c>
      <c r="CW14">
        <v>0</v>
      </c>
      <c r="EK14" t="s">
        <v>1296</v>
      </c>
      <c r="EL14">
        <v>0</v>
      </c>
      <c r="EM14">
        <v>0</v>
      </c>
      <c r="EN14">
        <v>0</v>
      </c>
      <c r="EO14">
        <v>0</v>
      </c>
      <c r="EP14">
        <v>1</v>
      </c>
      <c r="EQ14">
        <v>1</v>
      </c>
      <c r="JB14" t="s">
        <v>1363</v>
      </c>
      <c r="JC14">
        <v>0</v>
      </c>
      <c r="JD14">
        <v>0</v>
      </c>
      <c r="JE14">
        <v>0</v>
      </c>
      <c r="JF14">
        <v>1</v>
      </c>
      <c r="JG14">
        <v>1</v>
      </c>
      <c r="JH14">
        <v>1</v>
      </c>
      <c r="JI14">
        <v>1</v>
      </c>
      <c r="JJ14">
        <v>1</v>
      </c>
      <c r="JK14">
        <v>1</v>
      </c>
      <c r="JL14">
        <v>1</v>
      </c>
      <c r="JM14">
        <v>1</v>
      </c>
      <c r="JN14">
        <v>1</v>
      </c>
      <c r="JO14">
        <v>0</v>
      </c>
      <c r="JP14">
        <v>0</v>
      </c>
      <c r="JQ14">
        <v>0</v>
      </c>
      <c r="JR14">
        <v>0</v>
      </c>
      <c r="JS14">
        <v>9</v>
      </c>
      <c r="JT14">
        <v>12</v>
      </c>
      <c r="LM14" t="s">
        <v>1298</v>
      </c>
      <c r="LN14">
        <v>7000</v>
      </c>
      <c r="LO14" t="s">
        <v>1299</v>
      </c>
      <c r="LR14">
        <v>30</v>
      </c>
      <c r="LS14">
        <v>14</v>
      </c>
      <c r="LT14">
        <v>0</v>
      </c>
      <c r="LU14">
        <v>90</v>
      </c>
      <c r="LV14">
        <v>2</v>
      </c>
      <c r="LX14" t="s">
        <v>1298</v>
      </c>
      <c r="LY14">
        <v>5000</v>
      </c>
      <c r="LZ14" t="s">
        <v>1299</v>
      </c>
      <c r="MC14">
        <v>30</v>
      </c>
      <c r="MD14">
        <v>14</v>
      </c>
      <c r="ME14">
        <v>0</v>
      </c>
      <c r="MF14">
        <v>90</v>
      </c>
      <c r="MG14">
        <v>2</v>
      </c>
      <c r="MI14" t="s">
        <v>1298</v>
      </c>
      <c r="MJ14">
        <v>200</v>
      </c>
      <c r="MK14" t="s">
        <v>1299</v>
      </c>
      <c r="MN14">
        <v>90</v>
      </c>
      <c r="MO14">
        <v>60</v>
      </c>
      <c r="MP14">
        <v>0</v>
      </c>
      <c r="MQ14">
        <v>200</v>
      </c>
      <c r="MR14">
        <v>200</v>
      </c>
      <c r="MT14" t="s">
        <v>1298</v>
      </c>
      <c r="MU14">
        <v>125</v>
      </c>
      <c r="MV14" t="s">
        <v>1299</v>
      </c>
      <c r="MY14">
        <v>45</v>
      </c>
      <c r="MZ14">
        <v>60</v>
      </c>
      <c r="NA14">
        <v>1</v>
      </c>
      <c r="NB14">
        <v>1000</v>
      </c>
      <c r="NC14">
        <v>2</v>
      </c>
      <c r="NE14" t="s">
        <v>1298</v>
      </c>
      <c r="NF14" t="s">
        <v>1323</v>
      </c>
      <c r="NG14">
        <v>0</v>
      </c>
      <c r="NH14">
        <v>0</v>
      </c>
      <c r="NI14">
        <v>1</v>
      </c>
      <c r="NL14">
        <v>1000</v>
      </c>
      <c r="NM14" t="s">
        <v>1299</v>
      </c>
      <c r="NP14">
        <v>60</v>
      </c>
      <c r="NQ14">
        <v>45</v>
      </c>
      <c r="NR14">
        <v>0</v>
      </c>
      <c r="NS14">
        <v>10000</v>
      </c>
      <c r="NT14">
        <v>2</v>
      </c>
      <c r="NV14" t="s">
        <v>1298</v>
      </c>
      <c r="NW14">
        <v>1000</v>
      </c>
      <c r="NX14" t="s">
        <v>1299</v>
      </c>
      <c r="OA14">
        <v>14</v>
      </c>
      <c r="OB14">
        <v>30</v>
      </c>
      <c r="OC14">
        <v>1</v>
      </c>
      <c r="OD14">
        <v>900</v>
      </c>
      <c r="OE14">
        <v>2</v>
      </c>
      <c r="OG14" t="s">
        <v>1298</v>
      </c>
      <c r="OH14">
        <v>3000</v>
      </c>
      <c r="OI14" t="s">
        <v>1299</v>
      </c>
      <c r="OL14">
        <v>16</v>
      </c>
      <c r="OM14">
        <v>30</v>
      </c>
      <c r="ON14">
        <v>1</v>
      </c>
      <c r="OO14">
        <v>1000</v>
      </c>
      <c r="OP14">
        <v>2</v>
      </c>
      <c r="OR14" t="s">
        <v>1298</v>
      </c>
      <c r="OS14">
        <v>2000</v>
      </c>
      <c r="OT14" t="s">
        <v>1299</v>
      </c>
      <c r="OW14">
        <v>30</v>
      </c>
      <c r="OX14">
        <v>62</v>
      </c>
      <c r="OY14">
        <v>1</v>
      </c>
      <c r="OZ14">
        <v>10000</v>
      </c>
      <c r="PA14">
        <v>2</v>
      </c>
      <c r="PC14" t="s">
        <v>1298</v>
      </c>
      <c r="PD14">
        <v>2500</v>
      </c>
      <c r="PE14" t="s">
        <v>1299</v>
      </c>
      <c r="PH14">
        <v>20</v>
      </c>
      <c r="PI14">
        <v>14</v>
      </c>
      <c r="PJ14">
        <v>0</v>
      </c>
      <c r="PK14">
        <v>10000</v>
      </c>
      <c r="PL14">
        <v>2</v>
      </c>
      <c r="QX14" t="s">
        <v>1302</v>
      </c>
      <c r="SF14" t="s">
        <v>1303</v>
      </c>
      <c r="SG14">
        <v>1</v>
      </c>
      <c r="SH14">
        <v>0</v>
      </c>
      <c r="SI14">
        <v>0</v>
      </c>
      <c r="SJ14">
        <v>0</v>
      </c>
      <c r="AQG14" t="s">
        <v>1296</v>
      </c>
      <c r="AQH14">
        <v>1</v>
      </c>
      <c r="AQI14">
        <v>0</v>
      </c>
      <c r="AQJ14">
        <v>0</v>
      </c>
      <c r="AQK14">
        <v>0</v>
      </c>
      <c r="AQL14">
        <v>0</v>
      </c>
      <c r="AQM14">
        <v>0</v>
      </c>
      <c r="AQN14">
        <v>0</v>
      </c>
      <c r="AQO14">
        <v>0</v>
      </c>
      <c r="AQP14">
        <v>0</v>
      </c>
      <c r="AQQ14">
        <v>0</v>
      </c>
      <c r="AQS14" t="s">
        <v>1371</v>
      </c>
      <c r="AQT14">
        <v>1</v>
      </c>
      <c r="AQU14">
        <v>0</v>
      </c>
      <c r="AQV14">
        <v>0</v>
      </c>
      <c r="AQW14">
        <v>0</v>
      </c>
      <c r="AQX14">
        <v>0</v>
      </c>
      <c r="AQY14">
        <v>0</v>
      </c>
      <c r="AQZ14">
        <v>0</v>
      </c>
      <c r="ARA14">
        <v>0</v>
      </c>
      <c r="ARB14">
        <v>0</v>
      </c>
      <c r="ARC14">
        <v>0</v>
      </c>
      <c r="ARD14">
        <v>0</v>
      </c>
      <c r="ARF14" t="s">
        <v>1372</v>
      </c>
      <c r="ARG14" t="s">
        <v>1302</v>
      </c>
      <c r="ARH14">
        <v>1</v>
      </c>
      <c r="ARI14">
        <v>0</v>
      </c>
      <c r="ARJ14">
        <v>0</v>
      </c>
      <c r="ARK14">
        <v>0</v>
      </c>
      <c r="ARL14">
        <v>0</v>
      </c>
      <c r="ARM14">
        <v>0</v>
      </c>
      <c r="ARN14" t="s">
        <v>1373</v>
      </c>
      <c r="ARO14" t="s">
        <v>1296</v>
      </c>
      <c r="ARP14">
        <v>1</v>
      </c>
      <c r="ARQ14">
        <v>0</v>
      </c>
      <c r="ARR14">
        <v>0</v>
      </c>
      <c r="ARS14">
        <v>0</v>
      </c>
      <c r="ART14">
        <v>0</v>
      </c>
      <c r="ARU14">
        <v>0</v>
      </c>
      <c r="ARV14">
        <v>0</v>
      </c>
      <c r="ARW14">
        <v>0</v>
      </c>
      <c r="ARX14">
        <v>0</v>
      </c>
      <c r="ARZ14" t="s">
        <v>1306</v>
      </c>
      <c r="ASA14" t="s">
        <v>1296</v>
      </c>
      <c r="ASB14">
        <v>1</v>
      </c>
      <c r="ASC14">
        <v>0</v>
      </c>
      <c r="ASD14">
        <v>0</v>
      </c>
      <c r="ASE14">
        <v>0</v>
      </c>
      <c r="ASF14">
        <v>0</v>
      </c>
      <c r="ASG14">
        <v>0</v>
      </c>
      <c r="ASH14">
        <v>0</v>
      </c>
      <c r="ASI14">
        <v>0</v>
      </c>
      <c r="ASJ14">
        <v>0</v>
      </c>
      <c r="ASL14" t="s">
        <v>1296</v>
      </c>
      <c r="ASM14">
        <v>1</v>
      </c>
      <c r="ASN14">
        <v>0</v>
      </c>
      <c r="ASO14">
        <v>0</v>
      </c>
      <c r="ASP14">
        <v>0</v>
      </c>
      <c r="ASQ14">
        <v>0</v>
      </c>
      <c r="ASR14">
        <v>0</v>
      </c>
      <c r="ASS14">
        <v>0</v>
      </c>
      <c r="AST14">
        <v>0</v>
      </c>
      <c r="ASU14">
        <v>0</v>
      </c>
      <c r="ASV14">
        <v>0</v>
      </c>
      <c r="ASX14" t="s">
        <v>1296</v>
      </c>
      <c r="ASY14">
        <v>1</v>
      </c>
      <c r="ASZ14">
        <v>0</v>
      </c>
      <c r="ATA14">
        <v>0</v>
      </c>
      <c r="ATB14">
        <v>0</v>
      </c>
      <c r="ATC14">
        <v>0</v>
      </c>
      <c r="ATD14">
        <v>0</v>
      </c>
      <c r="ATE14">
        <v>0</v>
      </c>
      <c r="ATF14">
        <v>0</v>
      </c>
      <c r="ATG14">
        <v>0</v>
      </c>
      <c r="ATI14" t="s">
        <v>1296</v>
      </c>
      <c r="ATJ14">
        <v>1</v>
      </c>
      <c r="ATK14">
        <v>0</v>
      </c>
      <c r="ATL14">
        <v>0</v>
      </c>
      <c r="ATM14">
        <v>0</v>
      </c>
      <c r="ATN14">
        <v>0</v>
      </c>
      <c r="ATO14">
        <v>0</v>
      </c>
      <c r="ATP14">
        <v>0</v>
      </c>
      <c r="ATQ14">
        <v>0</v>
      </c>
      <c r="ATR14">
        <v>0</v>
      </c>
      <c r="ATT14" t="s">
        <v>1307</v>
      </c>
      <c r="ATU14" t="s">
        <v>1302</v>
      </c>
      <c r="ATX14" t="s">
        <v>1307</v>
      </c>
      <c r="ATY14" t="s">
        <v>1302</v>
      </c>
      <c r="AUD14" t="s">
        <v>1374</v>
      </c>
      <c r="AUG14">
        <v>442156133</v>
      </c>
      <c r="AUH14" s="167">
        <v>45097.591909722221</v>
      </c>
      <c r="AUK14" t="s">
        <v>1308</v>
      </c>
      <c r="AUL14" t="s">
        <v>1309</v>
      </c>
      <c r="AUM14" t="s">
        <v>1310</v>
      </c>
    </row>
    <row r="15" spans="1:1238" customFormat="1" ht="14.45">
      <c r="A15">
        <v>14</v>
      </c>
      <c r="B15" t="s">
        <v>1375</v>
      </c>
      <c r="C15" s="167">
        <v>45097</v>
      </c>
      <c r="D15" t="s">
        <v>1284</v>
      </c>
      <c r="E15" t="s">
        <v>1314</v>
      </c>
      <c r="F15" s="167">
        <v>45097.468456736111</v>
      </c>
      <c r="G15" s="167">
        <v>45097.484360069437</v>
      </c>
      <c r="H15" t="s">
        <v>1286</v>
      </c>
      <c r="K15" t="s">
        <v>1287</v>
      </c>
      <c r="L15" s="167">
        <v>45097</v>
      </c>
      <c r="M15" t="s">
        <v>1288</v>
      </c>
      <c r="N15" t="s">
        <v>1289</v>
      </c>
      <c r="O15" t="s">
        <v>1290</v>
      </c>
      <c r="P15" t="s">
        <v>1291</v>
      </c>
      <c r="S15" t="s">
        <v>1292</v>
      </c>
      <c r="T15" t="s">
        <v>1293</v>
      </c>
      <c r="V15" t="s">
        <v>1294</v>
      </c>
      <c r="X15" t="s">
        <v>1315</v>
      </c>
      <c r="AA15" t="s">
        <v>1333</v>
      </c>
      <c r="AB15">
        <v>0</v>
      </c>
      <c r="AC15">
        <v>0</v>
      </c>
      <c r="AD15">
        <v>1</v>
      </c>
      <c r="AE15">
        <v>0</v>
      </c>
      <c r="AF15">
        <v>1</v>
      </c>
      <c r="BH15" t="s">
        <v>1298</v>
      </c>
      <c r="BI15" t="s">
        <v>1320</v>
      </c>
      <c r="BJ15">
        <v>1</v>
      </c>
      <c r="BK15">
        <v>1</v>
      </c>
      <c r="BL15">
        <v>600</v>
      </c>
      <c r="BM15">
        <v>300</v>
      </c>
      <c r="BN15" t="s">
        <v>1317</v>
      </c>
      <c r="BQ15">
        <v>20</v>
      </c>
      <c r="BR15">
        <v>2</v>
      </c>
      <c r="BS15">
        <v>0</v>
      </c>
      <c r="BT15">
        <v>500</v>
      </c>
      <c r="BU15">
        <v>1000</v>
      </c>
      <c r="BW15" t="s">
        <v>1302</v>
      </c>
      <c r="CS15" t="s">
        <v>1303</v>
      </c>
      <c r="CT15">
        <v>1</v>
      </c>
      <c r="CU15">
        <v>0</v>
      </c>
      <c r="CV15">
        <v>0</v>
      </c>
      <c r="CW15">
        <v>0</v>
      </c>
      <c r="EK15" t="s">
        <v>1365</v>
      </c>
      <c r="EL15">
        <v>0</v>
      </c>
      <c r="EM15">
        <v>1</v>
      </c>
      <c r="EN15">
        <v>0</v>
      </c>
      <c r="EO15">
        <v>0</v>
      </c>
      <c r="EP15">
        <v>0</v>
      </c>
      <c r="EQ15">
        <v>1</v>
      </c>
      <c r="FD15" t="s">
        <v>1298</v>
      </c>
      <c r="FE15">
        <v>21000</v>
      </c>
      <c r="FF15" t="s">
        <v>1317</v>
      </c>
      <c r="FI15">
        <v>10</v>
      </c>
      <c r="FJ15">
        <v>1</v>
      </c>
      <c r="FK15">
        <v>0</v>
      </c>
      <c r="FL15">
        <v>100</v>
      </c>
      <c r="FM15">
        <v>300</v>
      </c>
      <c r="GK15" t="s">
        <v>1302</v>
      </c>
      <c r="HH15" t="s">
        <v>1303</v>
      </c>
      <c r="HI15">
        <v>1</v>
      </c>
      <c r="HJ15">
        <v>0</v>
      </c>
      <c r="HK15">
        <v>0</v>
      </c>
      <c r="HL15">
        <v>0</v>
      </c>
      <c r="JB15" t="s">
        <v>1376</v>
      </c>
      <c r="JC15">
        <v>0</v>
      </c>
      <c r="JD15">
        <v>0</v>
      </c>
      <c r="JE15">
        <v>0</v>
      </c>
      <c r="JF15">
        <v>0</v>
      </c>
      <c r="JG15">
        <v>0</v>
      </c>
      <c r="JH15">
        <v>0</v>
      </c>
      <c r="JI15">
        <v>0</v>
      </c>
      <c r="JJ15">
        <v>0</v>
      </c>
      <c r="JK15">
        <v>0</v>
      </c>
      <c r="JL15">
        <v>0</v>
      </c>
      <c r="JM15">
        <v>0</v>
      </c>
      <c r="JN15">
        <v>0</v>
      </c>
      <c r="JO15">
        <v>1</v>
      </c>
      <c r="JP15">
        <v>1</v>
      </c>
      <c r="JQ15">
        <v>1</v>
      </c>
      <c r="JR15">
        <v>0</v>
      </c>
      <c r="JS15">
        <v>3</v>
      </c>
      <c r="JT15">
        <v>5</v>
      </c>
      <c r="PN15" t="s">
        <v>1298</v>
      </c>
      <c r="PO15">
        <v>1250</v>
      </c>
      <c r="PP15" t="s">
        <v>1317</v>
      </c>
      <c r="PS15">
        <v>30</v>
      </c>
      <c r="PT15">
        <v>2</v>
      </c>
      <c r="PU15">
        <v>0</v>
      </c>
      <c r="PV15">
        <v>200</v>
      </c>
      <c r="PW15">
        <v>500</v>
      </c>
      <c r="PY15" t="s">
        <v>1298</v>
      </c>
      <c r="PZ15" t="s">
        <v>1294</v>
      </c>
      <c r="QA15">
        <v>2500</v>
      </c>
      <c r="QD15" t="s">
        <v>1317</v>
      </c>
      <c r="QG15">
        <v>30</v>
      </c>
      <c r="QH15">
        <v>1</v>
      </c>
      <c r="QI15">
        <v>0</v>
      </c>
      <c r="QJ15">
        <v>500</v>
      </c>
      <c r="QK15">
        <v>500</v>
      </c>
      <c r="QM15" t="s">
        <v>1298</v>
      </c>
      <c r="QN15">
        <v>200</v>
      </c>
      <c r="QO15" t="s">
        <v>1317</v>
      </c>
      <c r="QR15">
        <v>40</v>
      </c>
      <c r="QS15">
        <v>1</v>
      </c>
      <c r="QT15">
        <v>0</v>
      </c>
      <c r="QU15">
        <v>300</v>
      </c>
      <c r="QV15">
        <v>500</v>
      </c>
      <c r="QX15" t="s">
        <v>1302</v>
      </c>
      <c r="SF15" t="s">
        <v>1303</v>
      </c>
      <c r="SG15">
        <v>1</v>
      </c>
      <c r="SH15">
        <v>0</v>
      </c>
      <c r="SI15">
        <v>0</v>
      </c>
      <c r="SJ15">
        <v>0</v>
      </c>
      <c r="AQG15" t="s">
        <v>1296</v>
      </c>
      <c r="AQH15">
        <v>1</v>
      </c>
      <c r="AQI15">
        <v>0</v>
      </c>
      <c r="AQJ15">
        <v>0</v>
      </c>
      <c r="AQK15">
        <v>0</v>
      </c>
      <c r="AQL15">
        <v>0</v>
      </c>
      <c r="AQM15">
        <v>0</v>
      </c>
      <c r="AQN15">
        <v>0</v>
      </c>
      <c r="AQO15">
        <v>0</v>
      </c>
      <c r="AQP15">
        <v>0</v>
      </c>
      <c r="AQQ15">
        <v>0</v>
      </c>
      <c r="AQS15" t="s">
        <v>1312</v>
      </c>
      <c r="AQT15">
        <v>0</v>
      </c>
      <c r="AQU15">
        <v>0</v>
      </c>
      <c r="AQV15">
        <v>0</v>
      </c>
      <c r="AQW15">
        <v>1</v>
      </c>
      <c r="AQX15">
        <v>0</v>
      </c>
      <c r="AQY15">
        <v>0</v>
      </c>
      <c r="AQZ15">
        <v>0</v>
      </c>
      <c r="ARA15">
        <v>0</v>
      </c>
      <c r="ARB15">
        <v>0</v>
      </c>
      <c r="ARC15">
        <v>0</v>
      </c>
      <c r="ARD15">
        <v>0</v>
      </c>
      <c r="ARF15" t="s">
        <v>1305</v>
      </c>
      <c r="ARG15" t="s">
        <v>1302</v>
      </c>
      <c r="ARH15">
        <v>1</v>
      </c>
      <c r="ARI15">
        <v>0</v>
      </c>
      <c r="ARJ15">
        <v>0</v>
      </c>
      <c r="ARK15">
        <v>0</v>
      </c>
      <c r="ARL15">
        <v>0</v>
      </c>
      <c r="ARM15">
        <v>0</v>
      </c>
      <c r="ARO15" t="s">
        <v>1296</v>
      </c>
      <c r="ARP15">
        <v>1</v>
      </c>
      <c r="ARQ15">
        <v>0</v>
      </c>
      <c r="ARR15">
        <v>0</v>
      </c>
      <c r="ARS15">
        <v>0</v>
      </c>
      <c r="ART15">
        <v>0</v>
      </c>
      <c r="ARU15">
        <v>0</v>
      </c>
      <c r="ARV15">
        <v>0</v>
      </c>
      <c r="ARW15">
        <v>0</v>
      </c>
      <c r="ARX15">
        <v>0</v>
      </c>
      <c r="ARZ15" t="s">
        <v>1306</v>
      </c>
      <c r="ASA15" t="s">
        <v>1296</v>
      </c>
      <c r="ASB15">
        <v>1</v>
      </c>
      <c r="ASC15">
        <v>0</v>
      </c>
      <c r="ASD15">
        <v>0</v>
      </c>
      <c r="ASE15">
        <v>0</v>
      </c>
      <c r="ASF15">
        <v>0</v>
      </c>
      <c r="ASG15">
        <v>0</v>
      </c>
      <c r="ASH15">
        <v>0</v>
      </c>
      <c r="ASI15">
        <v>0</v>
      </c>
      <c r="ASJ15">
        <v>0</v>
      </c>
      <c r="ASL15" t="s">
        <v>1296</v>
      </c>
      <c r="ASM15">
        <v>1</v>
      </c>
      <c r="ASN15">
        <v>0</v>
      </c>
      <c r="ASO15">
        <v>0</v>
      </c>
      <c r="ASP15">
        <v>0</v>
      </c>
      <c r="ASQ15">
        <v>0</v>
      </c>
      <c r="ASR15">
        <v>0</v>
      </c>
      <c r="ASS15">
        <v>0</v>
      </c>
      <c r="AST15">
        <v>0</v>
      </c>
      <c r="ASU15">
        <v>0</v>
      </c>
      <c r="ASV15">
        <v>0</v>
      </c>
      <c r="ASX15" t="s">
        <v>1296</v>
      </c>
      <c r="ASY15">
        <v>1</v>
      </c>
      <c r="ASZ15">
        <v>0</v>
      </c>
      <c r="ATA15">
        <v>0</v>
      </c>
      <c r="ATB15">
        <v>0</v>
      </c>
      <c r="ATC15">
        <v>0</v>
      </c>
      <c r="ATD15">
        <v>0</v>
      </c>
      <c r="ATE15">
        <v>0</v>
      </c>
      <c r="ATF15">
        <v>0</v>
      </c>
      <c r="ATG15">
        <v>0</v>
      </c>
      <c r="ATI15" t="s">
        <v>1296</v>
      </c>
      <c r="ATJ15">
        <v>1</v>
      </c>
      <c r="ATK15">
        <v>0</v>
      </c>
      <c r="ATL15">
        <v>0</v>
      </c>
      <c r="ATM15">
        <v>0</v>
      </c>
      <c r="ATN15">
        <v>0</v>
      </c>
      <c r="ATO15">
        <v>0</v>
      </c>
      <c r="ATP15">
        <v>0</v>
      </c>
      <c r="ATQ15">
        <v>0</v>
      </c>
      <c r="ATR15">
        <v>0</v>
      </c>
      <c r="ATT15" t="s">
        <v>1327</v>
      </c>
      <c r="ATX15" t="s">
        <v>1327</v>
      </c>
      <c r="AUG15">
        <v>442156144</v>
      </c>
      <c r="AUH15" s="167">
        <v>45097.591921296298</v>
      </c>
      <c r="AUK15" t="s">
        <v>1308</v>
      </c>
      <c r="AUL15" t="s">
        <v>1309</v>
      </c>
      <c r="AUM15" t="s">
        <v>1310</v>
      </c>
    </row>
    <row r="16" spans="1:1238" customFormat="1" ht="14.45">
      <c r="A16">
        <v>15</v>
      </c>
      <c r="B16" t="s">
        <v>1377</v>
      </c>
      <c r="C16" s="167">
        <v>45097</v>
      </c>
      <c r="D16" t="s">
        <v>1378</v>
      </c>
      <c r="E16" t="s">
        <v>1379</v>
      </c>
      <c r="F16" s="167">
        <v>45097.420422499999</v>
      </c>
      <c r="G16" s="167">
        <v>45097.435892789348</v>
      </c>
      <c r="H16" t="s">
        <v>1286</v>
      </c>
      <c r="K16" t="s">
        <v>1287</v>
      </c>
      <c r="L16" s="167">
        <v>45097</v>
      </c>
      <c r="M16" t="s">
        <v>1380</v>
      </c>
      <c r="N16" t="s">
        <v>1381</v>
      </c>
      <c r="O16" t="s">
        <v>1382</v>
      </c>
      <c r="P16" t="s">
        <v>1291</v>
      </c>
      <c r="S16" t="s">
        <v>1292</v>
      </c>
      <c r="T16" t="s">
        <v>1383</v>
      </c>
      <c r="V16" t="s">
        <v>1294</v>
      </c>
      <c r="X16" t="s">
        <v>1295</v>
      </c>
      <c r="AA16" t="s">
        <v>1296</v>
      </c>
      <c r="AB16">
        <v>0</v>
      </c>
      <c r="AC16">
        <v>0</v>
      </c>
      <c r="AD16">
        <v>0</v>
      </c>
      <c r="AE16">
        <v>1</v>
      </c>
      <c r="AF16">
        <v>1</v>
      </c>
      <c r="EK16" t="s">
        <v>1296</v>
      </c>
      <c r="EL16">
        <v>0</v>
      </c>
      <c r="EM16">
        <v>0</v>
      </c>
      <c r="EN16">
        <v>0</v>
      </c>
      <c r="EO16">
        <v>0</v>
      </c>
      <c r="EP16">
        <v>1</v>
      </c>
      <c r="EQ16">
        <v>1</v>
      </c>
      <c r="JB16" t="s">
        <v>1384</v>
      </c>
      <c r="JC16">
        <v>0</v>
      </c>
      <c r="JD16">
        <v>0</v>
      </c>
      <c r="JE16">
        <v>0</v>
      </c>
      <c r="JF16">
        <v>0</v>
      </c>
      <c r="JG16">
        <v>0</v>
      </c>
      <c r="JH16">
        <v>0</v>
      </c>
      <c r="JI16">
        <v>0</v>
      </c>
      <c r="JJ16">
        <v>1</v>
      </c>
      <c r="JK16">
        <v>0</v>
      </c>
      <c r="JL16">
        <v>0</v>
      </c>
      <c r="JM16">
        <v>0</v>
      </c>
      <c r="JN16">
        <v>0</v>
      </c>
      <c r="JO16">
        <v>0</v>
      </c>
      <c r="JP16">
        <v>0</v>
      </c>
      <c r="JQ16">
        <v>0</v>
      </c>
      <c r="JR16">
        <v>0</v>
      </c>
      <c r="JS16">
        <v>1</v>
      </c>
      <c r="JT16">
        <v>3</v>
      </c>
      <c r="NE16" t="s">
        <v>1298</v>
      </c>
      <c r="NF16" t="s">
        <v>1385</v>
      </c>
      <c r="NG16">
        <v>1</v>
      </c>
      <c r="NH16">
        <v>1</v>
      </c>
      <c r="NI16">
        <v>1</v>
      </c>
      <c r="NJ16">
        <v>750</v>
      </c>
      <c r="NK16">
        <v>1250</v>
      </c>
      <c r="NL16">
        <v>1500</v>
      </c>
      <c r="NM16" t="s">
        <v>1317</v>
      </c>
      <c r="NP16">
        <v>50</v>
      </c>
      <c r="NQ16">
        <v>1</v>
      </c>
      <c r="NR16">
        <v>0</v>
      </c>
      <c r="NS16">
        <v>1000</v>
      </c>
      <c r="NT16">
        <v>1000</v>
      </c>
      <c r="QX16" t="s">
        <v>1302</v>
      </c>
      <c r="SF16" t="s">
        <v>1332</v>
      </c>
      <c r="SG16">
        <v>0</v>
      </c>
      <c r="SH16">
        <v>1</v>
      </c>
      <c r="SI16">
        <v>0</v>
      </c>
      <c r="SJ16">
        <v>0</v>
      </c>
      <c r="SK16" t="s">
        <v>1384</v>
      </c>
      <c r="SL16">
        <v>0</v>
      </c>
      <c r="SM16">
        <v>0</v>
      </c>
      <c r="SN16">
        <v>0</v>
      </c>
      <c r="SO16">
        <v>0</v>
      </c>
      <c r="SP16">
        <v>0</v>
      </c>
      <c r="SQ16">
        <v>0</v>
      </c>
      <c r="SR16">
        <v>0</v>
      </c>
      <c r="SS16">
        <v>1</v>
      </c>
      <c r="ST16">
        <v>0</v>
      </c>
      <c r="SU16">
        <v>0</v>
      </c>
      <c r="SV16">
        <v>0</v>
      </c>
      <c r="SW16">
        <v>0</v>
      </c>
      <c r="SX16">
        <v>0</v>
      </c>
      <c r="SY16">
        <v>0</v>
      </c>
      <c r="SZ16">
        <v>0</v>
      </c>
      <c r="TA16">
        <v>0</v>
      </c>
      <c r="TB16" t="s">
        <v>1334</v>
      </c>
      <c r="TC16">
        <v>1</v>
      </c>
      <c r="TD16">
        <v>0</v>
      </c>
      <c r="TE16">
        <v>0</v>
      </c>
      <c r="TF16">
        <v>0</v>
      </c>
      <c r="TG16">
        <v>0</v>
      </c>
      <c r="TH16">
        <v>0</v>
      </c>
      <c r="TI16">
        <v>0</v>
      </c>
      <c r="TJ16">
        <v>0</v>
      </c>
      <c r="TK16">
        <v>0</v>
      </c>
      <c r="TL16">
        <v>0</v>
      </c>
      <c r="TM16">
        <v>0</v>
      </c>
      <c r="TN16">
        <v>0</v>
      </c>
      <c r="AQG16" t="s">
        <v>1386</v>
      </c>
      <c r="AQH16">
        <v>0</v>
      </c>
      <c r="AQI16">
        <v>1</v>
      </c>
      <c r="AQJ16">
        <v>1</v>
      </c>
      <c r="AQK16">
        <v>0</v>
      </c>
      <c r="AQL16">
        <v>0</v>
      </c>
      <c r="AQM16">
        <v>0</v>
      </c>
      <c r="AQN16">
        <v>0</v>
      </c>
      <c r="AQO16">
        <v>0</v>
      </c>
      <c r="AQP16">
        <v>0</v>
      </c>
      <c r="AQQ16">
        <v>0</v>
      </c>
      <c r="AQS16" t="s">
        <v>1387</v>
      </c>
      <c r="AQT16">
        <v>0</v>
      </c>
      <c r="AQU16">
        <v>1</v>
      </c>
      <c r="AQV16">
        <v>0</v>
      </c>
      <c r="AQW16">
        <v>0</v>
      </c>
      <c r="AQX16">
        <v>0</v>
      </c>
      <c r="AQY16">
        <v>0</v>
      </c>
      <c r="AQZ16">
        <v>0</v>
      </c>
      <c r="ARA16">
        <v>0</v>
      </c>
      <c r="ARB16">
        <v>0</v>
      </c>
      <c r="ARC16">
        <v>0</v>
      </c>
      <c r="ARD16">
        <v>0</v>
      </c>
      <c r="ARF16" t="s">
        <v>1372</v>
      </c>
      <c r="ARG16" t="s">
        <v>1336</v>
      </c>
      <c r="ARH16">
        <v>0</v>
      </c>
      <c r="ARI16">
        <v>1</v>
      </c>
      <c r="ARJ16">
        <v>0</v>
      </c>
      <c r="ARK16">
        <v>0</v>
      </c>
      <c r="ARL16">
        <v>0</v>
      </c>
      <c r="ARM16">
        <v>0</v>
      </c>
      <c r="ARO16" t="s">
        <v>1388</v>
      </c>
      <c r="ARP16">
        <v>0</v>
      </c>
      <c r="ARQ16">
        <v>1</v>
      </c>
      <c r="ARR16">
        <v>0</v>
      </c>
      <c r="ARS16">
        <v>0</v>
      </c>
      <c r="ART16">
        <v>0</v>
      </c>
      <c r="ARU16">
        <v>0</v>
      </c>
      <c r="ARV16">
        <v>0</v>
      </c>
      <c r="ARW16">
        <v>0</v>
      </c>
      <c r="ARX16">
        <v>0</v>
      </c>
      <c r="ARZ16" t="s">
        <v>1302</v>
      </c>
      <c r="ASA16" t="s">
        <v>1296</v>
      </c>
      <c r="ASB16">
        <v>1</v>
      </c>
      <c r="ASC16">
        <v>0</v>
      </c>
      <c r="ASD16">
        <v>0</v>
      </c>
      <c r="ASE16">
        <v>0</v>
      </c>
      <c r="ASF16">
        <v>0</v>
      </c>
      <c r="ASG16">
        <v>0</v>
      </c>
      <c r="ASH16">
        <v>0</v>
      </c>
      <c r="ASI16">
        <v>0</v>
      </c>
      <c r="ASJ16">
        <v>0</v>
      </c>
      <c r="ASL16" t="s">
        <v>1296</v>
      </c>
      <c r="ASM16">
        <v>1</v>
      </c>
      <c r="ASN16">
        <v>0</v>
      </c>
      <c r="ASO16">
        <v>0</v>
      </c>
      <c r="ASP16">
        <v>0</v>
      </c>
      <c r="ASQ16">
        <v>0</v>
      </c>
      <c r="ASR16">
        <v>0</v>
      </c>
      <c r="ASS16">
        <v>0</v>
      </c>
      <c r="AST16">
        <v>0</v>
      </c>
      <c r="ASU16">
        <v>0</v>
      </c>
      <c r="ASV16">
        <v>0</v>
      </c>
      <c r="ASX16" t="s">
        <v>1296</v>
      </c>
      <c r="ASY16">
        <v>1</v>
      </c>
      <c r="ASZ16">
        <v>0</v>
      </c>
      <c r="ATA16">
        <v>0</v>
      </c>
      <c r="ATB16">
        <v>0</v>
      </c>
      <c r="ATC16">
        <v>0</v>
      </c>
      <c r="ATD16">
        <v>0</v>
      </c>
      <c r="ATE16">
        <v>0</v>
      </c>
      <c r="ATF16">
        <v>0</v>
      </c>
      <c r="ATG16">
        <v>0</v>
      </c>
      <c r="ATI16" t="s">
        <v>1296</v>
      </c>
      <c r="ATJ16">
        <v>1</v>
      </c>
      <c r="ATK16">
        <v>0</v>
      </c>
      <c r="ATL16">
        <v>0</v>
      </c>
      <c r="ATM16">
        <v>0</v>
      </c>
      <c r="ATN16">
        <v>0</v>
      </c>
      <c r="ATO16">
        <v>0</v>
      </c>
      <c r="ATP16">
        <v>0</v>
      </c>
      <c r="ATQ16">
        <v>0</v>
      </c>
      <c r="ATR16">
        <v>0</v>
      </c>
      <c r="ATT16" t="s">
        <v>1327</v>
      </c>
      <c r="ATX16" t="s">
        <v>1327</v>
      </c>
      <c r="AUB16" t="s">
        <v>1389</v>
      </c>
      <c r="AUD16" t="s">
        <v>1390</v>
      </c>
      <c r="AUG16">
        <v>442263689</v>
      </c>
      <c r="AUH16" s="167">
        <v>45097.71199074074</v>
      </c>
      <c r="AUK16" t="s">
        <v>1308</v>
      </c>
      <c r="AUL16" t="s">
        <v>1309</v>
      </c>
      <c r="AUM16" t="s">
        <v>1310</v>
      </c>
    </row>
    <row r="17" spans="1:534 1125:1235" customFormat="1" ht="14.45">
      <c r="A17">
        <v>16</v>
      </c>
      <c r="B17" t="s">
        <v>1391</v>
      </c>
      <c r="C17" s="167">
        <v>45097</v>
      </c>
      <c r="D17" t="s">
        <v>1378</v>
      </c>
      <c r="E17" t="s">
        <v>1379</v>
      </c>
      <c r="F17" s="167">
        <v>45097.435979907408</v>
      </c>
      <c r="G17" s="167">
        <v>45097.444701631946</v>
      </c>
      <c r="H17" t="s">
        <v>1286</v>
      </c>
      <c r="K17" t="s">
        <v>1287</v>
      </c>
      <c r="L17" s="167">
        <v>45097</v>
      </c>
      <c r="M17" t="s">
        <v>1380</v>
      </c>
      <c r="N17" t="s">
        <v>1381</v>
      </c>
      <c r="O17" t="s">
        <v>1382</v>
      </c>
      <c r="P17" t="s">
        <v>1291</v>
      </c>
      <c r="S17" t="s">
        <v>1292</v>
      </c>
      <c r="T17" t="s">
        <v>1383</v>
      </c>
      <c r="V17" t="s">
        <v>1294</v>
      </c>
      <c r="X17" t="s">
        <v>1295</v>
      </c>
      <c r="AA17" t="s">
        <v>1296</v>
      </c>
      <c r="AB17">
        <v>0</v>
      </c>
      <c r="AC17">
        <v>0</v>
      </c>
      <c r="AD17">
        <v>0</v>
      </c>
      <c r="AE17">
        <v>1</v>
      </c>
      <c r="AF17">
        <v>1</v>
      </c>
      <c r="EK17" t="s">
        <v>1296</v>
      </c>
      <c r="EL17">
        <v>0</v>
      </c>
      <c r="EM17">
        <v>0</v>
      </c>
      <c r="EN17">
        <v>0</v>
      </c>
      <c r="EO17">
        <v>0</v>
      </c>
      <c r="EP17">
        <v>1</v>
      </c>
      <c r="EQ17">
        <v>1</v>
      </c>
      <c r="JB17" t="s">
        <v>1392</v>
      </c>
      <c r="JC17">
        <v>0</v>
      </c>
      <c r="JD17">
        <v>0</v>
      </c>
      <c r="JE17">
        <v>0</v>
      </c>
      <c r="JF17">
        <v>1</v>
      </c>
      <c r="JG17">
        <v>1</v>
      </c>
      <c r="JH17">
        <v>0</v>
      </c>
      <c r="JI17">
        <v>0</v>
      </c>
      <c r="JJ17">
        <v>0</v>
      </c>
      <c r="JK17">
        <v>0</v>
      </c>
      <c r="JL17">
        <v>0</v>
      </c>
      <c r="JM17">
        <v>0</v>
      </c>
      <c r="JN17">
        <v>0</v>
      </c>
      <c r="JO17">
        <v>0</v>
      </c>
      <c r="JP17">
        <v>0</v>
      </c>
      <c r="JQ17">
        <v>0</v>
      </c>
      <c r="JR17">
        <v>0</v>
      </c>
      <c r="JS17">
        <v>2</v>
      </c>
      <c r="JT17">
        <v>4</v>
      </c>
      <c r="LM17" t="s">
        <v>1298</v>
      </c>
      <c r="LN17">
        <v>6500</v>
      </c>
      <c r="LO17" t="s">
        <v>1317</v>
      </c>
      <c r="LR17">
        <v>100</v>
      </c>
      <c r="LS17">
        <v>100</v>
      </c>
      <c r="LT17">
        <v>1</v>
      </c>
      <c r="LU17">
        <v>100</v>
      </c>
      <c r="LV17">
        <v>100</v>
      </c>
      <c r="LX17" t="s">
        <v>1298</v>
      </c>
      <c r="LY17">
        <v>4750</v>
      </c>
      <c r="LZ17" t="s">
        <v>1317</v>
      </c>
      <c r="MC17">
        <v>5</v>
      </c>
      <c r="MD17">
        <v>2</v>
      </c>
      <c r="ME17">
        <v>0</v>
      </c>
      <c r="MF17">
        <v>100</v>
      </c>
      <c r="MG17">
        <v>100</v>
      </c>
      <c r="QX17" t="s">
        <v>1302</v>
      </c>
      <c r="SF17" t="s">
        <v>1332</v>
      </c>
      <c r="SG17">
        <v>0</v>
      </c>
      <c r="SH17">
        <v>1</v>
      </c>
      <c r="SI17">
        <v>0</v>
      </c>
      <c r="SJ17">
        <v>0</v>
      </c>
      <c r="SK17" t="s">
        <v>1392</v>
      </c>
      <c r="SL17">
        <v>0</v>
      </c>
      <c r="SM17">
        <v>0</v>
      </c>
      <c r="SN17">
        <v>0</v>
      </c>
      <c r="SO17">
        <v>1</v>
      </c>
      <c r="SP17">
        <v>1</v>
      </c>
      <c r="SQ17">
        <v>0</v>
      </c>
      <c r="SR17">
        <v>0</v>
      </c>
      <c r="SS17">
        <v>0</v>
      </c>
      <c r="ST17">
        <v>0</v>
      </c>
      <c r="SU17">
        <v>0</v>
      </c>
      <c r="SV17">
        <v>0</v>
      </c>
      <c r="SW17">
        <v>0</v>
      </c>
      <c r="SX17">
        <v>0</v>
      </c>
      <c r="SY17">
        <v>0</v>
      </c>
      <c r="SZ17">
        <v>0</v>
      </c>
      <c r="TA17">
        <v>0</v>
      </c>
      <c r="TB17" t="s">
        <v>1334</v>
      </c>
      <c r="TC17">
        <v>1</v>
      </c>
      <c r="TD17">
        <v>0</v>
      </c>
      <c r="TE17">
        <v>0</v>
      </c>
      <c r="TF17">
        <v>0</v>
      </c>
      <c r="TG17">
        <v>0</v>
      </c>
      <c r="TH17">
        <v>0</v>
      </c>
      <c r="TI17">
        <v>0</v>
      </c>
      <c r="TJ17">
        <v>0</v>
      </c>
      <c r="TK17">
        <v>0</v>
      </c>
      <c r="TL17">
        <v>0</v>
      </c>
      <c r="TM17">
        <v>0</v>
      </c>
      <c r="TN17">
        <v>0</v>
      </c>
      <c r="AQG17" t="s">
        <v>1393</v>
      </c>
      <c r="AQH17">
        <v>0</v>
      </c>
      <c r="AQI17">
        <v>1</v>
      </c>
      <c r="AQJ17">
        <v>0</v>
      </c>
      <c r="AQK17">
        <v>0</v>
      </c>
      <c r="AQL17">
        <v>0</v>
      </c>
      <c r="AQM17">
        <v>0</v>
      </c>
      <c r="AQN17">
        <v>0</v>
      </c>
      <c r="AQO17">
        <v>0</v>
      </c>
      <c r="AQP17">
        <v>0</v>
      </c>
      <c r="AQQ17">
        <v>0</v>
      </c>
      <c r="AQS17" t="s">
        <v>1304</v>
      </c>
      <c r="AQT17">
        <v>0</v>
      </c>
      <c r="AQU17">
        <v>0</v>
      </c>
      <c r="AQV17">
        <v>1</v>
      </c>
      <c r="AQW17">
        <v>0</v>
      </c>
      <c r="AQX17">
        <v>0</v>
      </c>
      <c r="AQY17">
        <v>0</v>
      </c>
      <c r="AQZ17">
        <v>0</v>
      </c>
      <c r="ARA17">
        <v>0</v>
      </c>
      <c r="ARB17">
        <v>0</v>
      </c>
      <c r="ARC17">
        <v>0</v>
      </c>
      <c r="ARD17">
        <v>0</v>
      </c>
      <c r="ARF17" t="s">
        <v>1372</v>
      </c>
      <c r="ARG17" t="s">
        <v>1336</v>
      </c>
      <c r="ARH17">
        <v>0</v>
      </c>
      <c r="ARI17">
        <v>1</v>
      </c>
      <c r="ARJ17">
        <v>0</v>
      </c>
      <c r="ARK17">
        <v>0</v>
      </c>
      <c r="ARL17">
        <v>0</v>
      </c>
      <c r="ARM17">
        <v>0</v>
      </c>
      <c r="ARO17" t="s">
        <v>1296</v>
      </c>
      <c r="ARP17">
        <v>1</v>
      </c>
      <c r="ARQ17">
        <v>0</v>
      </c>
      <c r="ARR17">
        <v>0</v>
      </c>
      <c r="ARS17">
        <v>0</v>
      </c>
      <c r="ART17">
        <v>0</v>
      </c>
      <c r="ARU17">
        <v>0</v>
      </c>
      <c r="ARV17">
        <v>0</v>
      </c>
      <c r="ARW17">
        <v>0</v>
      </c>
      <c r="ARX17">
        <v>0</v>
      </c>
      <c r="ARZ17" t="s">
        <v>1306</v>
      </c>
      <c r="ASA17" t="s">
        <v>1296</v>
      </c>
      <c r="ASB17">
        <v>1</v>
      </c>
      <c r="ASC17">
        <v>0</v>
      </c>
      <c r="ASD17">
        <v>0</v>
      </c>
      <c r="ASE17">
        <v>0</v>
      </c>
      <c r="ASF17">
        <v>0</v>
      </c>
      <c r="ASG17">
        <v>0</v>
      </c>
      <c r="ASH17">
        <v>0</v>
      </c>
      <c r="ASI17">
        <v>0</v>
      </c>
      <c r="ASJ17">
        <v>0</v>
      </c>
      <c r="ASL17" t="s">
        <v>1296</v>
      </c>
      <c r="ASM17">
        <v>1</v>
      </c>
      <c r="ASN17">
        <v>0</v>
      </c>
      <c r="ASO17">
        <v>0</v>
      </c>
      <c r="ASP17">
        <v>0</v>
      </c>
      <c r="ASQ17">
        <v>0</v>
      </c>
      <c r="ASR17">
        <v>0</v>
      </c>
      <c r="ASS17">
        <v>0</v>
      </c>
      <c r="AST17">
        <v>0</v>
      </c>
      <c r="ASU17">
        <v>0</v>
      </c>
      <c r="ASV17">
        <v>0</v>
      </c>
      <c r="ASX17" t="s">
        <v>1296</v>
      </c>
      <c r="ASY17">
        <v>1</v>
      </c>
      <c r="ASZ17">
        <v>0</v>
      </c>
      <c r="ATA17">
        <v>0</v>
      </c>
      <c r="ATB17">
        <v>0</v>
      </c>
      <c r="ATC17">
        <v>0</v>
      </c>
      <c r="ATD17">
        <v>0</v>
      </c>
      <c r="ATE17">
        <v>0</v>
      </c>
      <c r="ATF17">
        <v>0</v>
      </c>
      <c r="ATG17">
        <v>0</v>
      </c>
      <c r="ATI17" t="s">
        <v>1296</v>
      </c>
      <c r="ATJ17">
        <v>1</v>
      </c>
      <c r="ATK17">
        <v>0</v>
      </c>
      <c r="ATL17">
        <v>0</v>
      </c>
      <c r="ATM17">
        <v>0</v>
      </c>
      <c r="ATN17">
        <v>0</v>
      </c>
      <c r="ATO17">
        <v>0</v>
      </c>
      <c r="ATP17">
        <v>0</v>
      </c>
      <c r="ATQ17">
        <v>0</v>
      </c>
      <c r="ATR17">
        <v>0</v>
      </c>
      <c r="ATT17" t="s">
        <v>1394</v>
      </c>
      <c r="ATU17" t="s">
        <v>1302</v>
      </c>
      <c r="ATX17" t="s">
        <v>1327</v>
      </c>
      <c r="AUB17" t="s">
        <v>1395</v>
      </c>
      <c r="AUD17" t="s">
        <v>1390</v>
      </c>
      <c r="AUG17">
        <v>442263751</v>
      </c>
      <c r="AUH17" s="167">
        <v>45097.712060185193</v>
      </c>
      <c r="AUK17" t="s">
        <v>1308</v>
      </c>
      <c r="AUL17" t="s">
        <v>1309</v>
      </c>
      <c r="AUM17" t="s">
        <v>1310</v>
      </c>
    </row>
    <row r="18" spans="1:534 1125:1235" customFormat="1" ht="14.45">
      <c r="A18">
        <v>17</v>
      </c>
      <c r="B18" t="s">
        <v>1396</v>
      </c>
      <c r="C18" s="167">
        <v>45097</v>
      </c>
      <c r="D18" t="s">
        <v>1378</v>
      </c>
      <c r="E18" t="s">
        <v>1397</v>
      </c>
      <c r="F18" s="167">
        <v>45097.435635798611</v>
      </c>
      <c r="G18" s="167">
        <v>45097.454080914351</v>
      </c>
      <c r="H18" t="s">
        <v>1286</v>
      </c>
      <c r="K18" t="s">
        <v>1287</v>
      </c>
      <c r="L18" s="167">
        <v>45097</v>
      </c>
      <c r="M18" t="s">
        <v>1380</v>
      </c>
      <c r="N18" t="s">
        <v>1381</v>
      </c>
      <c r="O18" t="s">
        <v>1382</v>
      </c>
      <c r="P18" t="s">
        <v>1291</v>
      </c>
      <c r="S18" t="s">
        <v>1292</v>
      </c>
      <c r="T18" t="s">
        <v>1383</v>
      </c>
      <c r="V18" t="s">
        <v>1294</v>
      </c>
      <c r="X18" t="s">
        <v>1315</v>
      </c>
      <c r="AA18" t="s">
        <v>1296</v>
      </c>
      <c r="AB18">
        <v>0</v>
      </c>
      <c r="AC18">
        <v>0</v>
      </c>
      <c r="AD18">
        <v>0</v>
      </c>
      <c r="AE18">
        <v>1</v>
      </c>
      <c r="AF18">
        <v>1</v>
      </c>
      <c r="EK18" t="s">
        <v>1296</v>
      </c>
      <c r="EL18">
        <v>0</v>
      </c>
      <c r="EM18">
        <v>0</v>
      </c>
      <c r="EN18">
        <v>0</v>
      </c>
      <c r="EO18">
        <v>0</v>
      </c>
      <c r="EP18">
        <v>1</v>
      </c>
      <c r="EQ18">
        <v>1</v>
      </c>
      <c r="JB18" t="s">
        <v>1398</v>
      </c>
      <c r="JC18">
        <v>0</v>
      </c>
      <c r="JD18">
        <v>0</v>
      </c>
      <c r="JE18">
        <v>0</v>
      </c>
      <c r="JF18">
        <v>0</v>
      </c>
      <c r="JG18">
        <v>0</v>
      </c>
      <c r="JH18">
        <v>0</v>
      </c>
      <c r="JI18">
        <v>1</v>
      </c>
      <c r="JJ18">
        <v>1</v>
      </c>
      <c r="JK18">
        <v>1</v>
      </c>
      <c r="JL18">
        <v>0</v>
      </c>
      <c r="JM18">
        <v>0</v>
      </c>
      <c r="JN18">
        <v>0</v>
      </c>
      <c r="JO18">
        <v>0</v>
      </c>
      <c r="JP18">
        <v>0</v>
      </c>
      <c r="JQ18">
        <v>0</v>
      </c>
      <c r="JR18">
        <v>0</v>
      </c>
      <c r="JS18">
        <v>3</v>
      </c>
      <c r="JT18">
        <v>5</v>
      </c>
      <c r="MT18" t="s">
        <v>1298</v>
      </c>
      <c r="MU18">
        <v>150</v>
      </c>
      <c r="MV18" t="s">
        <v>1301</v>
      </c>
      <c r="MY18">
        <v>21</v>
      </c>
      <c r="MZ18">
        <v>4</v>
      </c>
      <c r="NA18">
        <v>0</v>
      </c>
      <c r="NB18">
        <v>100</v>
      </c>
      <c r="NC18">
        <v>80</v>
      </c>
      <c r="NE18" t="s">
        <v>1298</v>
      </c>
      <c r="NF18" t="s">
        <v>1385</v>
      </c>
      <c r="NG18">
        <v>1</v>
      </c>
      <c r="NH18">
        <v>1</v>
      </c>
      <c r="NI18">
        <v>1</v>
      </c>
      <c r="NJ18">
        <v>500</v>
      </c>
      <c r="NK18">
        <v>1000</v>
      </c>
      <c r="NL18">
        <v>1500</v>
      </c>
      <c r="NM18" t="s">
        <v>1301</v>
      </c>
      <c r="NP18">
        <v>20</v>
      </c>
      <c r="NQ18">
        <v>3</v>
      </c>
      <c r="NR18">
        <v>0</v>
      </c>
      <c r="NS18">
        <v>300</v>
      </c>
      <c r="NT18">
        <v>250</v>
      </c>
      <c r="NV18" t="s">
        <v>1298</v>
      </c>
      <c r="NW18">
        <v>2500</v>
      </c>
      <c r="NX18" t="s">
        <v>1301</v>
      </c>
      <c r="OA18">
        <v>10</v>
      </c>
      <c r="OB18">
        <v>2</v>
      </c>
      <c r="OC18">
        <v>0</v>
      </c>
      <c r="OD18">
        <v>45</v>
      </c>
      <c r="OE18">
        <v>35</v>
      </c>
      <c r="QX18" t="s">
        <v>1302</v>
      </c>
      <c r="SF18" t="s">
        <v>1303</v>
      </c>
      <c r="SG18">
        <v>1</v>
      </c>
      <c r="SH18">
        <v>0</v>
      </c>
      <c r="SI18">
        <v>0</v>
      </c>
      <c r="SJ18">
        <v>0</v>
      </c>
      <c r="AQG18" t="s">
        <v>1296</v>
      </c>
      <c r="AQH18">
        <v>1</v>
      </c>
      <c r="AQI18">
        <v>0</v>
      </c>
      <c r="AQJ18">
        <v>0</v>
      </c>
      <c r="AQK18">
        <v>0</v>
      </c>
      <c r="AQL18">
        <v>0</v>
      </c>
      <c r="AQM18">
        <v>0</v>
      </c>
      <c r="AQN18">
        <v>0</v>
      </c>
      <c r="AQO18">
        <v>0</v>
      </c>
      <c r="AQP18">
        <v>0</v>
      </c>
      <c r="AQQ18">
        <v>0</v>
      </c>
      <c r="AQS18" t="s">
        <v>1399</v>
      </c>
      <c r="AQT18">
        <v>0</v>
      </c>
      <c r="AQU18">
        <v>1</v>
      </c>
      <c r="AQV18">
        <v>1</v>
      </c>
      <c r="AQW18">
        <v>0</v>
      </c>
      <c r="AQX18">
        <v>0</v>
      </c>
      <c r="AQY18">
        <v>0</v>
      </c>
      <c r="AQZ18">
        <v>0</v>
      </c>
      <c r="ARA18">
        <v>0</v>
      </c>
      <c r="ARB18">
        <v>1</v>
      </c>
      <c r="ARC18">
        <v>0</v>
      </c>
      <c r="ARD18">
        <v>0</v>
      </c>
      <c r="ARE18" t="s">
        <v>1400</v>
      </c>
      <c r="ARF18" t="s">
        <v>1325</v>
      </c>
      <c r="ARG18" t="s">
        <v>1336</v>
      </c>
      <c r="ARH18">
        <v>0</v>
      </c>
      <c r="ARI18">
        <v>1</v>
      </c>
      <c r="ARJ18">
        <v>0</v>
      </c>
      <c r="ARK18">
        <v>0</v>
      </c>
      <c r="ARL18">
        <v>0</v>
      </c>
      <c r="ARM18">
        <v>0</v>
      </c>
      <c r="ARO18" t="s">
        <v>1296</v>
      </c>
      <c r="ARP18">
        <v>1</v>
      </c>
      <c r="ARQ18">
        <v>0</v>
      </c>
      <c r="ARR18">
        <v>0</v>
      </c>
      <c r="ARS18">
        <v>0</v>
      </c>
      <c r="ART18">
        <v>0</v>
      </c>
      <c r="ARU18">
        <v>0</v>
      </c>
      <c r="ARV18">
        <v>0</v>
      </c>
      <c r="ARW18">
        <v>0</v>
      </c>
      <c r="ARX18">
        <v>0</v>
      </c>
      <c r="ARZ18" t="s">
        <v>1306</v>
      </c>
      <c r="ASA18" t="s">
        <v>1296</v>
      </c>
      <c r="ASB18">
        <v>1</v>
      </c>
      <c r="ASC18">
        <v>0</v>
      </c>
      <c r="ASD18">
        <v>0</v>
      </c>
      <c r="ASE18">
        <v>0</v>
      </c>
      <c r="ASF18">
        <v>0</v>
      </c>
      <c r="ASG18">
        <v>0</v>
      </c>
      <c r="ASH18">
        <v>0</v>
      </c>
      <c r="ASI18">
        <v>0</v>
      </c>
      <c r="ASJ18">
        <v>0</v>
      </c>
      <c r="ASL18" t="s">
        <v>1296</v>
      </c>
      <c r="ASM18">
        <v>1</v>
      </c>
      <c r="ASN18">
        <v>0</v>
      </c>
      <c r="ASO18">
        <v>0</v>
      </c>
      <c r="ASP18">
        <v>0</v>
      </c>
      <c r="ASQ18">
        <v>0</v>
      </c>
      <c r="ASR18">
        <v>0</v>
      </c>
      <c r="ASS18">
        <v>0</v>
      </c>
      <c r="AST18">
        <v>0</v>
      </c>
      <c r="ASU18">
        <v>0</v>
      </c>
      <c r="ASV18">
        <v>0</v>
      </c>
      <c r="ASX18" t="s">
        <v>1296</v>
      </c>
      <c r="ASY18">
        <v>1</v>
      </c>
      <c r="ASZ18">
        <v>0</v>
      </c>
      <c r="ATA18">
        <v>0</v>
      </c>
      <c r="ATB18">
        <v>0</v>
      </c>
      <c r="ATC18">
        <v>0</v>
      </c>
      <c r="ATD18">
        <v>0</v>
      </c>
      <c r="ATE18">
        <v>0</v>
      </c>
      <c r="ATF18">
        <v>0</v>
      </c>
      <c r="ATG18">
        <v>0</v>
      </c>
      <c r="ATI18" t="s">
        <v>1296</v>
      </c>
      <c r="ATJ18">
        <v>1</v>
      </c>
      <c r="ATK18">
        <v>0</v>
      </c>
      <c r="ATL18">
        <v>0</v>
      </c>
      <c r="ATM18">
        <v>0</v>
      </c>
      <c r="ATN18">
        <v>0</v>
      </c>
      <c r="ATO18">
        <v>0</v>
      </c>
      <c r="ATP18">
        <v>0</v>
      </c>
      <c r="ATQ18">
        <v>0</v>
      </c>
      <c r="ATR18">
        <v>0</v>
      </c>
      <c r="ATT18" t="s">
        <v>1327</v>
      </c>
      <c r="ATX18" t="s">
        <v>1337</v>
      </c>
      <c r="ATY18" t="s">
        <v>1302</v>
      </c>
      <c r="AUB18" t="s">
        <v>1390</v>
      </c>
      <c r="AUD18" t="s">
        <v>1390</v>
      </c>
      <c r="AUG18">
        <v>442263752</v>
      </c>
      <c r="AUH18" s="167">
        <v>45097.712060185193</v>
      </c>
      <c r="AUK18" t="s">
        <v>1308</v>
      </c>
      <c r="AUL18" t="s">
        <v>1309</v>
      </c>
      <c r="AUM18" t="s">
        <v>1310</v>
      </c>
    </row>
    <row r="19" spans="1:534 1125:1235" customFormat="1" ht="14.45">
      <c r="A19">
        <v>18</v>
      </c>
      <c r="B19" t="s">
        <v>1401</v>
      </c>
      <c r="C19" s="167">
        <v>45097</v>
      </c>
      <c r="D19" t="s">
        <v>1378</v>
      </c>
      <c r="E19" t="s">
        <v>1397</v>
      </c>
      <c r="F19" s="167">
        <v>45097.455401284722</v>
      </c>
      <c r="G19" s="167">
        <v>45097.461933923609</v>
      </c>
      <c r="H19" t="s">
        <v>1286</v>
      </c>
      <c r="K19" t="s">
        <v>1287</v>
      </c>
      <c r="L19" s="167">
        <v>45097</v>
      </c>
      <c r="M19" t="s">
        <v>1380</v>
      </c>
      <c r="N19" t="s">
        <v>1381</v>
      </c>
      <c r="O19" t="s">
        <v>1382</v>
      </c>
      <c r="P19" t="s">
        <v>1291</v>
      </c>
      <c r="S19" t="s">
        <v>1292</v>
      </c>
      <c r="T19" t="s">
        <v>1383</v>
      </c>
      <c r="V19" t="s">
        <v>1294</v>
      </c>
      <c r="X19" t="s">
        <v>1295</v>
      </c>
      <c r="AA19" t="s">
        <v>1296</v>
      </c>
      <c r="AB19">
        <v>0</v>
      </c>
      <c r="AC19">
        <v>0</v>
      </c>
      <c r="AD19">
        <v>0</v>
      </c>
      <c r="AE19">
        <v>1</v>
      </c>
      <c r="AF19">
        <v>1</v>
      </c>
      <c r="EK19" t="s">
        <v>1296</v>
      </c>
      <c r="EL19">
        <v>0</v>
      </c>
      <c r="EM19">
        <v>0</v>
      </c>
      <c r="EN19">
        <v>0</v>
      </c>
      <c r="EO19">
        <v>0</v>
      </c>
      <c r="EP19">
        <v>1</v>
      </c>
      <c r="EQ19">
        <v>1</v>
      </c>
      <c r="JB19" t="s">
        <v>1402</v>
      </c>
      <c r="JC19">
        <v>0</v>
      </c>
      <c r="JD19">
        <v>0</v>
      </c>
      <c r="JE19">
        <v>0</v>
      </c>
      <c r="JF19">
        <v>0</v>
      </c>
      <c r="JG19">
        <v>0</v>
      </c>
      <c r="JH19">
        <v>0</v>
      </c>
      <c r="JI19">
        <v>0</v>
      </c>
      <c r="JJ19">
        <v>0</v>
      </c>
      <c r="JK19">
        <v>0</v>
      </c>
      <c r="JL19">
        <v>0</v>
      </c>
      <c r="JM19">
        <v>0</v>
      </c>
      <c r="JN19">
        <v>0</v>
      </c>
      <c r="JO19">
        <v>0</v>
      </c>
      <c r="JP19">
        <v>0</v>
      </c>
      <c r="JQ19">
        <v>1</v>
      </c>
      <c r="JR19">
        <v>0</v>
      </c>
      <c r="JS19">
        <v>1</v>
      </c>
      <c r="JT19">
        <v>3</v>
      </c>
      <c r="QM19" t="s">
        <v>1298</v>
      </c>
      <c r="QN19">
        <v>200</v>
      </c>
      <c r="QO19" t="s">
        <v>1299</v>
      </c>
      <c r="QR19">
        <v>30</v>
      </c>
      <c r="QS19">
        <v>3</v>
      </c>
      <c r="QT19">
        <v>0</v>
      </c>
      <c r="QU19">
        <v>200</v>
      </c>
      <c r="QV19">
        <v>150</v>
      </c>
      <c r="QX19" t="s">
        <v>1302</v>
      </c>
      <c r="SF19" t="s">
        <v>1303</v>
      </c>
      <c r="SG19">
        <v>1</v>
      </c>
      <c r="SH19">
        <v>0</v>
      </c>
      <c r="SI19">
        <v>0</v>
      </c>
      <c r="SJ19">
        <v>0</v>
      </c>
      <c r="AQG19" t="s">
        <v>1296</v>
      </c>
      <c r="AQH19">
        <v>1</v>
      </c>
      <c r="AQI19">
        <v>0</v>
      </c>
      <c r="AQJ19">
        <v>0</v>
      </c>
      <c r="AQK19">
        <v>0</v>
      </c>
      <c r="AQL19">
        <v>0</v>
      </c>
      <c r="AQM19">
        <v>0</v>
      </c>
      <c r="AQN19">
        <v>0</v>
      </c>
      <c r="AQO19">
        <v>0</v>
      </c>
      <c r="AQP19">
        <v>0</v>
      </c>
      <c r="AQQ19">
        <v>0</v>
      </c>
      <c r="AQS19" t="s">
        <v>1403</v>
      </c>
      <c r="AQT19">
        <v>0</v>
      </c>
      <c r="AQU19">
        <v>0</v>
      </c>
      <c r="AQV19">
        <v>0</v>
      </c>
      <c r="AQW19">
        <v>0</v>
      </c>
      <c r="AQX19">
        <v>0</v>
      </c>
      <c r="AQY19">
        <v>0</v>
      </c>
      <c r="AQZ19">
        <v>0</v>
      </c>
      <c r="ARA19">
        <v>0</v>
      </c>
      <c r="ARB19">
        <v>1</v>
      </c>
      <c r="ARC19">
        <v>0</v>
      </c>
      <c r="ARD19">
        <v>0</v>
      </c>
      <c r="ARE19" t="s">
        <v>1400</v>
      </c>
      <c r="ARF19" t="s">
        <v>1325</v>
      </c>
      <c r="ARG19" t="s">
        <v>1302</v>
      </c>
      <c r="ARH19">
        <v>1</v>
      </c>
      <c r="ARI19">
        <v>0</v>
      </c>
      <c r="ARJ19">
        <v>0</v>
      </c>
      <c r="ARK19">
        <v>0</v>
      </c>
      <c r="ARL19">
        <v>0</v>
      </c>
      <c r="ARM19">
        <v>0</v>
      </c>
      <c r="ARO19" t="s">
        <v>1296</v>
      </c>
      <c r="ARP19">
        <v>1</v>
      </c>
      <c r="ARQ19">
        <v>0</v>
      </c>
      <c r="ARR19">
        <v>0</v>
      </c>
      <c r="ARS19">
        <v>0</v>
      </c>
      <c r="ART19">
        <v>0</v>
      </c>
      <c r="ARU19">
        <v>0</v>
      </c>
      <c r="ARV19">
        <v>0</v>
      </c>
      <c r="ARW19">
        <v>0</v>
      </c>
      <c r="ARX19">
        <v>0</v>
      </c>
      <c r="ARZ19" t="s">
        <v>1306</v>
      </c>
      <c r="ASA19" t="s">
        <v>1296</v>
      </c>
      <c r="ASB19">
        <v>1</v>
      </c>
      <c r="ASC19">
        <v>0</v>
      </c>
      <c r="ASD19">
        <v>0</v>
      </c>
      <c r="ASE19">
        <v>0</v>
      </c>
      <c r="ASF19">
        <v>0</v>
      </c>
      <c r="ASG19">
        <v>0</v>
      </c>
      <c r="ASH19">
        <v>0</v>
      </c>
      <c r="ASI19">
        <v>0</v>
      </c>
      <c r="ASJ19">
        <v>0</v>
      </c>
      <c r="ASL19" t="s">
        <v>1296</v>
      </c>
      <c r="ASM19">
        <v>1</v>
      </c>
      <c r="ASN19">
        <v>0</v>
      </c>
      <c r="ASO19">
        <v>0</v>
      </c>
      <c r="ASP19">
        <v>0</v>
      </c>
      <c r="ASQ19">
        <v>0</v>
      </c>
      <c r="ASR19">
        <v>0</v>
      </c>
      <c r="ASS19">
        <v>0</v>
      </c>
      <c r="AST19">
        <v>0</v>
      </c>
      <c r="ASU19">
        <v>0</v>
      </c>
      <c r="ASV19">
        <v>0</v>
      </c>
      <c r="ASX19" t="s">
        <v>1296</v>
      </c>
      <c r="ASY19">
        <v>1</v>
      </c>
      <c r="ASZ19">
        <v>0</v>
      </c>
      <c r="ATA19">
        <v>0</v>
      </c>
      <c r="ATB19">
        <v>0</v>
      </c>
      <c r="ATC19">
        <v>0</v>
      </c>
      <c r="ATD19">
        <v>0</v>
      </c>
      <c r="ATE19">
        <v>0</v>
      </c>
      <c r="ATF19">
        <v>0</v>
      </c>
      <c r="ATG19">
        <v>0</v>
      </c>
      <c r="ATI19" t="s">
        <v>1296</v>
      </c>
      <c r="ATJ19">
        <v>1</v>
      </c>
      <c r="ATK19">
        <v>0</v>
      </c>
      <c r="ATL19">
        <v>0</v>
      </c>
      <c r="ATM19">
        <v>0</v>
      </c>
      <c r="ATN19">
        <v>0</v>
      </c>
      <c r="ATO19">
        <v>0</v>
      </c>
      <c r="ATP19">
        <v>0</v>
      </c>
      <c r="ATQ19">
        <v>0</v>
      </c>
      <c r="ATR19">
        <v>0</v>
      </c>
      <c r="ATT19" t="s">
        <v>1327</v>
      </c>
      <c r="ATX19" t="s">
        <v>1327</v>
      </c>
      <c r="AUB19" t="s">
        <v>1390</v>
      </c>
      <c r="AUD19" t="s">
        <v>1390</v>
      </c>
      <c r="AUG19">
        <v>442263765</v>
      </c>
      <c r="AUH19" s="167">
        <v>45097.712083333332</v>
      </c>
      <c r="AUK19" t="s">
        <v>1308</v>
      </c>
      <c r="AUL19" t="s">
        <v>1309</v>
      </c>
      <c r="AUM19" t="s">
        <v>1310</v>
      </c>
    </row>
    <row r="20" spans="1:534 1125:1235" customFormat="1" ht="14.45">
      <c r="A20">
        <v>19</v>
      </c>
      <c r="B20" t="s">
        <v>1404</v>
      </c>
      <c r="C20" s="167">
        <v>45097</v>
      </c>
      <c r="D20" t="s">
        <v>1378</v>
      </c>
      <c r="E20" t="s">
        <v>1379</v>
      </c>
      <c r="F20" s="167">
        <v>45097.445031620373</v>
      </c>
      <c r="G20" s="167">
        <v>45097.458144421304</v>
      </c>
      <c r="H20" t="s">
        <v>1286</v>
      </c>
      <c r="K20" t="s">
        <v>1287</v>
      </c>
      <c r="L20" s="167">
        <v>45097</v>
      </c>
      <c r="M20" t="s">
        <v>1380</v>
      </c>
      <c r="N20" t="s">
        <v>1381</v>
      </c>
      <c r="O20" t="s">
        <v>1382</v>
      </c>
      <c r="P20" t="s">
        <v>1291</v>
      </c>
      <c r="S20" t="s">
        <v>1292</v>
      </c>
      <c r="T20" t="s">
        <v>1383</v>
      </c>
      <c r="V20" t="s">
        <v>1294</v>
      </c>
      <c r="X20" t="s">
        <v>1315</v>
      </c>
      <c r="AA20" t="s">
        <v>1405</v>
      </c>
      <c r="AB20">
        <v>1</v>
      </c>
      <c r="AC20">
        <v>0</v>
      </c>
      <c r="AD20">
        <v>0</v>
      </c>
      <c r="AE20">
        <v>0</v>
      </c>
      <c r="AF20">
        <v>1</v>
      </c>
      <c r="AH20" t="s">
        <v>1298</v>
      </c>
      <c r="AI20">
        <v>1000</v>
      </c>
      <c r="AJ20" t="s">
        <v>1317</v>
      </c>
      <c r="AM20">
        <v>3</v>
      </c>
      <c r="AN20">
        <v>5</v>
      </c>
      <c r="AO20">
        <v>1</v>
      </c>
      <c r="AP20">
        <v>50</v>
      </c>
      <c r="AQ20">
        <v>75</v>
      </c>
      <c r="BW20" t="s">
        <v>1302</v>
      </c>
      <c r="CS20" t="s">
        <v>1332</v>
      </c>
      <c r="CT20">
        <v>0</v>
      </c>
      <c r="CU20">
        <v>1</v>
      </c>
      <c r="CV20">
        <v>0</v>
      </c>
      <c r="CW20">
        <v>0</v>
      </c>
      <c r="CX20" t="s">
        <v>1405</v>
      </c>
      <c r="CY20">
        <v>1</v>
      </c>
      <c r="CZ20">
        <v>0</v>
      </c>
      <c r="DA20">
        <v>0</v>
      </c>
      <c r="DB20">
        <v>0</v>
      </c>
      <c r="DC20" t="s">
        <v>1334</v>
      </c>
      <c r="DD20">
        <v>1</v>
      </c>
      <c r="DE20">
        <v>0</v>
      </c>
      <c r="DF20">
        <v>0</v>
      </c>
      <c r="DG20">
        <v>0</v>
      </c>
      <c r="DH20">
        <v>0</v>
      </c>
      <c r="DI20">
        <v>0</v>
      </c>
      <c r="DJ20">
        <v>0</v>
      </c>
      <c r="DK20">
        <v>0</v>
      </c>
      <c r="DL20">
        <v>0</v>
      </c>
      <c r="DM20">
        <v>0</v>
      </c>
      <c r="DN20">
        <v>0</v>
      </c>
      <c r="DO20">
        <v>0</v>
      </c>
      <c r="EK20" t="s">
        <v>1406</v>
      </c>
      <c r="EL20">
        <v>1</v>
      </c>
      <c r="EM20">
        <v>1</v>
      </c>
      <c r="EN20">
        <v>0</v>
      </c>
      <c r="EO20">
        <v>0</v>
      </c>
      <c r="EP20">
        <v>0</v>
      </c>
      <c r="EQ20">
        <v>2</v>
      </c>
      <c r="ES20" t="s">
        <v>1298</v>
      </c>
      <c r="ET20">
        <v>6000</v>
      </c>
      <c r="EU20" t="s">
        <v>1317</v>
      </c>
      <c r="EX20">
        <v>10</v>
      </c>
      <c r="EY20">
        <v>5</v>
      </c>
      <c r="EZ20">
        <v>0</v>
      </c>
      <c r="FA20">
        <v>75</v>
      </c>
      <c r="FB20">
        <v>75</v>
      </c>
      <c r="FD20" t="s">
        <v>1298</v>
      </c>
      <c r="FE20">
        <v>3000</v>
      </c>
      <c r="FF20" t="s">
        <v>1301</v>
      </c>
      <c r="FI20">
        <v>5</v>
      </c>
      <c r="FJ20">
        <v>5</v>
      </c>
      <c r="FK20">
        <v>1</v>
      </c>
      <c r="FL20">
        <v>1000</v>
      </c>
      <c r="FM20">
        <v>100</v>
      </c>
      <c r="GK20" t="s">
        <v>1302</v>
      </c>
      <c r="HH20" t="s">
        <v>1303</v>
      </c>
      <c r="HI20">
        <v>1</v>
      </c>
      <c r="HJ20">
        <v>0</v>
      </c>
      <c r="HK20">
        <v>0</v>
      </c>
      <c r="HL20">
        <v>0</v>
      </c>
      <c r="JB20" t="s">
        <v>1296</v>
      </c>
      <c r="JC20">
        <v>0</v>
      </c>
      <c r="JD20">
        <v>0</v>
      </c>
      <c r="JE20">
        <v>0</v>
      </c>
      <c r="JF20">
        <v>0</v>
      </c>
      <c r="JG20">
        <v>0</v>
      </c>
      <c r="JH20">
        <v>0</v>
      </c>
      <c r="JI20">
        <v>0</v>
      </c>
      <c r="JJ20">
        <v>0</v>
      </c>
      <c r="JK20">
        <v>0</v>
      </c>
      <c r="JL20">
        <v>0</v>
      </c>
      <c r="JM20">
        <v>0</v>
      </c>
      <c r="JN20">
        <v>0</v>
      </c>
      <c r="JO20">
        <v>0</v>
      </c>
      <c r="JP20">
        <v>0</v>
      </c>
      <c r="JQ20">
        <v>0</v>
      </c>
      <c r="JR20">
        <v>1</v>
      </c>
      <c r="JS20">
        <v>1</v>
      </c>
      <c r="JT20">
        <v>4</v>
      </c>
      <c r="AQG20" t="s">
        <v>1296</v>
      </c>
      <c r="AQH20">
        <v>1</v>
      </c>
      <c r="AQI20">
        <v>0</v>
      </c>
      <c r="AQJ20">
        <v>0</v>
      </c>
      <c r="AQK20">
        <v>0</v>
      </c>
      <c r="AQL20">
        <v>0</v>
      </c>
      <c r="AQM20">
        <v>0</v>
      </c>
      <c r="AQN20">
        <v>0</v>
      </c>
      <c r="AQO20">
        <v>0</v>
      </c>
      <c r="AQP20">
        <v>0</v>
      </c>
      <c r="AQQ20">
        <v>0</v>
      </c>
      <c r="AQS20" t="s">
        <v>1304</v>
      </c>
      <c r="AQT20">
        <v>0</v>
      </c>
      <c r="AQU20">
        <v>0</v>
      </c>
      <c r="AQV20">
        <v>1</v>
      </c>
      <c r="AQW20">
        <v>0</v>
      </c>
      <c r="AQX20">
        <v>0</v>
      </c>
      <c r="AQY20">
        <v>0</v>
      </c>
      <c r="AQZ20">
        <v>0</v>
      </c>
      <c r="ARA20">
        <v>0</v>
      </c>
      <c r="ARB20">
        <v>0</v>
      </c>
      <c r="ARC20">
        <v>0</v>
      </c>
      <c r="ARD20">
        <v>0</v>
      </c>
      <c r="ARF20" t="s">
        <v>1372</v>
      </c>
      <c r="ARG20" t="s">
        <v>1302</v>
      </c>
      <c r="ARH20">
        <v>1</v>
      </c>
      <c r="ARI20">
        <v>0</v>
      </c>
      <c r="ARJ20">
        <v>0</v>
      </c>
      <c r="ARK20">
        <v>0</v>
      </c>
      <c r="ARL20">
        <v>0</v>
      </c>
      <c r="ARM20">
        <v>0</v>
      </c>
      <c r="ARO20" t="s">
        <v>1296</v>
      </c>
      <c r="ARP20">
        <v>1</v>
      </c>
      <c r="ARQ20">
        <v>0</v>
      </c>
      <c r="ARR20">
        <v>0</v>
      </c>
      <c r="ARS20">
        <v>0</v>
      </c>
      <c r="ART20">
        <v>0</v>
      </c>
      <c r="ARU20">
        <v>0</v>
      </c>
      <c r="ARV20">
        <v>0</v>
      </c>
      <c r="ARW20">
        <v>0</v>
      </c>
      <c r="ARX20">
        <v>0</v>
      </c>
      <c r="ARZ20" t="s">
        <v>1306</v>
      </c>
      <c r="ASA20" t="s">
        <v>1296</v>
      </c>
      <c r="ASB20">
        <v>1</v>
      </c>
      <c r="ASC20">
        <v>0</v>
      </c>
      <c r="ASD20">
        <v>0</v>
      </c>
      <c r="ASE20">
        <v>0</v>
      </c>
      <c r="ASF20">
        <v>0</v>
      </c>
      <c r="ASG20">
        <v>0</v>
      </c>
      <c r="ASH20">
        <v>0</v>
      </c>
      <c r="ASI20">
        <v>0</v>
      </c>
      <c r="ASJ20">
        <v>0</v>
      </c>
      <c r="ASL20" t="s">
        <v>1296</v>
      </c>
      <c r="ASM20">
        <v>1</v>
      </c>
      <c r="ASN20">
        <v>0</v>
      </c>
      <c r="ASO20">
        <v>0</v>
      </c>
      <c r="ASP20">
        <v>0</v>
      </c>
      <c r="ASQ20">
        <v>0</v>
      </c>
      <c r="ASR20">
        <v>0</v>
      </c>
      <c r="ASS20">
        <v>0</v>
      </c>
      <c r="AST20">
        <v>0</v>
      </c>
      <c r="ASU20">
        <v>0</v>
      </c>
      <c r="ASV20">
        <v>0</v>
      </c>
      <c r="ASX20" t="s">
        <v>1296</v>
      </c>
      <c r="ASY20">
        <v>1</v>
      </c>
      <c r="ASZ20">
        <v>0</v>
      </c>
      <c r="ATA20">
        <v>0</v>
      </c>
      <c r="ATB20">
        <v>0</v>
      </c>
      <c r="ATC20">
        <v>0</v>
      </c>
      <c r="ATD20">
        <v>0</v>
      </c>
      <c r="ATE20">
        <v>0</v>
      </c>
      <c r="ATF20">
        <v>0</v>
      </c>
      <c r="ATG20">
        <v>0</v>
      </c>
      <c r="ATI20" t="s">
        <v>1296</v>
      </c>
      <c r="ATJ20">
        <v>1</v>
      </c>
      <c r="ATK20">
        <v>0</v>
      </c>
      <c r="ATL20">
        <v>0</v>
      </c>
      <c r="ATM20">
        <v>0</v>
      </c>
      <c r="ATN20">
        <v>0</v>
      </c>
      <c r="ATO20">
        <v>0</v>
      </c>
      <c r="ATP20">
        <v>0</v>
      </c>
      <c r="ATQ20">
        <v>0</v>
      </c>
      <c r="ATR20">
        <v>0</v>
      </c>
      <c r="ATT20" t="s">
        <v>1355</v>
      </c>
      <c r="ATU20" t="s">
        <v>1302</v>
      </c>
      <c r="ATX20" t="s">
        <v>1394</v>
      </c>
      <c r="ATY20" t="s">
        <v>1302</v>
      </c>
      <c r="AUB20" t="s">
        <v>1407</v>
      </c>
      <c r="AUD20" t="s">
        <v>1390</v>
      </c>
      <c r="AUG20">
        <v>442263769</v>
      </c>
      <c r="AUH20" s="167">
        <v>45097.712083333332</v>
      </c>
      <c r="AUK20" t="s">
        <v>1308</v>
      </c>
      <c r="AUL20" t="s">
        <v>1309</v>
      </c>
      <c r="AUM20" t="s">
        <v>1310</v>
      </c>
    </row>
    <row r="21" spans="1:534 1125:1235" customFormat="1" ht="14.45">
      <c r="A21">
        <v>20</v>
      </c>
      <c r="B21" t="s">
        <v>1408</v>
      </c>
      <c r="C21" s="167">
        <v>45097</v>
      </c>
      <c r="D21" t="s">
        <v>1378</v>
      </c>
      <c r="E21" t="s">
        <v>1397</v>
      </c>
      <c r="F21" s="167">
        <v>45097.465054120366</v>
      </c>
      <c r="G21" s="167">
        <v>45097.477619525467</v>
      </c>
      <c r="H21" t="s">
        <v>1286</v>
      </c>
      <c r="K21" t="s">
        <v>1287</v>
      </c>
      <c r="L21" s="167">
        <v>45097</v>
      </c>
      <c r="M21" t="s">
        <v>1380</v>
      </c>
      <c r="N21" t="s">
        <v>1381</v>
      </c>
      <c r="O21" t="s">
        <v>1382</v>
      </c>
      <c r="P21" t="s">
        <v>1291</v>
      </c>
      <c r="S21" t="s">
        <v>1292</v>
      </c>
      <c r="T21" t="s">
        <v>1383</v>
      </c>
      <c r="V21" t="s">
        <v>1294</v>
      </c>
      <c r="X21" t="s">
        <v>1315</v>
      </c>
      <c r="AA21" t="s">
        <v>1296</v>
      </c>
      <c r="AB21">
        <v>0</v>
      </c>
      <c r="AC21">
        <v>0</v>
      </c>
      <c r="AD21">
        <v>0</v>
      </c>
      <c r="AE21">
        <v>1</v>
      </c>
      <c r="AF21">
        <v>1</v>
      </c>
      <c r="EK21" t="s">
        <v>1406</v>
      </c>
      <c r="EL21">
        <v>1</v>
      </c>
      <c r="EM21">
        <v>1</v>
      </c>
      <c r="EN21">
        <v>0</v>
      </c>
      <c r="EO21">
        <v>0</v>
      </c>
      <c r="EP21">
        <v>0</v>
      </c>
      <c r="EQ21">
        <v>2</v>
      </c>
      <c r="ES21" t="s">
        <v>1298</v>
      </c>
      <c r="ET21">
        <v>5000</v>
      </c>
      <c r="EU21" t="s">
        <v>1301</v>
      </c>
      <c r="EX21">
        <v>30</v>
      </c>
      <c r="EY21">
        <v>3</v>
      </c>
      <c r="EZ21">
        <v>0</v>
      </c>
      <c r="FA21">
        <v>1500</v>
      </c>
      <c r="FB21">
        <v>1000</v>
      </c>
      <c r="FD21" t="s">
        <v>1298</v>
      </c>
      <c r="FE21">
        <v>3500</v>
      </c>
      <c r="FF21" t="s">
        <v>1301</v>
      </c>
      <c r="FI21">
        <v>15</v>
      </c>
      <c r="FJ21">
        <v>3</v>
      </c>
      <c r="FK21">
        <v>0</v>
      </c>
      <c r="FL21">
        <v>750</v>
      </c>
      <c r="FM21">
        <v>600</v>
      </c>
      <c r="GK21" t="s">
        <v>1302</v>
      </c>
      <c r="HH21" t="s">
        <v>1303</v>
      </c>
      <c r="HI21">
        <v>1</v>
      </c>
      <c r="HJ21">
        <v>0</v>
      </c>
      <c r="HK21">
        <v>0</v>
      </c>
      <c r="HL21">
        <v>0</v>
      </c>
      <c r="JB21" t="s">
        <v>1409</v>
      </c>
      <c r="JC21">
        <v>0</v>
      </c>
      <c r="JD21">
        <v>0</v>
      </c>
      <c r="JE21">
        <v>0</v>
      </c>
      <c r="JF21">
        <v>0</v>
      </c>
      <c r="JG21">
        <v>0</v>
      </c>
      <c r="JH21">
        <v>0</v>
      </c>
      <c r="JI21">
        <v>0</v>
      </c>
      <c r="JJ21">
        <v>0</v>
      </c>
      <c r="JK21">
        <v>0</v>
      </c>
      <c r="JL21">
        <v>1</v>
      </c>
      <c r="JM21">
        <v>0</v>
      </c>
      <c r="JN21">
        <v>0</v>
      </c>
      <c r="JO21">
        <v>0</v>
      </c>
      <c r="JP21">
        <v>0</v>
      </c>
      <c r="JQ21">
        <v>0</v>
      </c>
      <c r="JR21">
        <v>0</v>
      </c>
      <c r="JS21">
        <v>1</v>
      </c>
      <c r="JT21">
        <v>4</v>
      </c>
      <c r="OG21" t="s">
        <v>1298</v>
      </c>
      <c r="OH21">
        <v>3000</v>
      </c>
      <c r="OI21" t="s">
        <v>1301</v>
      </c>
      <c r="OL21">
        <v>14</v>
      </c>
      <c r="OM21">
        <v>3</v>
      </c>
      <c r="ON21">
        <v>0</v>
      </c>
      <c r="OO21">
        <v>750</v>
      </c>
      <c r="OP21">
        <v>600</v>
      </c>
      <c r="QX21" t="s">
        <v>1302</v>
      </c>
      <c r="SF21" t="s">
        <v>1332</v>
      </c>
      <c r="SG21">
        <v>0</v>
      </c>
      <c r="SH21">
        <v>1</v>
      </c>
      <c r="SI21">
        <v>0</v>
      </c>
      <c r="SJ21">
        <v>0</v>
      </c>
      <c r="SK21" t="s">
        <v>1409</v>
      </c>
      <c r="SL21">
        <v>0</v>
      </c>
      <c r="SM21">
        <v>0</v>
      </c>
      <c r="SN21">
        <v>0</v>
      </c>
      <c r="SO21">
        <v>0</v>
      </c>
      <c r="SP21">
        <v>0</v>
      </c>
      <c r="SQ21">
        <v>0</v>
      </c>
      <c r="SR21">
        <v>0</v>
      </c>
      <c r="SS21">
        <v>0</v>
      </c>
      <c r="ST21">
        <v>0</v>
      </c>
      <c r="SU21">
        <v>1</v>
      </c>
      <c r="SV21">
        <v>0</v>
      </c>
      <c r="SW21">
        <v>0</v>
      </c>
      <c r="SX21">
        <v>0</v>
      </c>
      <c r="SY21">
        <v>0</v>
      </c>
      <c r="SZ21">
        <v>0</v>
      </c>
      <c r="TA21">
        <v>0</v>
      </c>
      <c r="TB21" t="s">
        <v>1410</v>
      </c>
      <c r="TC21">
        <v>0</v>
      </c>
      <c r="TD21">
        <v>0</v>
      </c>
      <c r="TE21">
        <v>0</v>
      </c>
      <c r="TF21">
        <v>0</v>
      </c>
      <c r="TG21">
        <v>0</v>
      </c>
      <c r="TH21">
        <v>1</v>
      </c>
      <c r="TI21">
        <v>0</v>
      </c>
      <c r="TJ21">
        <v>0</v>
      </c>
      <c r="TK21">
        <v>0</v>
      </c>
      <c r="TL21">
        <v>0</v>
      </c>
      <c r="TM21">
        <v>0</v>
      </c>
      <c r="TN21">
        <v>0</v>
      </c>
      <c r="AQG21" t="s">
        <v>1296</v>
      </c>
      <c r="AQH21">
        <v>1</v>
      </c>
      <c r="AQI21">
        <v>0</v>
      </c>
      <c r="AQJ21">
        <v>0</v>
      </c>
      <c r="AQK21">
        <v>0</v>
      </c>
      <c r="AQL21">
        <v>0</v>
      </c>
      <c r="AQM21">
        <v>0</v>
      </c>
      <c r="AQN21">
        <v>0</v>
      </c>
      <c r="AQO21">
        <v>0</v>
      </c>
      <c r="AQP21">
        <v>0</v>
      </c>
      <c r="AQQ21">
        <v>0</v>
      </c>
      <c r="AQS21" t="s">
        <v>1411</v>
      </c>
      <c r="AQT21">
        <v>0</v>
      </c>
      <c r="AQU21">
        <v>0</v>
      </c>
      <c r="AQV21">
        <v>1</v>
      </c>
      <c r="AQW21">
        <v>0</v>
      </c>
      <c r="AQX21">
        <v>0</v>
      </c>
      <c r="AQY21">
        <v>0</v>
      </c>
      <c r="AQZ21">
        <v>0</v>
      </c>
      <c r="ARA21">
        <v>0</v>
      </c>
      <c r="ARB21">
        <v>1</v>
      </c>
      <c r="ARC21">
        <v>0</v>
      </c>
      <c r="ARD21">
        <v>0</v>
      </c>
      <c r="ARE21" t="s">
        <v>1412</v>
      </c>
      <c r="ARF21" t="s">
        <v>1325</v>
      </c>
      <c r="ARG21" t="s">
        <v>1336</v>
      </c>
      <c r="ARH21">
        <v>0</v>
      </c>
      <c r="ARI21">
        <v>1</v>
      </c>
      <c r="ARJ21">
        <v>0</v>
      </c>
      <c r="ARK21">
        <v>0</v>
      </c>
      <c r="ARL21">
        <v>0</v>
      </c>
      <c r="ARM21">
        <v>0</v>
      </c>
      <c r="ARO21" t="s">
        <v>1296</v>
      </c>
      <c r="ARP21">
        <v>1</v>
      </c>
      <c r="ARQ21">
        <v>0</v>
      </c>
      <c r="ARR21">
        <v>0</v>
      </c>
      <c r="ARS21">
        <v>0</v>
      </c>
      <c r="ART21">
        <v>0</v>
      </c>
      <c r="ARU21">
        <v>0</v>
      </c>
      <c r="ARV21">
        <v>0</v>
      </c>
      <c r="ARW21">
        <v>0</v>
      </c>
      <c r="ARX21">
        <v>0</v>
      </c>
      <c r="ARZ21" t="s">
        <v>1306</v>
      </c>
      <c r="ASA21" t="s">
        <v>1296</v>
      </c>
      <c r="ASB21">
        <v>1</v>
      </c>
      <c r="ASC21">
        <v>0</v>
      </c>
      <c r="ASD21">
        <v>0</v>
      </c>
      <c r="ASE21">
        <v>0</v>
      </c>
      <c r="ASF21">
        <v>0</v>
      </c>
      <c r="ASG21">
        <v>0</v>
      </c>
      <c r="ASH21">
        <v>0</v>
      </c>
      <c r="ASI21">
        <v>0</v>
      </c>
      <c r="ASJ21">
        <v>0</v>
      </c>
      <c r="ASL21" t="s">
        <v>1296</v>
      </c>
      <c r="ASM21">
        <v>1</v>
      </c>
      <c r="ASN21">
        <v>0</v>
      </c>
      <c r="ASO21">
        <v>0</v>
      </c>
      <c r="ASP21">
        <v>0</v>
      </c>
      <c r="ASQ21">
        <v>0</v>
      </c>
      <c r="ASR21">
        <v>0</v>
      </c>
      <c r="ASS21">
        <v>0</v>
      </c>
      <c r="AST21">
        <v>0</v>
      </c>
      <c r="ASU21">
        <v>0</v>
      </c>
      <c r="ASV21">
        <v>0</v>
      </c>
      <c r="ASX21" t="s">
        <v>1296</v>
      </c>
      <c r="ASY21">
        <v>1</v>
      </c>
      <c r="ASZ21">
        <v>0</v>
      </c>
      <c r="ATA21">
        <v>0</v>
      </c>
      <c r="ATB21">
        <v>0</v>
      </c>
      <c r="ATC21">
        <v>0</v>
      </c>
      <c r="ATD21">
        <v>0</v>
      </c>
      <c r="ATE21">
        <v>0</v>
      </c>
      <c r="ATF21">
        <v>0</v>
      </c>
      <c r="ATG21">
        <v>0</v>
      </c>
      <c r="ATI21" t="s">
        <v>1296</v>
      </c>
      <c r="ATJ21">
        <v>1</v>
      </c>
      <c r="ATK21">
        <v>0</v>
      </c>
      <c r="ATL21">
        <v>0</v>
      </c>
      <c r="ATM21">
        <v>0</v>
      </c>
      <c r="ATN21">
        <v>0</v>
      </c>
      <c r="ATO21">
        <v>0</v>
      </c>
      <c r="ATP21">
        <v>0</v>
      </c>
      <c r="ATQ21">
        <v>0</v>
      </c>
      <c r="ATR21">
        <v>0</v>
      </c>
      <c r="ATT21" t="s">
        <v>1327</v>
      </c>
      <c r="ATX21" t="s">
        <v>1327</v>
      </c>
      <c r="AUB21" t="s">
        <v>1390</v>
      </c>
      <c r="AUD21" t="s">
        <v>1390</v>
      </c>
      <c r="AUG21">
        <v>442263792</v>
      </c>
      <c r="AUH21" s="167">
        <v>45097.712118055562</v>
      </c>
      <c r="AUK21" t="s">
        <v>1308</v>
      </c>
      <c r="AUL21" t="s">
        <v>1309</v>
      </c>
      <c r="AUM21" t="s">
        <v>1310</v>
      </c>
    </row>
    <row r="22" spans="1:534 1125:1235" customFormat="1" ht="14.45">
      <c r="A22">
        <v>21</v>
      </c>
      <c r="B22" t="s">
        <v>1413</v>
      </c>
      <c r="C22" s="167">
        <v>45097</v>
      </c>
      <c r="D22" t="s">
        <v>1378</v>
      </c>
      <c r="E22" t="s">
        <v>1379</v>
      </c>
      <c r="F22" s="167">
        <v>45097.458410324078</v>
      </c>
      <c r="G22" s="167">
        <v>45097.471301608799</v>
      </c>
      <c r="H22" t="s">
        <v>1286</v>
      </c>
      <c r="K22" t="s">
        <v>1287</v>
      </c>
      <c r="L22" s="167">
        <v>45097</v>
      </c>
      <c r="M22" t="s">
        <v>1380</v>
      </c>
      <c r="N22" t="s">
        <v>1381</v>
      </c>
      <c r="O22" t="s">
        <v>1382</v>
      </c>
      <c r="P22" t="s">
        <v>1291</v>
      </c>
      <c r="S22" t="s">
        <v>1292</v>
      </c>
      <c r="T22" t="s">
        <v>1383</v>
      </c>
      <c r="V22" t="s">
        <v>1294</v>
      </c>
      <c r="X22" t="s">
        <v>1414</v>
      </c>
      <c r="AA22" t="s">
        <v>1333</v>
      </c>
      <c r="AB22">
        <v>0</v>
      </c>
      <c r="AC22">
        <v>0</v>
      </c>
      <c r="AD22">
        <v>1</v>
      </c>
      <c r="AE22">
        <v>0</v>
      </c>
      <c r="AF22">
        <v>1</v>
      </c>
      <c r="BH22" t="s">
        <v>1298</v>
      </c>
      <c r="BI22" t="s">
        <v>1320</v>
      </c>
      <c r="BJ22">
        <v>1</v>
      </c>
      <c r="BK22">
        <v>1</v>
      </c>
      <c r="BL22">
        <v>500</v>
      </c>
      <c r="BM22">
        <v>300</v>
      </c>
      <c r="BN22" t="s">
        <v>1317</v>
      </c>
      <c r="BQ22">
        <v>10</v>
      </c>
      <c r="BR22">
        <v>5</v>
      </c>
      <c r="BS22">
        <v>0</v>
      </c>
      <c r="BT22">
        <v>2000</v>
      </c>
      <c r="BU22">
        <v>2000</v>
      </c>
      <c r="BW22" t="s">
        <v>1302</v>
      </c>
      <c r="CS22" t="s">
        <v>1303</v>
      </c>
      <c r="CT22">
        <v>1</v>
      </c>
      <c r="CU22">
        <v>0</v>
      </c>
      <c r="CV22">
        <v>0</v>
      </c>
      <c r="CW22">
        <v>0</v>
      </c>
      <c r="EK22" t="s">
        <v>1296</v>
      </c>
      <c r="EL22">
        <v>0</v>
      </c>
      <c r="EM22">
        <v>0</v>
      </c>
      <c r="EN22">
        <v>0</v>
      </c>
      <c r="EO22">
        <v>0</v>
      </c>
      <c r="EP22">
        <v>1</v>
      </c>
      <c r="EQ22">
        <v>1</v>
      </c>
      <c r="JB22" t="s">
        <v>1415</v>
      </c>
      <c r="JC22">
        <v>0</v>
      </c>
      <c r="JD22">
        <v>0</v>
      </c>
      <c r="JE22">
        <v>0</v>
      </c>
      <c r="JF22">
        <v>0</v>
      </c>
      <c r="JG22">
        <v>0</v>
      </c>
      <c r="JH22">
        <v>1</v>
      </c>
      <c r="JI22">
        <v>1</v>
      </c>
      <c r="JJ22">
        <v>0</v>
      </c>
      <c r="JK22">
        <v>1</v>
      </c>
      <c r="JL22">
        <v>1</v>
      </c>
      <c r="JM22">
        <v>0</v>
      </c>
      <c r="JN22">
        <v>0</v>
      </c>
      <c r="JO22">
        <v>0</v>
      </c>
      <c r="JP22">
        <v>0</v>
      </c>
      <c r="JQ22">
        <v>0</v>
      </c>
      <c r="JR22">
        <v>0</v>
      </c>
      <c r="JS22">
        <v>4</v>
      </c>
      <c r="JT22">
        <v>6</v>
      </c>
      <c r="MI22" t="s">
        <v>1298</v>
      </c>
      <c r="MJ22">
        <v>1000</v>
      </c>
      <c r="MK22" t="s">
        <v>1317</v>
      </c>
      <c r="MN22">
        <v>20</v>
      </c>
      <c r="MO22">
        <v>3</v>
      </c>
      <c r="MP22">
        <v>0</v>
      </c>
      <c r="MQ22">
        <v>1500</v>
      </c>
      <c r="MR22">
        <v>1000</v>
      </c>
      <c r="MT22" t="s">
        <v>1298</v>
      </c>
      <c r="MU22">
        <v>200</v>
      </c>
      <c r="MV22" t="s">
        <v>1317</v>
      </c>
      <c r="MY22">
        <v>3</v>
      </c>
      <c r="MZ22">
        <v>5</v>
      </c>
      <c r="NA22">
        <v>1</v>
      </c>
      <c r="NB22">
        <v>500</v>
      </c>
      <c r="NC22">
        <v>500</v>
      </c>
      <c r="NV22" t="s">
        <v>1298</v>
      </c>
      <c r="NW22">
        <v>6500</v>
      </c>
      <c r="NX22" t="s">
        <v>1317</v>
      </c>
      <c r="OA22">
        <v>10</v>
      </c>
      <c r="OB22">
        <v>5</v>
      </c>
      <c r="OC22">
        <v>0</v>
      </c>
      <c r="OD22">
        <v>10</v>
      </c>
      <c r="OE22">
        <v>10</v>
      </c>
      <c r="OG22" t="s">
        <v>1298</v>
      </c>
      <c r="OH22">
        <v>3000</v>
      </c>
      <c r="OI22" t="s">
        <v>1317</v>
      </c>
      <c r="OL22">
        <v>30</v>
      </c>
      <c r="OM22">
        <v>5</v>
      </c>
      <c r="ON22">
        <v>0</v>
      </c>
      <c r="OO22">
        <v>1000</v>
      </c>
      <c r="OP22">
        <v>500</v>
      </c>
      <c r="QX22" t="s">
        <v>1302</v>
      </c>
      <c r="SF22" t="s">
        <v>1332</v>
      </c>
      <c r="SG22">
        <v>0</v>
      </c>
      <c r="SH22">
        <v>1</v>
      </c>
      <c r="SI22">
        <v>0</v>
      </c>
      <c r="SJ22">
        <v>0</v>
      </c>
      <c r="SK22" t="s">
        <v>1415</v>
      </c>
      <c r="SL22">
        <v>0</v>
      </c>
      <c r="SM22">
        <v>0</v>
      </c>
      <c r="SN22">
        <v>0</v>
      </c>
      <c r="SO22">
        <v>0</v>
      </c>
      <c r="SP22">
        <v>0</v>
      </c>
      <c r="SQ22">
        <v>1</v>
      </c>
      <c r="SR22">
        <v>1</v>
      </c>
      <c r="SS22">
        <v>0</v>
      </c>
      <c r="ST22">
        <v>1</v>
      </c>
      <c r="SU22">
        <v>1</v>
      </c>
      <c r="SV22">
        <v>0</v>
      </c>
      <c r="SW22">
        <v>0</v>
      </c>
      <c r="SX22">
        <v>0</v>
      </c>
      <c r="SY22">
        <v>0</v>
      </c>
      <c r="SZ22">
        <v>0</v>
      </c>
      <c r="TA22">
        <v>0</v>
      </c>
      <c r="TB22" t="s">
        <v>1334</v>
      </c>
      <c r="TC22">
        <v>1</v>
      </c>
      <c r="TD22">
        <v>0</v>
      </c>
      <c r="TE22">
        <v>0</v>
      </c>
      <c r="TF22">
        <v>0</v>
      </c>
      <c r="TG22">
        <v>0</v>
      </c>
      <c r="TH22">
        <v>0</v>
      </c>
      <c r="TI22">
        <v>0</v>
      </c>
      <c r="TJ22">
        <v>0</v>
      </c>
      <c r="TK22">
        <v>0</v>
      </c>
      <c r="TL22">
        <v>0</v>
      </c>
      <c r="TM22">
        <v>0</v>
      </c>
      <c r="TN22">
        <v>0</v>
      </c>
      <c r="AQG22" t="s">
        <v>1393</v>
      </c>
      <c r="AQH22">
        <v>0</v>
      </c>
      <c r="AQI22">
        <v>1</v>
      </c>
      <c r="AQJ22">
        <v>0</v>
      </c>
      <c r="AQK22">
        <v>0</v>
      </c>
      <c r="AQL22">
        <v>0</v>
      </c>
      <c r="AQM22">
        <v>0</v>
      </c>
      <c r="AQN22">
        <v>0</v>
      </c>
      <c r="AQO22">
        <v>0</v>
      </c>
      <c r="AQP22">
        <v>0</v>
      </c>
      <c r="AQQ22">
        <v>0</v>
      </c>
      <c r="AQS22" t="s">
        <v>1304</v>
      </c>
      <c r="AQT22">
        <v>0</v>
      </c>
      <c r="AQU22">
        <v>0</v>
      </c>
      <c r="AQV22">
        <v>1</v>
      </c>
      <c r="AQW22">
        <v>0</v>
      </c>
      <c r="AQX22">
        <v>0</v>
      </c>
      <c r="AQY22">
        <v>0</v>
      </c>
      <c r="AQZ22">
        <v>0</v>
      </c>
      <c r="ARA22">
        <v>0</v>
      </c>
      <c r="ARB22">
        <v>0</v>
      </c>
      <c r="ARC22">
        <v>0</v>
      </c>
      <c r="ARD22">
        <v>0</v>
      </c>
      <c r="ARF22" t="s">
        <v>1372</v>
      </c>
      <c r="ARG22" t="s">
        <v>1336</v>
      </c>
      <c r="ARH22">
        <v>0</v>
      </c>
      <c r="ARI22">
        <v>1</v>
      </c>
      <c r="ARJ22">
        <v>0</v>
      </c>
      <c r="ARK22">
        <v>0</v>
      </c>
      <c r="ARL22">
        <v>0</v>
      </c>
      <c r="ARM22">
        <v>0</v>
      </c>
      <c r="ARO22" t="s">
        <v>1416</v>
      </c>
      <c r="ARP22">
        <v>0</v>
      </c>
      <c r="ARQ22">
        <v>1</v>
      </c>
      <c r="ARR22">
        <v>0</v>
      </c>
      <c r="ARS22">
        <v>0</v>
      </c>
      <c r="ART22">
        <v>1</v>
      </c>
      <c r="ARU22">
        <v>0</v>
      </c>
      <c r="ARV22">
        <v>0</v>
      </c>
      <c r="ARW22">
        <v>0</v>
      </c>
      <c r="ARX22">
        <v>0</v>
      </c>
      <c r="ARZ22" t="s">
        <v>1306</v>
      </c>
      <c r="ASA22" t="s">
        <v>1296</v>
      </c>
      <c r="ASB22">
        <v>1</v>
      </c>
      <c r="ASC22">
        <v>0</v>
      </c>
      <c r="ASD22">
        <v>0</v>
      </c>
      <c r="ASE22">
        <v>0</v>
      </c>
      <c r="ASF22">
        <v>0</v>
      </c>
      <c r="ASG22">
        <v>0</v>
      </c>
      <c r="ASH22">
        <v>0</v>
      </c>
      <c r="ASI22">
        <v>0</v>
      </c>
      <c r="ASJ22">
        <v>0</v>
      </c>
      <c r="ASL22" t="s">
        <v>1296</v>
      </c>
      <c r="ASM22">
        <v>1</v>
      </c>
      <c r="ASN22">
        <v>0</v>
      </c>
      <c r="ASO22">
        <v>0</v>
      </c>
      <c r="ASP22">
        <v>0</v>
      </c>
      <c r="ASQ22">
        <v>0</v>
      </c>
      <c r="ASR22">
        <v>0</v>
      </c>
      <c r="ASS22">
        <v>0</v>
      </c>
      <c r="AST22">
        <v>0</v>
      </c>
      <c r="ASU22">
        <v>0</v>
      </c>
      <c r="ASV22">
        <v>0</v>
      </c>
      <c r="ASX22" t="s">
        <v>1296</v>
      </c>
      <c r="ASY22">
        <v>1</v>
      </c>
      <c r="ASZ22">
        <v>0</v>
      </c>
      <c r="ATA22">
        <v>0</v>
      </c>
      <c r="ATB22">
        <v>0</v>
      </c>
      <c r="ATC22">
        <v>0</v>
      </c>
      <c r="ATD22">
        <v>0</v>
      </c>
      <c r="ATE22">
        <v>0</v>
      </c>
      <c r="ATF22">
        <v>0</v>
      </c>
      <c r="ATG22">
        <v>0</v>
      </c>
      <c r="ATI22" t="s">
        <v>1296</v>
      </c>
      <c r="ATJ22">
        <v>1</v>
      </c>
      <c r="ATK22">
        <v>0</v>
      </c>
      <c r="ATL22">
        <v>0</v>
      </c>
      <c r="ATM22">
        <v>0</v>
      </c>
      <c r="ATN22">
        <v>0</v>
      </c>
      <c r="ATO22">
        <v>0</v>
      </c>
      <c r="ATP22">
        <v>0</v>
      </c>
      <c r="ATQ22">
        <v>0</v>
      </c>
      <c r="ATR22">
        <v>0</v>
      </c>
      <c r="ATT22" t="s">
        <v>1394</v>
      </c>
      <c r="ATU22" t="s">
        <v>1417</v>
      </c>
      <c r="ATX22" t="s">
        <v>1355</v>
      </c>
      <c r="ATY22" t="s">
        <v>1417</v>
      </c>
      <c r="AUB22" t="s">
        <v>1390</v>
      </c>
      <c r="AUD22" t="s">
        <v>1390</v>
      </c>
      <c r="AUG22">
        <v>442263825</v>
      </c>
      <c r="AUH22" s="167">
        <v>45097.712164351848</v>
      </c>
      <c r="AUK22" t="s">
        <v>1308</v>
      </c>
      <c r="AUL22" t="s">
        <v>1309</v>
      </c>
      <c r="AUM22" t="s">
        <v>1310</v>
      </c>
    </row>
    <row r="23" spans="1:534 1125:1235" customFormat="1" ht="14.45">
      <c r="A23">
        <v>22</v>
      </c>
      <c r="B23" t="s">
        <v>1418</v>
      </c>
      <c r="C23" s="167">
        <v>45097</v>
      </c>
      <c r="D23" t="s">
        <v>1378</v>
      </c>
      <c r="E23" t="s">
        <v>1397</v>
      </c>
      <c r="F23" s="167">
        <v>45097.480568391198</v>
      </c>
      <c r="G23" s="167">
        <v>45097.48599079861</v>
      </c>
      <c r="H23" t="s">
        <v>1286</v>
      </c>
      <c r="K23" t="s">
        <v>1287</v>
      </c>
      <c r="L23" s="167">
        <v>45097</v>
      </c>
      <c r="M23" t="s">
        <v>1380</v>
      </c>
      <c r="N23" t="s">
        <v>1381</v>
      </c>
      <c r="O23" t="s">
        <v>1382</v>
      </c>
      <c r="P23" t="s">
        <v>1291</v>
      </c>
      <c r="S23" t="s">
        <v>1292</v>
      </c>
      <c r="T23" t="s">
        <v>1383</v>
      </c>
      <c r="V23" t="s">
        <v>1294</v>
      </c>
      <c r="X23" t="s">
        <v>1315</v>
      </c>
      <c r="AA23" t="s">
        <v>1296</v>
      </c>
      <c r="AB23">
        <v>0</v>
      </c>
      <c r="AC23">
        <v>0</v>
      </c>
      <c r="AD23">
        <v>0</v>
      </c>
      <c r="AE23">
        <v>1</v>
      </c>
      <c r="AF23">
        <v>1</v>
      </c>
      <c r="EK23" t="s">
        <v>1296</v>
      </c>
      <c r="EL23">
        <v>0</v>
      </c>
      <c r="EM23">
        <v>0</v>
      </c>
      <c r="EN23">
        <v>0</v>
      </c>
      <c r="EO23">
        <v>0</v>
      </c>
      <c r="EP23">
        <v>1</v>
      </c>
      <c r="EQ23">
        <v>1</v>
      </c>
      <c r="JB23" t="s">
        <v>1392</v>
      </c>
      <c r="JC23">
        <v>0</v>
      </c>
      <c r="JD23">
        <v>0</v>
      </c>
      <c r="JE23">
        <v>0</v>
      </c>
      <c r="JF23">
        <v>1</v>
      </c>
      <c r="JG23">
        <v>1</v>
      </c>
      <c r="JH23">
        <v>0</v>
      </c>
      <c r="JI23">
        <v>0</v>
      </c>
      <c r="JJ23">
        <v>0</v>
      </c>
      <c r="JK23">
        <v>0</v>
      </c>
      <c r="JL23">
        <v>0</v>
      </c>
      <c r="JM23">
        <v>0</v>
      </c>
      <c r="JN23">
        <v>0</v>
      </c>
      <c r="JO23">
        <v>0</v>
      </c>
      <c r="JP23">
        <v>0</v>
      </c>
      <c r="JQ23">
        <v>0</v>
      </c>
      <c r="JR23">
        <v>0</v>
      </c>
      <c r="JS23">
        <v>2</v>
      </c>
      <c r="JT23">
        <v>4</v>
      </c>
      <c r="LM23" t="s">
        <v>1298</v>
      </c>
      <c r="LN23">
        <v>6500</v>
      </c>
      <c r="LO23" t="s">
        <v>1301</v>
      </c>
      <c r="LR23">
        <v>15</v>
      </c>
      <c r="LS23">
        <v>3</v>
      </c>
      <c r="LT23">
        <v>0</v>
      </c>
      <c r="LU23">
        <v>300</v>
      </c>
      <c r="LV23">
        <v>250</v>
      </c>
      <c r="LX23" t="s">
        <v>1298</v>
      </c>
      <c r="LY23">
        <v>4750</v>
      </c>
      <c r="LZ23" t="s">
        <v>1301</v>
      </c>
      <c r="MC23">
        <v>21</v>
      </c>
      <c r="MD23">
        <v>2</v>
      </c>
      <c r="ME23">
        <v>0</v>
      </c>
      <c r="MF23">
        <v>500</v>
      </c>
      <c r="MG23">
        <v>400</v>
      </c>
      <c r="QX23" t="s">
        <v>1302</v>
      </c>
      <c r="SF23" t="s">
        <v>1303</v>
      </c>
      <c r="SG23">
        <v>1</v>
      </c>
      <c r="SH23">
        <v>0</v>
      </c>
      <c r="SI23">
        <v>0</v>
      </c>
      <c r="SJ23">
        <v>0</v>
      </c>
      <c r="AQG23" t="s">
        <v>1296</v>
      </c>
      <c r="AQH23">
        <v>1</v>
      </c>
      <c r="AQI23">
        <v>0</v>
      </c>
      <c r="AQJ23">
        <v>0</v>
      </c>
      <c r="AQK23">
        <v>0</v>
      </c>
      <c r="AQL23">
        <v>0</v>
      </c>
      <c r="AQM23">
        <v>0</v>
      </c>
      <c r="AQN23">
        <v>0</v>
      </c>
      <c r="AQO23">
        <v>0</v>
      </c>
      <c r="AQP23">
        <v>0</v>
      </c>
      <c r="AQQ23">
        <v>0</v>
      </c>
      <c r="AQS23" t="s">
        <v>1411</v>
      </c>
      <c r="AQT23">
        <v>0</v>
      </c>
      <c r="AQU23">
        <v>0</v>
      </c>
      <c r="AQV23">
        <v>1</v>
      </c>
      <c r="AQW23">
        <v>0</v>
      </c>
      <c r="AQX23">
        <v>0</v>
      </c>
      <c r="AQY23">
        <v>0</v>
      </c>
      <c r="AQZ23">
        <v>0</v>
      </c>
      <c r="ARA23">
        <v>0</v>
      </c>
      <c r="ARB23">
        <v>1</v>
      </c>
      <c r="ARC23">
        <v>0</v>
      </c>
      <c r="ARD23">
        <v>0</v>
      </c>
      <c r="ARE23" t="s">
        <v>1400</v>
      </c>
      <c r="ARF23" t="s">
        <v>1325</v>
      </c>
      <c r="ARG23" t="s">
        <v>1336</v>
      </c>
      <c r="ARH23">
        <v>0</v>
      </c>
      <c r="ARI23">
        <v>1</v>
      </c>
      <c r="ARJ23">
        <v>0</v>
      </c>
      <c r="ARK23">
        <v>0</v>
      </c>
      <c r="ARL23">
        <v>0</v>
      </c>
      <c r="ARM23">
        <v>0</v>
      </c>
      <c r="ARO23" t="s">
        <v>1296</v>
      </c>
      <c r="ARP23">
        <v>1</v>
      </c>
      <c r="ARQ23">
        <v>0</v>
      </c>
      <c r="ARR23">
        <v>0</v>
      </c>
      <c r="ARS23">
        <v>0</v>
      </c>
      <c r="ART23">
        <v>0</v>
      </c>
      <c r="ARU23">
        <v>0</v>
      </c>
      <c r="ARV23">
        <v>0</v>
      </c>
      <c r="ARW23">
        <v>0</v>
      </c>
      <c r="ARX23">
        <v>0</v>
      </c>
      <c r="ARZ23" t="s">
        <v>1306</v>
      </c>
      <c r="ASA23" t="s">
        <v>1296</v>
      </c>
      <c r="ASB23">
        <v>1</v>
      </c>
      <c r="ASC23">
        <v>0</v>
      </c>
      <c r="ASD23">
        <v>0</v>
      </c>
      <c r="ASE23">
        <v>0</v>
      </c>
      <c r="ASF23">
        <v>0</v>
      </c>
      <c r="ASG23">
        <v>0</v>
      </c>
      <c r="ASH23">
        <v>0</v>
      </c>
      <c r="ASI23">
        <v>0</v>
      </c>
      <c r="ASJ23">
        <v>0</v>
      </c>
      <c r="ASL23" t="s">
        <v>1296</v>
      </c>
      <c r="ASM23">
        <v>1</v>
      </c>
      <c r="ASN23">
        <v>0</v>
      </c>
      <c r="ASO23">
        <v>0</v>
      </c>
      <c r="ASP23">
        <v>0</v>
      </c>
      <c r="ASQ23">
        <v>0</v>
      </c>
      <c r="ASR23">
        <v>0</v>
      </c>
      <c r="ASS23">
        <v>0</v>
      </c>
      <c r="AST23">
        <v>0</v>
      </c>
      <c r="ASU23">
        <v>0</v>
      </c>
      <c r="ASV23">
        <v>0</v>
      </c>
      <c r="ASX23" t="s">
        <v>1296</v>
      </c>
      <c r="ASY23">
        <v>1</v>
      </c>
      <c r="ASZ23">
        <v>0</v>
      </c>
      <c r="ATA23">
        <v>0</v>
      </c>
      <c r="ATB23">
        <v>0</v>
      </c>
      <c r="ATC23">
        <v>0</v>
      </c>
      <c r="ATD23">
        <v>0</v>
      </c>
      <c r="ATE23">
        <v>0</v>
      </c>
      <c r="ATF23">
        <v>0</v>
      </c>
      <c r="ATG23">
        <v>0</v>
      </c>
      <c r="ATI23" t="s">
        <v>1296</v>
      </c>
      <c r="ATJ23">
        <v>1</v>
      </c>
      <c r="ATK23">
        <v>0</v>
      </c>
      <c r="ATL23">
        <v>0</v>
      </c>
      <c r="ATM23">
        <v>0</v>
      </c>
      <c r="ATN23">
        <v>0</v>
      </c>
      <c r="ATO23">
        <v>0</v>
      </c>
      <c r="ATP23">
        <v>0</v>
      </c>
      <c r="ATQ23">
        <v>0</v>
      </c>
      <c r="ATR23">
        <v>0</v>
      </c>
      <c r="ATT23" t="s">
        <v>1327</v>
      </c>
      <c r="ATX23" t="s">
        <v>1337</v>
      </c>
      <c r="ATY23" t="s">
        <v>1302</v>
      </c>
      <c r="AUB23" t="s">
        <v>1390</v>
      </c>
      <c r="AUD23" t="s">
        <v>1390</v>
      </c>
      <c r="AUG23">
        <v>442263848</v>
      </c>
      <c r="AUH23" s="167">
        <v>45097.712187500001</v>
      </c>
      <c r="AUK23" t="s">
        <v>1308</v>
      </c>
      <c r="AUL23" t="s">
        <v>1309</v>
      </c>
      <c r="AUM23" t="s">
        <v>1310</v>
      </c>
    </row>
    <row r="24" spans="1:534 1125:1235" customFormat="1" ht="14.45">
      <c r="A24">
        <v>23</v>
      </c>
      <c r="B24" t="s">
        <v>1419</v>
      </c>
      <c r="C24" s="167">
        <v>45097</v>
      </c>
      <c r="D24" t="s">
        <v>1378</v>
      </c>
      <c r="E24" t="s">
        <v>1420</v>
      </c>
      <c r="F24" s="167">
        <v>45097.409832002319</v>
      </c>
      <c r="G24" s="167">
        <v>45097.519322650463</v>
      </c>
      <c r="H24" t="s">
        <v>1286</v>
      </c>
      <c r="K24" t="s">
        <v>1287</v>
      </c>
      <c r="L24" s="167">
        <v>45097</v>
      </c>
      <c r="M24" t="s">
        <v>1380</v>
      </c>
      <c r="N24" t="s">
        <v>1381</v>
      </c>
      <c r="O24" t="s">
        <v>1382</v>
      </c>
      <c r="P24" t="s">
        <v>1291</v>
      </c>
      <c r="S24" t="s">
        <v>1292</v>
      </c>
      <c r="T24" t="s">
        <v>1383</v>
      </c>
      <c r="V24" t="s">
        <v>1294</v>
      </c>
      <c r="X24" t="s">
        <v>1315</v>
      </c>
      <c r="AA24" t="s">
        <v>1296</v>
      </c>
      <c r="AB24">
        <v>0</v>
      </c>
      <c r="AC24">
        <v>0</v>
      </c>
      <c r="AD24">
        <v>0</v>
      </c>
      <c r="AE24">
        <v>1</v>
      </c>
      <c r="AF24">
        <v>1</v>
      </c>
      <c r="EK24" t="s">
        <v>1296</v>
      </c>
      <c r="EL24">
        <v>0</v>
      </c>
      <c r="EM24">
        <v>0</v>
      </c>
      <c r="EN24">
        <v>0</v>
      </c>
      <c r="EO24">
        <v>0</v>
      </c>
      <c r="EP24">
        <v>1</v>
      </c>
      <c r="EQ24">
        <v>1</v>
      </c>
      <c r="JB24" t="s">
        <v>1421</v>
      </c>
      <c r="JC24">
        <v>0</v>
      </c>
      <c r="JD24">
        <v>0</v>
      </c>
      <c r="JE24">
        <v>0</v>
      </c>
      <c r="JF24">
        <v>0</v>
      </c>
      <c r="JG24">
        <v>0</v>
      </c>
      <c r="JH24">
        <v>1</v>
      </c>
      <c r="JI24">
        <v>0</v>
      </c>
      <c r="JJ24">
        <v>1</v>
      </c>
      <c r="JK24">
        <v>0</v>
      </c>
      <c r="JL24">
        <v>0</v>
      </c>
      <c r="JM24">
        <v>0</v>
      </c>
      <c r="JN24">
        <v>0</v>
      </c>
      <c r="JO24">
        <v>0</v>
      </c>
      <c r="JP24">
        <v>0</v>
      </c>
      <c r="JQ24">
        <v>0</v>
      </c>
      <c r="JR24">
        <v>0</v>
      </c>
      <c r="JS24">
        <v>2</v>
      </c>
      <c r="JT24">
        <v>4</v>
      </c>
      <c r="MI24" t="s">
        <v>1298</v>
      </c>
      <c r="MJ24">
        <v>1500</v>
      </c>
      <c r="MK24" t="s">
        <v>1317</v>
      </c>
      <c r="MN24">
        <v>27</v>
      </c>
      <c r="MO24">
        <v>2</v>
      </c>
      <c r="MP24">
        <v>0</v>
      </c>
      <c r="MQ24">
        <v>50</v>
      </c>
      <c r="MR24">
        <v>100</v>
      </c>
      <c r="NE24" t="s">
        <v>1318</v>
      </c>
      <c r="NF24" t="s">
        <v>1385</v>
      </c>
      <c r="NG24">
        <v>1</v>
      </c>
      <c r="NH24">
        <v>1</v>
      </c>
      <c r="NI24">
        <v>1</v>
      </c>
      <c r="NJ24">
        <v>700</v>
      </c>
      <c r="NK24">
        <v>1000</v>
      </c>
      <c r="NL24">
        <v>1500</v>
      </c>
      <c r="NM24" t="s">
        <v>1317</v>
      </c>
      <c r="NP24">
        <v>7</v>
      </c>
      <c r="NQ24">
        <v>3</v>
      </c>
      <c r="NR24">
        <v>0</v>
      </c>
      <c r="NS24">
        <v>150</v>
      </c>
      <c r="NT24">
        <v>200</v>
      </c>
      <c r="QX24" t="s">
        <v>1302</v>
      </c>
      <c r="SF24" t="s">
        <v>1303</v>
      </c>
      <c r="SG24">
        <v>1</v>
      </c>
      <c r="SH24">
        <v>0</v>
      </c>
      <c r="SI24">
        <v>0</v>
      </c>
      <c r="SJ24">
        <v>0</v>
      </c>
      <c r="AQG24" t="s">
        <v>1296</v>
      </c>
      <c r="AQH24">
        <v>1</v>
      </c>
      <c r="AQI24">
        <v>0</v>
      </c>
      <c r="AQJ24">
        <v>0</v>
      </c>
      <c r="AQK24">
        <v>0</v>
      </c>
      <c r="AQL24">
        <v>0</v>
      </c>
      <c r="AQM24">
        <v>0</v>
      </c>
      <c r="AQN24">
        <v>0</v>
      </c>
      <c r="AQO24">
        <v>0</v>
      </c>
      <c r="AQP24">
        <v>0</v>
      </c>
      <c r="AQQ24">
        <v>0</v>
      </c>
      <c r="AQS24" t="s">
        <v>1422</v>
      </c>
      <c r="AQT24">
        <v>0</v>
      </c>
      <c r="AQU24">
        <v>0</v>
      </c>
      <c r="AQV24">
        <v>1</v>
      </c>
      <c r="AQW24">
        <v>1</v>
      </c>
      <c r="AQX24">
        <v>0</v>
      </c>
      <c r="AQY24">
        <v>0</v>
      </c>
      <c r="AQZ24">
        <v>0</v>
      </c>
      <c r="ARA24">
        <v>0</v>
      </c>
      <c r="ARB24">
        <v>1</v>
      </c>
      <c r="ARC24">
        <v>0</v>
      </c>
      <c r="ARD24">
        <v>0</v>
      </c>
      <c r="ARE24" t="s">
        <v>1423</v>
      </c>
      <c r="ARF24" t="s">
        <v>1424</v>
      </c>
      <c r="ARG24" t="s">
        <v>1302</v>
      </c>
      <c r="ARH24">
        <v>1</v>
      </c>
      <c r="ARI24">
        <v>0</v>
      </c>
      <c r="ARJ24">
        <v>0</v>
      </c>
      <c r="ARK24">
        <v>0</v>
      </c>
      <c r="ARL24">
        <v>0</v>
      </c>
      <c r="ARM24">
        <v>0</v>
      </c>
      <c r="ARO24" t="s">
        <v>1296</v>
      </c>
      <c r="ARP24">
        <v>1</v>
      </c>
      <c r="ARQ24">
        <v>0</v>
      </c>
      <c r="ARR24">
        <v>0</v>
      </c>
      <c r="ARS24">
        <v>0</v>
      </c>
      <c r="ART24">
        <v>0</v>
      </c>
      <c r="ARU24">
        <v>0</v>
      </c>
      <c r="ARV24">
        <v>0</v>
      </c>
      <c r="ARW24">
        <v>0</v>
      </c>
      <c r="ARX24">
        <v>0</v>
      </c>
      <c r="ARZ24" t="s">
        <v>1306</v>
      </c>
      <c r="ASA24" t="s">
        <v>1296</v>
      </c>
      <c r="ASB24">
        <v>1</v>
      </c>
      <c r="ASC24">
        <v>0</v>
      </c>
      <c r="ASD24">
        <v>0</v>
      </c>
      <c r="ASE24">
        <v>0</v>
      </c>
      <c r="ASF24">
        <v>0</v>
      </c>
      <c r="ASG24">
        <v>0</v>
      </c>
      <c r="ASH24">
        <v>0</v>
      </c>
      <c r="ASI24">
        <v>0</v>
      </c>
      <c r="ASJ24">
        <v>0</v>
      </c>
      <c r="ASL24" t="s">
        <v>1296</v>
      </c>
      <c r="ASM24">
        <v>1</v>
      </c>
      <c r="ASN24">
        <v>0</v>
      </c>
      <c r="ASO24">
        <v>0</v>
      </c>
      <c r="ASP24">
        <v>0</v>
      </c>
      <c r="ASQ24">
        <v>0</v>
      </c>
      <c r="ASR24">
        <v>0</v>
      </c>
      <c r="ASS24">
        <v>0</v>
      </c>
      <c r="AST24">
        <v>0</v>
      </c>
      <c r="ASU24">
        <v>0</v>
      </c>
      <c r="ASV24">
        <v>0</v>
      </c>
      <c r="ASX24" t="s">
        <v>1296</v>
      </c>
      <c r="ASY24">
        <v>1</v>
      </c>
      <c r="ASZ24">
        <v>0</v>
      </c>
      <c r="ATA24">
        <v>0</v>
      </c>
      <c r="ATB24">
        <v>0</v>
      </c>
      <c r="ATC24">
        <v>0</v>
      </c>
      <c r="ATD24">
        <v>0</v>
      </c>
      <c r="ATE24">
        <v>0</v>
      </c>
      <c r="ATF24">
        <v>0</v>
      </c>
      <c r="ATG24">
        <v>0</v>
      </c>
      <c r="ATI24" t="s">
        <v>1296</v>
      </c>
      <c r="ATJ24">
        <v>1</v>
      </c>
      <c r="ATK24">
        <v>0</v>
      </c>
      <c r="ATL24">
        <v>0</v>
      </c>
      <c r="ATM24">
        <v>0</v>
      </c>
      <c r="ATN24">
        <v>0</v>
      </c>
      <c r="ATO24">
        <v>0</v>
      </c>
      <c r="ATP24">
        <v>0</v>
      </c>
      <c r="ATQ24">
        <v>0</v>
      </c>
      <c r="ATR24">
        <v>0</v>
      </c>
      <c r="ATT24" t="s">
        <v>1327</v>
      </c>
      <c r="ATX24" t="s">
        <v>1327</v>
      </c>
      <c r="AUB24" t="s">
        <v>1328</v>
      </c>
      <c r="AUD24" t="s">
        <v>1390</v>
      </c>
      <c r="AUG24">
        <v>442263851</v>
      </c>
      <c r="AUH24" s="167">
        <v>45097.712187500001</v>
      </c>
      <c r="AUK24" t="s">
        <v>1308</v>
      </c>
      <c r="AUL24" t="s">
        <v>1309</v>
      </c>
      <c r="AUM24" t="s">
        <v>1310</v>
      </c>
    </row>
    <row r="25" spans="1:534 1125:1235" customFormat="1" ht="14.45">
      <c r="A25">
        <v>24</v>
      </c>
      <c r="B25" t="s">
        <v>1425</v>
      </c>
      <c r="C25" s="167">
        <v>45097</v>
      </c>
      <c r="D25" t="s">
        <v>1378</v>
      </c>
      <c r="E25" t="s">
        <v>1379</v>
      </c>
      <c r="F25" s="167">
        <v>45097.471410046302</v>
      </c>
      <c r="G25" s="167">
        <v>45097.477640358797</v>
      </c>
      <c r="H25" t="s">
        <v>1286</v>
      </c>
      <c r="K25" t="s">
        <v>1287</v>
      </c>
      <c r="L25" s="167">
        <v>45097</v>
      </c>
      <c r="M25" t="s">
        <v>1380</v>
      </c>
      <c r="N25" t="s">
        <v>1381</v>
      </c>
      <c r="O25" t="s">
        <v>1382</v>
      </c>
      <c r="P25" t="s">
        <v>1291</v>
      </c>
      <c r="S25" t="s">
        <v>1292</v>
      </c>
      <c r="T25" t="s">
        <v>1383</v>
      </c>
      <c r="V25" t="s">
        <v>1294</v>
      </c>
      <c r="X25" t="s">
        <v>1315</v>
      </c>
      <c r="AA25" t="s">
        <v>1296</v>
      </c>
      <c r="AB25">
        <v>0</v>
      </c>
      <c r="AC25">
        <v>0</v>
      </c>
      <c r="AD25">
        <v>0</v>
      </c>
      <c r="AE25">
        <v>1</v>
      </c>
      <c r="AF25">
        <v>1</v>
      </c>
      <c r="EK25" t="s">
        <v>1426</v>
      </c>
      <c r="EL25">
        <v>0</v>
      </c>
      <c r="EM25">
        <v>0</v>
      </c>
      <c r="EN25">
        <v>0</v>
      </c>
      <c r="EO25">
        <v>1</v>
      </c>
      <c r="EP25">
        <v>0</v>
      </c>
      <c r="EQ25">
        <v>1</v>
      </c>
      <c r="FZ25" t="s">
        <v>1298</v>
      </c>
      <c r="GA25">
        <v>2500</v>
      </c>
      <c r="GB25" t="s">
        <v>1301</v>
      </c>
      <c r="GE25">
        <v>50</v>
      </c>
      <c r="GF25">
        <v>10</v>
      </c>
      <c r="GG25">
        <v>0</v>
      </c>
      <c r="GH25">
        <v>100</v>
      </c>
      <c r="GI25">
        <v>100</v>
      </c>
      <c r="GK25" t="s">
        <v>1302</v>
      </c>
      <c r="HH25" t="s">
        <v>1332</v>
      </c>
      <c r="HI25">
        <v>0</v>
      </c>
      <c r="HJ25">
        <v>1</v>
      </c>
      <c r="HK25">
        <v>0</v>
      </c>
      <c r="HL25">
        <v>0</v>
      </c>
      <c r="HM25" t="s">
        <v>1426</v>
      </c>
      <c r="HN25">
        <v>0</v>
      </c>
      <c r="HO25">
        <v>0</v>
      </c>
      <c r="HP25">
        <v>0</v>
      </c>
      <c r="HQ25">
        <v>1</v>
      </c>
      <c r="HR25">
        <v>0</v>
      </c>
      <c r="HS25" t="s">
        <v>1334</v>
      </c>
      <c r="HT25">
        <v>1</v>
      </c>
      <c r="HU25">
        <v>0</v>
      </c>
      <c r="HV25">
        <v>0</v>
      </c>
      <c r="HW25">
        <v>0</v>
      </c>
      <c r="HX25">
        <v>0</v>
      </c>
      <c r="HY25">
        <v>0</v>
      </c>
      <c r="HZ25">
        <v>0</v>
      </c>
      <c r="IA25">
        <v>0</v>
      </c>
      <c r="IB25">
        <v>0</v>
      </c>
      <c r="IC25">
        <v>0</v>
      </c>
      <c r="ID25">
        <v>0</v>
      </c>
      <c r="IE25">
        <v>0</v>
      </c>
      <c r="JB25" t="s">
        <v>1296</v>
      </c>
      <c r="JC25">
        <v>0</v>
      </c>
      <c r="JD25">
        <v>0</v>
      </c>
      <c r="JE25">
        <v>0</v>
      </c>
      <c r="JF25">
        <v>0</v>
      </c>
      <c r="JG25">
        <v>0</v>
      </c>
      <c r="JH25">
        <v>0</v>
      </c>
      <c r="JI25">
        <v>0</v>
      </c>
      <c r="JJ25">
        <v>0</v>
      </c>
      <c r="JK25">
        <v>0</v>
      </c>
      <c r="JL25">
        <v>0</v>
      </c>
      <c r="JM25">
        <v>0</v>
      </c>
      <c r="JN25">
        <v>0</v>
      </c>
      <c r="JO25">
        <v>0</v>
      </c>
      <c r="JP25">
        <v>0</v>
      </c>
      <c r="JQ25">
        <v>0</v>
      </c>
      <c r="JR25">
        <v>1</v>
      </c>
      <c r="JS25">
        <v>1</v>
      </c>
      <c r="JT25">
        <v>3</v>
      </c>
      <c r="AQG25" t="s">
        <v>1296</v>
      </c>
      <c r="AQH25">
        <v>1</v>
      </c>
      <c r="AQI25">
        <v>0</v>
      </c>
      <c r="AQJ25">
        <v>0</v>
      </c>
      <c r="AQK25">
        <v>0</v>
      </c>
      <c r="AQL25">
        <v>0</v>
      </c>
      <c r="AQM25">
        <v>0</v>
      </c>
      <c r="AQN25">
        <v>0</v>
      </c>
      <c r="AQO25">
        <v>0</v>
      </c>
      <c r="AQP25">
        <v>0</v>
      </c>
      <c r="AQQ25">
        <v>0</v>
      </c>
      <c r="AQS25" t="s">
        <v>1304</v>
      </c>
      <c r="AQT25">
        <v>0</v>
      </c>
      <c r="AQU25">
        <v>0</v>
      </c>
      <c r="AQV25">
        <v>1</v>
      </c>
      <c r="AQW25">
        <v>0</v>
      </c>
      <c r="AQX25">
        <v>0</v>
      </c>
      <c r="AQY25">
        <v>0</v>
      </c>
      <c r="AQZ25">
        <v>0</v>
      </c>
      <c r="ARA25">
        <v>0</v>
      </c>
      <c r="ARB25">
        <v>0</v>
      </c>
      <c r="ARC25">
        <v>0</v>
      </c>
      <c r="ARD25">
        <v>0</v>
      </c>
      <c r="ARF25" t="s">
        <v>1325</v>
      </c>
      <c r="ARG25" t="s">
        <v>1302</v>
      </c>
      <c r="ARH25">
        <v>1</v>
      </c>
      <c r="ARI25">
        <v>0</v>
      </c>
      <c r="ARJ25">
        <v>0</v>
      </c>
      <c r="ARK25">
        <v>0</v>
      </c>
      <c r="ARL25">
        <v>0</v>
      </c>
      <c r="ARM25">
        <v>0</v>
      </c>
      <c r="ARO25" t="s">
        <v>1427</v>
      </c>
      <c r="ARP25">
        <v>0</v>
      </c>
      <c r="ARQ25">
        <v>0</v>
      </c>
      <c r="ARR25">
        <v>0</v>
      </c>
      <c r="ARS25">
        <v>0</v>
      </c>
      <c r="ART25">
        <v>1</v>
      </c>
      <c r="ARU25">
        <v>0</v>
      </c>
      <c r="ARV25">
        <v>0</v>
      </c>
      <c r="ARW25">
        <v>0</v>
      </c>
      <c r="ARX25">
        <v>0</v>
      </c>
      <c r="ARZ25" t="s">
        <v>1306</v>
      </c>
      <c r="ASA25" t="s">
        <v>1296</v>
      </c>
      <c r="ASB25">
        <v>1</v>
      </c>
      <c r="ASC25">
        <v>0</v>
      </c>
      <c r="ASD25">
        <v>0</v>
      </c>
      <c r="ASE25">
        <v>0</v>
      </c>
      <c r="ASF25">
        <v>0</v>
      </c>
      <c r="ASG25">
        <v>0</v>
      </c>
      <c r="ASH25">
        <v>0</v>
      </c>
      <c r="ASI25">
        <v>0</v>
      </c>
      <c r="ASJ25">
        <v>0</v>
      </c>
      <c r="ASL25" t="s">
        <v>1296</v>
      </c>
      <c r="ASM25">
        <v>1</v>
      </c>
      <c r="ASN25">
        <v>0</v>
      </c>
      <c r="ASO25">
        <v>0</v>
      </c>
      <c r="ASP25">
        <v>0</v>
      </c>
      <c r="ASQ25">
        <v>0</v>
      </c>
      <c r="ASR25">
        <v>0</v>
      </c>
      <c r="ASS25">
        <v>0</v>
      </c>
      <c r="AST25">
        <v>0</v>
      </c>
      <c r="ASU25">
        <v>0</v>
      </c>
      <c r="ASV25">
        <v>0</v>
      </c>
      <c r="ASX25" t="s">
        <v>1296</v>
      </c>
      <c r="ASY25">
        <v>1</v>
      </c>
      <c r="ASZ25">
        <v>0</v>
      </c>
      <c r="ATA25">
        <v>0</v>
      </c>
      <c r="ATB25">
        <v>0</v>
      </c>
      <c r="ATC25">
        <v>0</v>
      </c>
      <c r="ATD25">
        <v>0</v>
      </c>
      <c r="ATE25">
        <v>0</v>
      </c>
      <c r="ATF25">
        <v>0</v>
      </c>
      <c r="ATG25">
        <v>0</v>
      </c>
      <c r="ATI25" t="s">
        <v>1296</v>
      </c>
      <c r="ATJ25">
        <v>1</v>
      </c>
      <c r="ATK25">
        <v>0</v>
      </c>
      <c r="ATL25">
        <v>0</v>
      </c>
      <c r="ATM25">
        <v>0</v>
      </c>
      <c r="ATN25">
        <v>0</v>
      </c>
      <c r="ATO25">
        <v>0</v>
      </c>
      <c r="ATP25">
        <v>0</v>
      </c>
      <c r="ATQ25">
        <v>0</v>
      </c>
      <c r="ATR25">
        <v>0</v>
      </c>
      <c r="ATT25" t="s">
        <v>1355</v>
      </c>
      <c r="ATU25" t="s">
        <v>1302</v>
      </c>
      <c r="ATX25" t="s">
        <v>1355</v>
      </c>
      <c r="ATY25" t="s">
        <v>1302</v>
      </c>
      <c r="AUB25" t="s">
        <v>1390</v>
      </c>
      <c r="AUD25" t="s">
        <v>1390</v>
      </c>
      <c r="AUG25">
        <v>442263862</v>
      </c>
      <c r="AUH25" s="167">
        <v>45097.712199074071</v>
      </c>
      <c r="AUK25" t="s">
        <v>1308</v>
      </c>
      <c r="AUL25" t="s">
        <v>1309</v>
      </c>
      <c r="AUM25" t="s">
        <v>1310</v>
      </c>
    </row>
    <row r="26" spans="1:534 1125:1235" customFormat="1" ht="14.45">
      <c r="A26">
        <v>25</v>
      </c>
      <c r="B26" t="s">
        <v>1428</v>
      </c>
      <c r="C26" s="167">
        <v>45097</v>
      </c>
      <c r="D26" t="s">
        <v>1378</v>
      </c>
      <c r="E26" t="s">
        <v>1397</v>
      </c>
      <c r="F26" s="167">
        <v>45097.49385024306</v>
      </c>
      <c r="G26" s="167">
        <v>45097.505000729157</v>
      </c>
      <c r="H26" t="s">
        <v>1286</v>
      </c>
      <c r="K26" t="s">
        <v>1287</v>
      </c>
      <c r="L26" s="167">
        <v>45097</v>
      </c>
      <c r="M26" t="s">
        <v>1380</v>
      </c>
      <c r="N26" t="s">
        <v>1381</v>
      </c>
      <c r="O26" t="s">
        <v>1382</v>
      </c>
      <c r="P26" t="s">
        <v>1291</v>
      </c>
      <c r="S26" t="s">
        <v>1292</v>
      </c>
      <c r="T26" t="s">
        <v>1383</v>
      </c>
      <c r="V26" t="s">
        <v>1294</v>
      </c>
      <c r="X26" t="s">
        <v>1315</v>
      </c>
      <c r="AA26" t="s">
        <v>1296</v>
      </c>
      <c r="AB26">
        <v>0</v>
      </c>
      <c r="AC26">
        <v>0</v>
      </c>
      <c r="AD26">
        <v>0</v>
      </c>
      <c r="AE26">
        <v>1</v>
      </c>
      <c r="AF26">
        <v>1</v>
      </c>
      <c r="EK26" t="s">
        <v>1429</v>
      </c>
      <c r="EL26">
        <v>0</v>
      </c>
      <c r="EM26">
        <v>0</v>
      </c>
      <c r="EN26">
        <v>1</v>
      </c>
      <c r="EO26">
        <v>1</v>
      </c>
      <c r="EP26">
        <v>0</v>
      </c>
      <c r="EQ26">
        <v>2</v>
      </c>
      <c r="FO26" t="s">
        <v>1298</v>
      </c>
      <c r="FP26">
        <v>1500</v>
      </c>
      <c r="FQ26" t="s">
        <v>1317</v>
      </c>
      <c r="FT26">
        <v>10</v>
      </c>
      <c r="FU26">
        <v>3</v>
      </c>
      <c r="FV26">
        <v>0</v>
      </c>
      <c r="FW26">
        <v>350</v>
      </c>
      <c r="FX26">
        <v>300</v>
      </c>
      <c r="FZ26" t="s">
        <v>1298</v>
      </c>
      <c r="GA26">
        <v>2500</v>
      </c>
      <c r="GB26" t="s">
        <v>1301</v>
      </c>
      <c r="GE26">
        <v>14</v>
      </c>
      <c r="GF26">
        <v>2</v>
      </c>
      <c r="GG26">
        <v>0</v>
      </c>
      <c r="GH26">
        <v>500</v>
      </c>
      <c r="GI26">
        <v>350</v>
      </c>
      <c r="GK26" t="s">
        <v>1302</v>
      </c>
      <c r="HH26" t="s">
        <v>1303</v>
      </c>
      <c r="HI26">
        <v>1</v>
      </c>
      <c r="HJ26">
        <v>0</v>
      </c>
      <c r="HK26">
        <v>0</v>
      </c>
      <c r="HL26">
        <v>0</v>
      </c>
      <c r="JB26" t="s">
        <v>1430</v>
      </c>
      <c r="JC26">
        <v>0</v>
      </c>
      <c r="JD26">
        <v>0</v>
      </c>
      <c r="JE26">
        <v>0</v>
      </c>
      <c r="JF26">
        <v>0</v>
      </c>
      <c r="JG26">
        <v>0</v>
      </c>
      <c r="JH26">
        <v>0</v>
      </c>
      <c r="JI26">
        <v>0</v>
      </c>
      <c r="JJ26">
        <v>0</v>
      </c>
      <c r="JK26">
        <v>0</v>
      </c>
      <c r="JL26">
        <v>0</v>
      </c>
      <c r="JM26">
        <v>0</v>
      </c>
      <c r="JN26">
        <v>0</v>
      </c>
      <c r="JO26">
        <v>1</v>
      </c>
      <c r="JP26">
        <v>0</v>
      </c>
      <c r="JQ26">
        <v>0</v>
      </c>
      <c r="JR26">
        <v>0</v>
      </c>
      <c r="JS26">
        <v>1</v>
      </c>
      <c r="JT26">
        <v>4</v>
      </c>
      <c r="PN26" t="s">
        <v>1298</v>
      </c>
      <c r="PO26">
        <v>2500</v>
      </c>
      <c r="PP26" t="s">
        <v>1301</v>
      </c>
      <c r="PS26">
        <v>21</v>
      </c>
      <c r="PT26">
        <v>3</v>
      </c>
      <c r="PU26">
        <v>0</v>
      </c>
      <c r="PV26">
        <v>500</v>
      </c>
      <c r="PW26">
        <v>400</v>
      </c>
      <c r="QX26" t="s">
        <v>1302</v>
      </c>
      <c r="SF26" t="s">
        <v>1303</v>
      </c>
      <c r="SG26">
        <v>1</v>
      </c>
      <c r="SH26">
        <v>0</v>
      </c>
      <c r="SI26">
        <v>0</v>
      </c>
      <c r="SJ26">
        <v>0</v>
      </c>
      <c r="AQG26" t="s">
        <v>1296</v>
      </c>
      <c r="AQH26">
        <v>1</v>
      </c>
      <c r="AQI26">
        <v>0</v>
      </c>
      <c r="AQJ26">
        <v>0</v>
      </c>
      <c r="AQK26">
        <v>0</v>
      </c>
      <c r="AQL26">
        <v>0</v>
      </c>
      <c r="AQM26">
        <v>0</v>
      </c>
      <c r="AQN26">
        <v>0</v>
      </c>
      <c r="AQO26">
        <v>0</v>
      </c>
      <c r="AQP26">
        <v>0</v>
      </c>
      <c r="AQQ26">
        <v>0</v>
      </c>
      <c r="AQS26" t="s">
        <v>1304</v>
      </c>
      <c r="AQT26">
        <v>0</v>
      </c>
      <c r="AQU26">
        <v>0</v>
      </c>
      <c r="AQV26">
        <v>1</v>
      </c>
      <c r="AQW26">
        <v>0</v>
      </c>
      <c r="AQX26">
        <v>0</v>
      </c>
      <c r="AQY26">
        <v>0</v>
      </c>
      <c r="AQZ26">
        <v>0</v>
      </c>
      <c r="ARA26">
        <v>0</v>
      </c>
      <c r="ARB26">
        <v>0</v>
      </c>
      <c r="ARC26">
        <v>0</v>
      </c>
      <c r="ARD26">
        <v>0</v>
      </c>
      <c r="ARF26" t="s">
        <v>1372</v>
      </c>
      <c r="ARG26" t="s">
        <v>1302</v>
      </c>
      <c r="ARH26">
        <v>1</v>
      </c>
      <c r="ARI26">
        <v>0</v>
      </c>
      <c r="ARJ26">
        <v>0</v>
      </c>
      <c r="ARK26">
        <v>0</v>
      </c>
      <c r="ARL26">
        <v>0</v>
      </c>
      <c r="ARM26">
        <v>0</v>
      </c>
      <c r="ARO26" t="s">
        <v>1296</v>
      </c>
      <c r="ARP26">
        <v>1</v>
      </c>
      <c r="ARQ26">
        <v>0</v>
      </c>
      <c r="ARR26">
        <v>0</v>
      </c>
      <c r="ARS26">
        <v>0</v>
      </c>
      <c r="ART26">
        <v>0</v>
      </c>
      <c r="ARU26">
        <v>0</v>
      </c>
      <c r="ARV26">
        <v>0</v>
      </c>
      <c r="ARW26">
        <v>0</v>
      </c>
      <c r="ARX26">
        <v>0</v>
      </c>
      <c r="ARZ26" t="s">
        <v>1306</v>
      </c>
      <c r="ASA26" t="s">
        <v>1296</v>
      </c>
      <c r="ASB26">
        <v>1</v>
      </c>
      <c r="ASC26">
        <v>0</v>
      </c>
      <c r="ASD26">
        <v>0</v>
      </c>
      <c r="ASE26">
        <v>0</v>
      </c>
      <c r="ASF26">
        <v>0</v>
      </c>
      <c r="ASG26">
        <v>0</v>
      </c>
      <c r="ASH26">
        <v>0</v>
      </c>
      <c r="ASI26">
        <v>0</v>
      </c>
      <c r="ASJ26">
        <v>0</v>
      </c>
      <c r="ASL26" t="s">
        <v>1296</v>
      </c>
      <c r="ASM26">
        <v>1</v>
      </c>
      <c r="ASN26">
        <v>0</v>
      </c>
      <c r="ASO26">
        <v>0</v>
      </c>
      <c r="ASP26">
        <v>0</v>
      </c>
      <c r="ASQ26">
        <v>0</v>
      </c>
      <c r="ASR26">
        <v>0</v>
      </c>
      <c r="ASS26">
        <v>0</v>
      </c>
      <c r="AST26">
        <v>0</v>
      </c>
      <c r="ASU26">
        <v>0</v>
      </c>
      <c r="ASV26">
        <v>0</v>
      </c>
      <c r="ASX26" t="s">
        <v>1296</v>
      </c>
      <c r="ASY26">
        <v>1</v>
      </c>
      <c r="ASZ26">
        <v>0</v>
      </c>
      <c r="ATA26">
        <v>0</v>
      </c>
      <c r="ATB26">
        <v>0</v>
      </c>
      <c r="ATC26">
        <v>0</v>
      </c>
      <c r="ATD26">
        <v>0</v>
      </c>
      <c r="ATE26">
        <v>0</v>
      </c>
      <c r="ATF26">
        <v>0</v>
      </c>
      <c r="ATG26">
        <v>0</v>
      </c>
      <c r="ATI26" t="s">
        <v>1296</v>
      </c>
      <c r="ATJ26">
        <v>1</v>
      </c>
      <c r="ATK26">
        <v>0</v>
      </c>
      <c r="ATL26">
        <v>0</v>
      </c>
      <c r="ATM26">
        <v>0</v>
      </c>
      <c r="ATN26">
        <v>0</v>
      </c>
      <c r="ATO26">
        <v>0</v>
      </c>
      <c r="ATP26">
        <v>0</v>
      </c>
      <c r="ATQ26">
        <v>0</v>
      </c>
      <c r="ATR26">
        <v>0</v>
      </c>
      <c r="ATT26" t="s">
        <v>1337</v>
      </c>
      <c r="ATU26" t="s">
        <v>1417</v>
      </c>
      <c r="ATX26" t="s">
        <v>1327</v>
      </c>
      <c r="AUB26" t="s">
        <v>1431</v>
      </c>
      <c r="AUD26" t="s">
        <v>1390</v>
      </c>
      <c r="AUG26">
        <v>442263867</v>
      </c>
      <c r="AUH26" s="167">
        <v>45097.712199074071</v>
      </c>
      <c r="AUK26" t="s">
        <v>1308</v>
      </c>
      <c r="AUL26" t="s">
        <v>1309</v>
      </c>
      <c r="AUM26" t="s">
        <v>1310</v>
      </c>
    </row>
    <row r="27" spans="1:534 1125:1235" customFormat="1" ht="14.45">
      <c r="A27">
        <v>26</v>
      </c>
      <c r="B27" t="s">
        <v>1432</v>
      </c>
      <c r="C27" s="167">
        <v>45097</v>
      </c>
      <c r="D27" t="s">
        <v>1378</v>
      </c>
      <c r="E27" t="s">
        <v>1397</v>
      </c>
      <c r="F27" s="167">
        <v>45097.50614888889</v>
      </c>
      <c r="G27" s="167">
        <v>45097.523790798623</v>
      </c>
      <c r="H27" t="s">
        <v>1286</v>
      </c>
      <c r="K27" t="s">
        <v>1287</v>
      </c>
      <c r="L27" s="167">
        <v>45097</v>
      </c>
      <c r="M27" t="s">
        <v>1380</v>
      </c>
      <c r="N27" t="s">
        <v>1381</v>
      </c>
      <c r="O27" t="s">
        <v>1382</v>
      </c>
      <c r="P27" t="s">
        <v>1291</v>
      </c>
      <c r="S27" t="s">
        <v>1292</v>
      </c>
      <c r="T27" t="s">
        <v>1383</v>
      </c>
      <c r="V27" t="s">
        <v>1294</v>
      </c>
      <c r="X27" t="s">
        <v>1315</v>
      </c>
      <c r="AA27" t="s">
        <v>1333</v>
      </c>
      <c r="AB27">
        <v>0</v>
      </c>
      <c r="AC27">
        <v>0</v>
      </c>
      <c r="AD27">
        <v>1</v>
      </c>
      <c r="AE27">
        <v>0</v>
      </c>
      <c r="AF27">
        <v>1</v>
      </c>
      <c r="BH27" t="s">
        <v>1298</v>
      </c>
      <c r="BI27" t="s">
        <v>1320</v>
      </c>
      <c r="BJ27">
        <v>1</v>
      </c>
      <c r="BK27">
        <v>1</v>
      </c>
      <c r="BL27">
        <v>500</v>
      </c>
      <c r="BM27">
        <v>300</v>
      </c>
      <c r="BN27" t="s">
        <v>1299</v>
      </c>
      <c r="BQ27">
        <v>14</v>
      </c>
      <c r="BR27">
        <v>3</v>
      </c>
      <c r="BS27">
        <v>0</v>
      </c>
      <c r="BT27">
        <v>450</v>
      </c>
      <c r="BU27">
        <v>300</v>
      </c>
      <c r="BW27" t="s">
        <v>1302</v>
      </c>
      <c r="CS27" t="s">
        <v>1303</v>
      </c>
      <c r="CT27">
        <v>1</v>
      </c>
      <c r="CU27">
        <v>0</v>
      </c>
      <c r="CV27">
        <v>0</v>
      </c>
      <c r="CW27">
        <v>0</v>
      </c>
      <c r="EK27" t="s">
        <v>1296</v>
      </c>
      <c r="EL27">
        <v>0</v>
      </c>
      <c r="EM27">
        <v>0</v>
      </c>
      <c r="EN27">
        <v>0</v>
      </c>
      <c r="EO27">
        <v>0</v>
      </c>
      <c r="EP27">
        <v>1</v>
      </c>
      <c r="EQ27">
        <v>1</v>
      </c>
      <c r="JB27" t="s">
        <v>1296</v>
      </c>
      <c r="JC27">
        <v>0</v>
      </c>
      <c r="JD27">
        <v>0</v>
      </c>
      <c r="JE27">
        <v>0</v>
      </c>
      <c r="JF27">
        <v>0</v>
      </c>
      <c r="JG27">
        <v>0</v>
      </c>
      <c r="JH27">
        <v>0</v>
      </c>
      <c r="JI27">
        <v>0</v>
      </c>
      <c r="JJ27">
        <v>0</v>
      </c>
      <c r="JK27">
        <v>0</v>
      </c>
      <c r="JL27">
        <v>0</v>
      </c>
      <c r="JM27">
        <v>0</v>
      </c>
      <c r="JN27">
        <v>0</v>
      </c>
      <c r="JO27">
        <v>0</v>
      </c>
      <c r="JP27">
        <v>0</v>
      </c>
      <c r="JQ27">
        <v>0</v>
      </c>
      <c r="JR27">
        <v>1</v>
      </c>
      <c r="JS27">
        <v>1</v>
      </c>
      <c r="JT27">
        <v>3</v>
      </c>
      <c r="AQG27" t="s">
        <v>1296</v>
      </c>
      <c r="AQH27">
        <v>1</v>
      </c>
      <c r="AQI27">
        <v>0</v>
      </c>
      <c r="AQJ27">
        <v>0</v>
      </c>
      <c r="AQK27">
        <v>0</v>
      </c>
      <c r="AQL27">
        <v>0</v>
      </c>
      <c r="AQM27">
        <v>0</v>
      </c>
      <c r="AQN27">
        <v>0</v>
      </c>
      <c r="AQO27">
        <v>0</v>
      </c>
      <c r="AQP27">
        <v>0</v>
      </c>
      <c r="AQQ27">
        <v>0</v>
      </c>
      <c r="AQS27" t="s">
        <v>1304</v>
      </c>
      <c r="AQT27">
        <v>0</v>
      </c>
      <c r="AQU27">
        <v>0</v>
      </c>
      <c r="AQV27">
        <v>1</v>
      </c>
      <c r="AQW27">
        <v>0</v>
      </c>
      <c r="AQX27">
        <v>0</v>
      </c>
      <c r="AQY27">
        <v>0</v>
      </c>
      <c r="AQZ27">
        <v>0</v>
      </c>
      <c r="ARA27">
        <v>0</v>
      </c>
      <c r="ARB27">
        <v>0</v>
      </c>
      <c r="ARC27">
        <v>0</v>
      </c>
      <c r="ARD27">
        <v>0</v>
      </c>
      <c r="ARF27" t="s">
        <v>1325</v>
      </c>
      <c r="ARG27" t="s">
        <v>1336</v>
      </c>
      <c r="ARH27">
        <v>0</v>
      </c>
      <c r="ARI27">
        <v>1</v>
      </c>
      <c r="ARJ27">
        <v>0</v>
      </c>
      <c r="ARK27">
        <v>0</v>
      </c>
      <c r="ARL27">
        <v>0</v>
      </c>
      <c r="ARM27">
        <v>0</v>
      </c>
      <c r="ARO27" t="s">
        <v>1296</v>
      </c>
      <c r="ARP27">
        <v>1</v>
      </c>
      <c r="ARQ27">
        <v>0</v>
      </c>
      <c r="ARR27">
        <v>0</v>
      </c>
      <c r="ARS27">
        <v>0</v>
      </c>
      <c r="ART27">
        <v>0</v>
      </c>
      <c r="ARU27">
        <v>0</v>
      </c>
      <c r="ARV27">
        <v>0</v>
      </c>
      <c r="ARW27">
        <v>0</v>
      </c>
      <c r="ARX27">
        <v>0</v>
      </c>
      <c r="ARZ27" t="s">
        <v>1306</v>
      </c>
      <c r="ASA27" t="s">
        <v>1296</v>
      </c>
      <c r="ASB27">
        <v>1</v>
      </c>
      <c r="ASC27">
        <v>0</v>
      </c>
      <c r="ASD27">
        <v>0</v>
      </c>
      <c r="ASE27">
        <v>0</v>
      </c>
      <c r="ASF27">
        <v>0</v>
      </c>
      <c r="ASG27">
        <v>0</v>
      </c>
      <c r="ASH27">
        <v>0</v>
      </c>
      <c r="ASI27">
        <v>0</v>
      </c>
      <c r="ASJ27">
        <v>0</v>
      </c>
      <c r="ASL27" t="s">
        <v>1296</v>
      </c>
      <c r="ASM27">
        <v>1</v>
      </c>
      <c r="ASN27">
        <v>0</v>
      </c>
      <c r="ASO27">
        <v>0</v>
      </c>
      <c r="ASP27">
        <v>0</v>
      </c>
      <c r="ASQ27">
        <v>0</v>
      </c>
      <c r="ASR27">
        <v>0</v>
      </c>
      <c r="ASS27">
        <v>0</v>
      </c>
      <c r="AST27">
        <v>0</v>
      </c>
      <c r="ASU27">
        <v>0</v>
      </c>
      <c r="ASV27">
        <v>0</v>
      </c>
      <c r="ASX27" t="s">
        <v>1296</v>
      </c>
      <c r="ASY27">
        <v>1</v>
      </c>
      <c r="ASZ27">
        <v>0</v>
      </c>
      <c r="ATA27">
        <v>0</v>
      </c>
      <c r="ATB27">
        <v>0</v>
      </c>
      <c r="ATC27">
        <v>0</v>
      </c>
      <c r="ATD27">
        <v>0</v>
      </c>
      <c r="ATE27">
        <v>0</v>
      </c>
      <c r="ATF27">
        <v>0</v>
      </c>
      <c r="ATG27">
        <v>0</v>
      </c>
      <c r="ATI27" t="s">
        <v>1296</v>
      </c>
      <c r="ATJ27">
        <v>1</v>
      </c>
      <c r="ATK27">
        <v>0</v>
      </c>
      <c r="ATL27">
        <v>0</v>
      </c>
      <c r="ATM27">
        <v>0</v>
      </c>
      <c r="ATN27">
        <v>0</v>
      </c>
      <c r="ATO27">
        <v>0</v>
      </c>
      <c r="ATP27">
        <v>0</v>
      </c>
      <c r="ATQ27">
        <v>0</v>
      </c>
      <c r="ATR27">
        <v>0</v>
      </c>
      <c r="ATT27" t="s">
        <v>1327</v>
      </c>
      <c r="ATX27" t="s">
        <v>1327</v>
      </c>
      <c r="AUB27" t="s">
        <v>1390</v>
      </c>
      <c r="AUD27" t="s">
        <v>1390</v>
      </c>
      <c r="AUG27">
        <v>442263882</v>
      </c>
      <c r="AUH27" s="167">
        <v>45097.712222222217</v>
      </c>
      <c r="AUK27" t="s">
        <v>1308</v>
      </c>
      <c r="AUL27" t="s">
        <v>1309</v>
      </c>
      <c r="AUM27" t="s">
        <v>1310</v>
      </c>
    </row>
    <row r="28" spans="1:534 1125:1235" customFormat="1" ht="14.45">
      <c r="A28">
        <v>27</v>
      </c>
      <c r="B28" t="s">
        <v>1433</v>
      </c>
      <c r="C28" s="167">
        <v>45097</v>
      </c>
      <c r="D28" t="s">
        <v>1378</v>
      </c>
      <c r="E28" t="s">
        <v>1420</v>
      </c>
      <c r="F28" s="167">
        <v>45097.433974710642</v>
      </c>
      <c r="G28" s="167">
        <v>45097.444582199067</v>
      </c>
      <c r="H28" t="s">
        <v>1286</v>
      </c>
      <c r="K28" t="s">
        <v>1287</v>
      </c>
      <c r="L28" s="167">
        <v>45097</v>
      </c>
      <c r="M28" t="s">
        <v>1380</v>
      </c>
      <c r="N28" t="s">
        <v>1381</v>
      </c>
      <c r="O28" t="s">
        <v>1382</v>
      </c>
      <c r="P28" t="s">
        <v>1291</v>
      </c>
      <c r="S28" t="s">
        <v>1292</v>
      </c>
      <c r="T28" t="s">
        <v>1383</v>
      </c>
      <c r="V28" t="s">
        <v>1294</v>
      </c>
      <c r="X28" t="s">
        <v>1295</v>
      </c>
      <c r="AA28" t="s">
        <v>1405</v>
      </c>
      <c r="AB28">
        <v>1</v>
      </c>
      <c r="AC28">
        <v>0</v>
      </c>
      <c r="AD28">
        <v>0</v>
      </c>
      <c r="AE28">
        <v>0</v>
      </c>
      <c r="AF28">
        <v>1</v>
      </c>
      <c r="AH28" t="s">
        <v>1298</v>
      </c>
      <c r="AI28">
        <v>1000</v>
      </c>
      <c r="AJ28" t="s">
        <v>1317</v>
      </c>
      <c r="AM28">
        <v>14</v>
      </c>
      <c r="AN28">
        <v>2</v>
      </c>
      <c r="AO28">
        <v>0</v>
      </c>
      <c r="AP28">
        <v>150</v>
      </c>
      <c r="AQ28">
        <v>200</v>
      </c>
      <c r="BW28" t="s">
        <v>1302</v>
      </c>
      <c r="CS28" t="s">
        <v>1303</v>
      </c>
      <c r="CT28">
        <v>1</v>
      </c>
      <c r="CU28">
        <v>0</v>
      </c>
      <c r="CV28">
        <v>0</v>
      </c>
      <c r="CW28">
        <v>0</v>
      </c>
      <c r="EK28" t="s">
        <v>1296</v>
      </c>
      <c r="EL28">
        <v>0</v>
      </c>
      <c r="EM28">
        <v>0</v>
      </c>
      <c r="EN28">
        <v>0</v>
      </c>
      <c r="EO28">
        <v>0</v>
      </c>
      <c r="EP28">
        <v>1</v>
      </c>
      <c r="EQ28">
        <v>1</v>
      </c>
      <c r="JB28" t="s">
        <v>1402</v>
      </c>
      <c r="JC28">
        <v>0</v>
      </c>
      <c r="JD28">
        <v>0</v>
      </c>
      <c r="JE28">
        <v>0</v>
      </c>
      <c r="JF28">
        <v>0</v>
      </c>
      <c r="JG28">
        <v>0</v>
      </c>
      <c r="JH28">
        <v>0</v>
      </c>
      <c r="JI28">
        <v>0</v>
      </c>
      <c r="JJ28">
        <v>0</v>
      </c>
      <c r="JK28">
        <v>0</v>
      </c>
      <c r="JL28">
        <v>0</v>
      </c>
      <c r="JM28">
        <v>0</v>
      </c>
      <c r="JN28">
        <v>0</v>
      </c>
      <c r="JO28">
        <v>0</v>
      </c>
      <c r="JP28">
        <v>0</v>
      </c>
      <c r="JQ28">
        <v>1</v>
      </c>
      <c r="JR28">
        <v>0</v>
      </c>
      <c r="JS28">
        <v>1</v>
      </c>
      <c r="JT28">
        <v>3</v>
      </c>
      <c r="QM28" t="s">
        <v>1298</v>
      </c>
      <c r="QN28">
        <v>200</v>
      </c>
      <c r="QO28" t="s">
        <v>1299</v>
      </c>
      <c r="QR28">
        <v>5</v>
      </c>
      <c r="QS28">
        <v>1</v>
      </c>
      <c r="QT28">
        <v>0</v>
      </c>
      <c r="QU28">
        <v>80</v>
      </c>
      <c r="QV28">
        <v>300</v>
      </c>
      <c r="QX28" t="s">
        <v>1302</v>
      </c>
      <c r="SF28" t="s">
        <v>1303</v>
      </c>
      <c r="SG28">
        <v>1</v>
      </c>
      <c r="SH28">
        <v>0</v>
      </c>
      <c r="SI28">
        <v>0</v>
      </c>
      <c r="SJ28">
        <v>0</v>
      </c>
      <c r="AQG28" t="s">
        <v>1296</v>
      </c>
      <c r="AQH28">
        <v>1</v>
      </c>
      <c r="AQI28">
        <v>0</v>
      </c>
      <c r="AQJ28">
        <v>0</v>
      </c>
      <c r="AQK28">
        <v>0</v>
      </c>
      <c r="AQL28">
        <v>0</v>
      </c>
      <c r="AQM28">
        <v>0</v>
      </c>
      <c r="AQN28">
        <v>0</v>
      </c>
      <c r="AQO28">
        <v>0</v>
      </c>
      <c r="AQP28">
        <v>0</v>
      </c>
      <c r="AQQ28">
        <v>0</v>
      </c>
      <c r="AQS28" t="s">
        <v>1403</v>
      </c>
      <c r="AQT28">
        <v>0</v>
      </c>
      <c r="AQU28">
        <v>0</v>
      </c>
      <c r="AQV28">
        <v>0</v>
      </c>
      <c r="AQW28">
        <v>0</v>
      </c>
      <c r="AQX28">
        <v>0</v>
      </c>
      <c r="AQY28">
        <v>0</v>
      </c>
      <c r="AQZ28">
        <v>0</v>
      </c>
      <c r="ARA28">
        <v>0</v>
      </c>
      <c r="ARB28">
        <v>1</v>
      </c>
      <c r="ARC28">
        <v>0</v>
      </c>
      <c r="ARD28">
        <v>0</v>
      </c>
      <c r="ARE28" t="s">
        <v>1423</v>
      </c>
      <c r="ARF28" t="s">
        <v>1424</v>
      </c>
      <c r="ARG28" t="s">
        <v>1302</v>
      </c>
      <c r="ARH28">
        <v>1</v>
      </c>
      <c r="ARI28">
        <v>0</v>
      </c>
      <c r="ARJ28">
        <v>0</v>
      </c>
      <c r="ARK28">
        <v>0</v>
      </c>
      <c r="ARL28">
        <v>0</v>
      </c>
      <c r="ARM28">
        <v>0</v>
      </c>
      <c r="ARO28" t="s">
        <v>1296</v>
      </c>
      <c r="ARP28">
        <v>1</v>
      </c>
      <c r="ARQ28">
        <v>0</v>
      </c>
      <c r="ARR28">
        <v>0</v>
      </c>
      <c r="ARS28">
        <v>0</v>
      </c>
      <c r="ART28">
        <v>0</v>
      </c>
      <c r="ARU28">
        <v>0</v>
      </c>
      <c r="ARV28">
        <v>0</v>
      </c>
      <c r="ARW28">
        <v>0</v>
      </c>
      <c r="ARX28">
        <v>0</v>
      </c>
      <c r="ARZ28" t="s">
        <v>1306</v>
      </c>
      <c r="ASA28" t="s">
        <v>1296</v>
      </c>
      <c r="ASB28">
        <v>1</v>
      </c>
      <c r="ASC28">
        <v>0</v>
      </c>
      <c r="ASD28">
        <v>0</v>
      </c>
      <c r="ASE28">
        <v>0</v>
      </c>
      <c r="ASF28">
        <v>0</v>
      </c>
      <c r="ASG28">
        <v>0</v>
      </c>
      <c r="ASH28">
        <v>0</v>
      </c>
      <c r="ASI28">
        <v>0</v>
      </c>
      <c r="ASJ28">
        <v>0</v>
      </c>
      <c r="ASL28" t="s">
        <v>1296</v>
      </c>
      <c r="ASM28">
        <v>1</v>
      </c>
      <c r="ASN28">
        <v>0</v>
      </c>
      <c r="ASO28">
        <v>0</v>
      </c>
      <c r="ASP28">
        <v>0</v>
      </c>
      <c r="ASQ28">
        <v>0</v>
      </c>
      <c r="ASR28">
        <v>0</v>
      </c>
      <c r="ASS28">
        <v>0</v>
      </c>
      <c r="AST28">
        <v>0</v>
      </c>
      <c r="ASU28">
        <v>0</v>
      </c>
      <c r="ASV28">
        <v>0</v>
      </c>
      <c r="ASX28" t="s">
        <v>1296</v>
      </c>
      <c r="ASY28">
        <v>1</v>
      </c>
      <c r="ASZ28">
        <v>0</v>
      </c>
      <c r="ATA28">
        <v>0</v>
      </c>
      <c r="ATB28">
        <v>0</v>
      </c>
      <c r="ATC28">
        <v>0</v>
      </c>
      <c r="ATD28">
        <v>0</v>
      </c>
      <c r="ATE28">
        <v>0</v>
      </c>
      <c r="ATF28">
        <v>0</v>
      </c>
      <c r="ATG28">
        <v>0</v>
      </c>
      <c r="ATI28" t="s">
        <v>1296</v>
      </c>
      <c r="ATJ28">
        <v>1</v>
      </c>
      <c r="ATK28">
        <v>0</v>
      </c>
      <c r="ATL28">
        <v>0</v>
      </c>
      <c r="ATM28">
        <v>0</v>
      </c>
      <c r="ATN28">
        <v>0</v>
      </c>
      <c r="ATO28">
        <v>0</v>
      </c>
      <c r="ATP28">
        <v>0</v>
      </c>
      <c r="ATQ28">
        <v>0</v>
      </c>
      <c r="ATR28">
        <v>0</v>
      </c>
      <c r="ATT28" t="s">
        <v>1327</v>
      </c>
      <c r="ATX28" t="s">
        <v>1327</v>
      </c>
      <c r="AUB28" t="s">
        <v>1390</v>
      </c>
      <c r="AUD28" t="s">
        <v>1328</v>
      </c>
      <c r="AUG28">
        <v>442263909</v>
      </c>
      <c r="AUH28" s="167">
        <v>45097.712245370371</v>
      </c>
      <c r="AUK28" t="s">
        <v>1308</v>
      </c>
      <c r="AUL28" t="s">
        <v>1309</v>
      </c>
      <c r="AUM28" t="s">
        <v>1310</v>
      </c>
    </row>
    <row r="29" spans="1:534 1125:1235" customFormat="1" ht="14.45">
      <c r="A29">
        <v>28</v>
      </c>
      <c r="B29" t="s">
        <v>1434</v>
      </c>
      <c r="C29" s="167">
        <v>45097</v>
      </c>
      <c r="D29" t="s">
        <v>1378</v>
      </c>
      <c r="E29" t="s">
        <v>1397</v>
      </c>
      <c r="F29" s="167">
        <v>45097.533305821758</v>
      </c>
      <c r="G29" s="167">
        <v>45097.541872222217</v>
      </c>
      <c r="H29" t="s">
        <v>1286</v>
      </c>
      <c r="K29" t="s">
        <v>1287</v>
      </c>
      <c r="L29" s="167">
        <v>45097</v>
      </c>
      <c r="M29" t="s">
        <v>1380</v>
      </c>
      <c r="N29" t="s">
        <v>1381</v>
      </c>
      <c r="O29" t="s">
        <v>1382</v>
      </c>
      <c r="P29" t="s">
        <v>1291</v>
      </c>
      <c r="S29" t="s">
        <v>1292</v>
      </c>
      <c r="T29" t="s">
        <v>1383</v>
      </c>
      <c r="V29" t="s">
        <v>1294</v>
      </c>
      <c r="X29" t="s">
        <v>1315</v>
      </c>
      <c r="AA29" t="s">
        <v>1296</v>
      </c>
      <c r="AB29">
        <v>0</v>
      </c>
      <c r="AC29">
        <v>0</v>
      </c>
      <c r="AD29">
        <v>0</v>
      </c>
      <c r="AE29">
        <v>1</v>
      </c>
      <c r="AF29">
        <v>1</v>
      </c>
      <c r="EK29" t="s">
        <v>1296</v>
      </c>
      <c r="EL29">
        <v>0</v>
      </c>
      <c r="EM29">
        <v>0</v>
      </c>
      <c r="EN29">
        <v>0</v>
      </c>
      <c r="EO29">
        <v>0</v>
      </c>
      <c r="EP29">
        <v>1</v>
      </c>
      <c r="EQ29">
        <v>1</v>
      </c>
      <c r="JB29" t="s">
        <v>1297</v>
      </c>
      <c r="JC29">
        <v>1</v>
      </c>
      <c r="JD29">
        <v>1</v>
      </c>
      <c r="JE29">
        <v>0</v>
      </c>
      <c r="JF29">
        <v>0</v>
      </c>
      <c r="JG29">
        <v>0</v>
      </c>
      <c r="JH29">
        <v>0</v>
      </c>
      <c r="JI29">
        <v>0</v>
      </c>
      <c r="JJ29">
        <v>0</v>
      </c>
      <c r="JK29">
        <v>0</v>
      </c>
      <c r="JL29">
        <v>0</v>
      </c>
      <c r="JM29">
        <v>0</v>
      </c>
      <c r="JN29">
        <v>0</v>
      </c>
      <c r="JO29">
        <v>0</v>
      </c>
      <c r="JP29">
        <v>0</v>
      </c>
      <c r="JQ29">
        <v>0</v>
      </c>
      <c r="JR29">
        <v>0</v>
      </c>
      <c r="JS29">
        <v>2</v>
      </c>
      <c r="JT29">
        <v>4</v>
      </c>
      <c r="JV29" t="s">
        <v>1298</v>
      </c>
      <c r="JW29">
        <v>250</v>
      </c>
      <c r="JX29" t="s">
        <v>1299</v>
      </c>
      <c r="KA29">
        <v>14</v>
      </c>
      <c r="KB29">
        <v>4</v>
      </c>
      <c r="KC29">
        <v>0</v>
      </c>
      <c r="KD29">
        <v>500</v>
      </c>
      <c r="KE29">
        <v>450</v>
      </c>
      <c r="KG29" t="s">
        <v>1298</v>
      </c>
      <c r="KH29" t="s">
        <v>1300</v>
      </c>
      <c r="KI29">
        <v>1</v>
      </c>
      <c r="KJ29">
        <v>1</v>
      </c>
      <c r="KK29">
        <v>8000</v>
      </c>
      <c r="KL29">
        <v>100</v>
      </c>
      <c r="KM29" t="s">
        <v>1317</v>
      </c>
      <c r="KP29">
        <v>10</v>
      </c>
      <c r="KQ29">
        <v>5</v>
      </c>
      <c r="KR29">
        <v>0</v>
      </c>
      <c r="KS29">
        <v>350</v>
      </c>
      <c r="KT29">
        <v>300</v>
      </c>
      <c r="QX29" t="s">
        <v>1302</v>
      </c>
      <c r="SF29" t="s">
        <v>1332</v>
      </c>
      <c r="SG29">
        <v>0</v>
      </c>
      <c r="SH29">
        <v>1</v>
      </c>
      <c r="SI29">
        <v>0</v>
      </c>
      <c r="SJ29">
        <v>0</v>
      </c>
      <c r="SK29" t="s">
        <v>1435</v>
      </c>
      <c r="SL29">
        <v>0</v>
      </c>
      <c r="SM29">
        <v>1</v>
      </c>
      <c r="SN29">
        <v>0</v>
      </c>
      <c r="SO29">
        <v>0</v>
      </c>
      <c r="SP29">
        <v>0</v>
      </c>
      <c r="SQ29">
        <v>0</v>
      </c>
      <c r="SR29">
        <v>0</v>
      </c>
      <c r="SS29">
        <v>0</v>
      </c>
      <c r="ST29">
        <v>0</v>
      </c>
      <c r="SU29">
        <v>0</v>
      </c>
      <c r="SV29">
        <v>0</v>
      </c>
      <c r="SW29">
        <v>0</v>
      </c>
      <c r="SX29">
        <v>0</v>
      </c>
      <c r="SY29">
        <v>0</v>
      </c>
      <c r="SZ29">
        <v>0</v>
      </c>
      <c r="TA29">
        <v>0</v>
      </c>
      <c r="TB29" t="s">
        <v>1410</v>
      </c>
      <c r="TC29">
        <v>0</v>
      </c>
      <c r="TD29">
        <v>0</v>
      </c>
      <c r="TE29">
        <v>0</v>
      </c>
      <c r="TF29">
        <v>0</v>
      </c>
      <c r="TG29">
        <v>0</v>
      </c>
      <c r="TH29">
        <v>1</v>
      </c>
      <c r="TI29">
        <v>0</v>
      </c>
      <c r="TJ29">
        <v>0</v>
      </c>
      <c r="TK29">
        <v>0</v>
      </c>
      <c r="TL29">
        <v>0</v>
      </c>
      <c r="TM29">
        <v>0</v>
      </c>
      <c r="TN29">
        <v>0</v>
      </c>
      <c r="AQG29" t="s">
        <v>1296</v>
      </c>
      <c r="AQH29">
        <v>1</v>
      </c>
      <c r="AQI29">
        <v>0</v>
      </c>
      <c r="AQJ29">
        <v>0</v>
      </c>
      <c r="AQK29">
        <v>0</v>
      </c>
      <c r="AQL29">
        <v>0</v>
      </c>
      <c r="AQM29">
        <v>0</v>
      </c>
      <c r="AQN29">
        <v>0</v>
      </c>
      <c r="AQO29">
        <v>0</v>
      </c>
      <c r="AQP29">
        <v>0</v>
      </c>
      <c r="AQQ29">
        <v>0</v>
      </c>
      <c r="AQS29" t="s">
        <v>1403</v>
      </c>
      <c r="AQT29">
        <v>0</v>
      </c>
      <c r="AQU29">
        <v>0</v>
      </c>
      <c r="AQV29">
        <v>0</v>
      </c>
      <c r="AQW29">
        <v>0</v>
      </c>
      <c r="AQX29">
        <v>0</v>
      </c>
      <c r="AQY29">
        <v>0</v>
      </c>
      <c r="AQZ29">
        <v>0</v>
      </c>
      <c r="ARA29">
        <v>0</v>
      </c>
      <c r="ARB29">
        <v>1</v>
      </c>
      <c r="ARC29">
        <v>0</v>
      </c>
      <c r="ARD29">
        <v>0</v>
      </c>
      <c r="ARE29" t="s">
        <v>1400</v>
      </c>
      <c r="ARF29" t="s">
        <v>1325</v>
      </c>
      <c r="ARG29" t="s">
        <v>1302</v>
      </c>
      <c r="ARH29">
        <v>1</v>
      </c>
      <c r="ARI29">
        <v>0</v>
      </c>
      <c r="ARJ29">
        <v>0</v>
      </c>
      <c r="ARK29">
        <v>0</v>
      </c>
      <c r="ARL29">
        <v>0</v>
      </c>
      <c r="ARM29">
        <v>0</v>
      </c>
      <c r="ARO29" t="s">
        <v>1296</v>
      </c>
      <c r="ARP29">
        <v>1</v>
      </c>
      <c r="ARQ29">
        <v>0</v>
      </c>
      <c r="ARR29">
        <v>0</v>
      </c>
      <c r="ARS29">
        <v>0</v>
      </c>
      <c r="ART29">
        <v>0</v>
      </c>
      <c r="ARU29">
        <v>0</v>
      </c>
      <c r="ARV29">
        <v>0</v>
      </c>
      <c r="ARW29">
        <v>0</v>
      </c>
      <c r="ARX29">
        <v>0</v>
      </c>
      <c r="ARZ29" t="s">
        <v>1306</v>
      </c>
      <c r="ASA29" t="s">
        <v>1296</v>
      </c>
      <c r="ASB29">
        <v>1</v>
      </c>
      <c r="ASC29">
        <v>0</v>
      </c>
      <c r="ASD29">
        <v>0</v>
      </c>
      <c r="ASE29">
        <v>0</v>
      </c>
      <c r="ASF29">
        <v>0</v>
      </c>
      <c r="ASG29">
        <v>0</v>
      </c>
      <c r="ASH29">
        <v>0</v>
      </c>
      <c r="ASI29">
        <v>0</v>
      </c>
      <c r="ASJ29">
        <v>0</v>
      </c>
      <c r="ASL29" t="s">
        <v>1296</v>
      </c>
      <c r="ASM29">
        <v>1</v>
      </c>
      <c r="ASN29">
        <v>0</v>
      </c>
      <c r="ASO29">
        <v>0</v>
      </c>
      <c r="ASP29">
        <v>0</v>
      </c>
      <c r="ASQ29">
        <v>0</v>
      </c>
      <c r="ASR29">
        <v>0</v>
      </c>
      <c r="ASS29">
        <v>0</v>
      </c>
      <c r="AST29">
        <v>0</v>
      </c>
      <c r="ASU29">
        <v>0</v>
      </c>
      <c r="ASV29">
        <v>0</v>
      </c>
      <c r="ASX29" t="s">
        <v>1296</v>
      </c>
      <c r="ASY29">
        <v>1</v>
      </c>
      <c r="ASZ29">
        <v>0</v>
      </c>
      <c r="ATA29">
        <v>0</v>
      </c>
      <c r="ATB29">
        <v>0</v>
      </c>
      <c r="ATC29">
        <v>0</v>
      </c>
      <c r="ATD29">
        <v>0</v>
      </c>
      <c r="ATE29">
        <v>0</v>
      </c>
      <c r="ATF29">
        <v>0</v>
      </c>
      <c r="ATG29">
        <v>0</v>
      </c>
      <c r="ATI29" t="s">
        <v>1296</v>
      </c>
      <c r="ATJ29">
        <v>1</v>
      </c>
      <c r="ATK29">
        <v>0</v>
      </c>
      <c r="ATL29">
        <v>0</v>
      </c>
      <c r="ATM29">
        <v>0</v>
      </c>
      <c r="ATN29">
        <v>0</v>
      </c>
      <c r="ATO29">
        <v>0</v>
      </c>
      <c r="ATP29">
        <v>0</v>
      </c>
      <c r="ATQ29">
        <v>0</v>
      </c>
      <c r="ATR29">
        <v>0</v>
      </c>
      <c r="ATT29" t="s">
        <v>1327</v>
      </c>
      <c r="ATX29" t="s">
        <v>1327</v>
      </c>
      <c r="AUB29" t="s">
        <v>1390</v>
      </c>
      <c r="AUD29" t="s">
        <v>1436</v>
      </c>
      <c r="AUG29">
        <v>442263916</v>
      </c>
      <c r="AUH29" s="167">
        <v>45097.712245370371</v>
      </c>
      <c r="AUK29" t="s">
        <v>1308</v>
      </c>
      <c r="AUL29" t="s">
        <v>1309</v>
      </c>
      <c r="AUM29" t="s">
        <v>1310</v>
      </c>
    </row>
    <row r="30" spans="1:534 1125:1235" customFormat="1" ht="14.45">
      <c r="A30">
        <v>29</v>
      </c>
      <c r="B30" t="s">
        <v>1437</v>
      </c>
      <c r="C30" s="167">
        <v>45097</v>
      </c>
      <c r="D30" t="s">
        <v>1378</v>
      </c>
      <c r="E30" t="s">
        <v>1379</v>
      </c>
      <c r="F30" s="167">
        <v>45097.478253553243</v>
      </c>
      <c r="G30" s="167">
        <v>45097.498532303252</v>
      </c>
      <c r="H30" t="s">
        <v>1286</v>
      </c>
      <c r="K30" t="s">
        <v>1287</v>
      </c>
      <c r="L30" s="167">
        <v>45097</v>
      </c>
      <c r="M30" t="s">
        <v>1380</v>
      </c>
      <c r="N30" t="s">
        <v>1381</v>
      </c>
      <c r="O30" t="s">
        <v>1382</v>
      </c>
      <c r="P30" t="s">
        <v>1291</v>
      </c>
      <c r="S30" t="s">
        <v>1292</v>
      </c>
      <c r="T30" t="s">
        <v>1383</v>
      </c>
      <c r="V30" t="s">
        <v>1294</v>
      </c>
      <c r="X30" t="s">
        <v>1295</v>
      </c>
      <c r="AA30" t="s">
        <v>1296</v>
      </c>
      <c r="AB30">
        <v>0</v>
      </c>
      <c r="AC30">
        <v>0</v>
      </c>
      <c r="AD30">
        <v>0</v>
      </c>
      <c r="AE30">
        <v>1</v>
      </c>
      <c r="AF30">
        <v>1</v>
      </c>
      <c r="EK30" t="s">
        <v>1438</v>
      </c>
      <c r="EL30">
        <v>0</v>
      </c>
      <c r="EM30">
        <v>0</v>
      </c>
      <c r="EN30">
        <v>1</v>
      </c>
      <c r="EO30">
        <v>0</v>
      </c>
      <c r="EP30">
        <v>0</v>
      </c>
      <c r="EQ30">
        <v>1</v>
      </c>
      <c r="FO30" t="s">
        <v>1298</v>
      </c>
      <c r="FP30">
        <v>1500</v>
      </c>
      <c r="FQ30" t="s">
        <v>1317</v>
      </c>
      <c r="FT30">
        <v>500</v>
      </c>
      <c r="FU30">
        <v>2</v>
      </c>
      <c r="FV30">
        <v>0</v>
      </c>
      <c r="FW30">
        <v>500</v>
      </c>
      <c r="FX30">
        <v>500</v>
      </c>
      <c r="GK30" t="s">
        <v>1302</v>
      </c>
      <c r="HH30" t="s">
        <v>1332</v>
      </c>
      <c r="HI30">
        <v>0</v>
      </c>
      <c r="HJ30">
        <v>1</v>
      </c>
      <c r="HK30">
        <v>0</v>
      </c>
      <c r="HL30">
        <v>0</v>
      </c>
      <c r="HM30" t="s">
        <v>1438</v>
      </c>
      <c r="HN30">
        <v>0</v>
      </c>
      <c r="HO30">
        <v>0</v>
      </c>
      <c r="HP30">
        <v>1</v>
      </c>
      <c r="HQ30">
        <v>0</v>
      </c>
      <c r="HR30">
        <v>0</v>
      </c>
      <c r="HS30" t="s">
        <v>1334</v>
      </c>
      <c r="HT30">
        <v>1</v>
      </c>
      <c r="HU30">
        <v>0</v>
      </c>
      <c r="HV30">
        <v>0</v>
      </c>
      <c r="HW30">
        <v>0</v>
      </c>
      <c r="HX30">
        <v>0</v>
      </c>
      <c r="HY30">
        <v>0</v>
      </c>
      <c r="HZ30">
        <v>0</v>
      </c>
      <c r="IA30">
        <v>0</v>
      </c>
      <c r="IB30">
        <v>0</v>
      </c>
      <c r="IC30">
        <v>0</v>
      </c>
      <c r="ID30">
        <v>0</v>
      </c>
      <c r="IE30">
        <v>0</v>
      </c>
      <c r="JB30" t="s">
        <v>1430</v>
      </c>
      <c r="JC30">
        <v>0</v>
      </c>
      <c r="JD30">
        <v>0</v>
      </c>
      <c r="JE30">
        <v>0</v>
      </c>
      <c r="JF30">
        <v>0</v>
      </c>
      <c r="JG30">
        <v>0</v>
      </c>
      <c r="JH30">
        <v>0</v>
      </c>
      <c r="JI30">
        <v>0</v>
      </c>
      <c r="JJ30">
        <v>0</v>
      </c>
      <c r="JK30">
        <v>0</v>
      </c>
      <c r="JL30">
        <v>0</v>
      </c>
      <c r="JM30">
        <v>0</v>
      </c>
      <c r="JN30">
        <v>0</v>
      </c>
      <c r="JO30">
        <v>1</v>
      </c>
      <c r="JP30">
        <v>0</v>
      </c>
      <c r="JQ30">
        <v>0</v>
      </c>
      <c r="JR30">
        <v>0</v>
      </c>
      <c r="JS30">
        <v>1</v>
      </c>
      <c r="JT30">
        <v>3</v>
      </c>
      <c r="PN30" t="s">
        <v>1298</v>
      </c>
      <c r="PO30">
        <v>1000</v>
      </c>
      <c r="PP30" t="s">
        <v>1317</v>
      </c>
      <c r="PS30">
        <v>5</v>
      </c>
      <c r="PT30">
        <v>6</v>
      </c>
      <c r="PU30">
        <v>1</v>
      </c>
      <c r="PV30">
        <v>100</v>
      </c>
      <c r="PW30">
        <v>500</v>
      </c>
      <c r="QX30" t="s">
        <v>1302</v>
      </c>
      <c r="SF30" t="s">
        <v>1303</v>
      </c>
      <c r="SG30">
        <v>1</v>
      </c>
      <c r="SH30">
        <v>0</v>
      </c>
      <c r="SI30">
        <v>0</v>
      </c>
      <c r="SJ30">
        <v>0</v>
      </c>
      <c r="AQG30" t="s">
        <v>1296</v>
      </c>
      <c r="AQH30">
        <v>1</v>
      </c>
      <c r="AQI30">
        <v>0</v>
      </c>
      <c r="AQJ30">
        <v>0</v>
      </c>
      <c r="AQK30">
        <v>0</v>
      </c>
      <c r="AQL30">
        <v>0</v>
      </c>
      <c r="AQM30">
        <v>0</v>
      </c>
      <c r="AQN30">
        <v>0</v>
      </c>
      <c r="AQO30">
        <v>0</v>
      </c>
      <c r="AQP30">
        <v>0</v>
      </c>
      <c r="AQQ30">
        <v>0</v>
      </c>
      <c r="AQS30" t="s">
        <v>1304</v>
      </c>
      <c r="AQT30">
        <v>0</v>
      </c>
      <c r="AQU30">
        <v>0</v>
      </c>
      <c r="AQV30">
        <v>1</v>
      </c>
      <c r="AQW30">
        <v>0</v>
      </c>
      <c r="AQX30">
        <v>0</v>
      </c>
      <c r="AQY30">
        <v>0</v>
      </c>
      <c r="AQZ30">
        <v>0</v>
      </c>
      <c r="ARA30">
        <v>0</v>
      </c>
      <c r="ARB30">
        <v>0</v>
      </c>
      <c r="ARC30">
        <v>0</v>
      </c>
      <c r="ARD30">
        <v>0</v>
      </c>
      <c r="ARF30" t="s">
        <v>1325</v>
      </c>
      <c r="ARG30" t="s">
        <v>1302</v>
      </c>
      <c r="ARH30">
        <v>1</v>
      </c>
      <c r="ARI30">
        <v>0</v>
      </c>
      <c r="ARJ30">
        <v>0</v>
      </c>
      <c r="ARK30">
        <v>0</v>
      </c>
      <c r="ARL30">
        <v>0</v>
      </c>
      <c r="ARM30">
        <v>0</v>
      </c>
      <c r="ARO30" t="s">
        <v>1427</v>
      </c>
      <c r="ARP30">
        <v>0</v>
      </c>
      <c r="ARQ30">
        <v>0</v>
      </c>
      <c r="ARR30">
        <v>0</v>
      </c>
      <c r="ARS30">
        <v>0</v>
      </c>
      <c r="ART30">
        <v>1</v>
      </c>
      <c r="ARU30">
        <v>0</v>
      </c>
      <c r="ARV30">
        <v>0</v>
      </c>
      <c r="ARW30">
        <v>0</v>
      </c>
      <c r="ARX30">
        <v>0</v>
      </c>
      <c r="ARZ30" t="s">
        <v>1306</v>
      </c>
      <c r="ASA30" t="s">
        <v>1296</v>
      </c>
      <c r="ASB30">
        <v>1</v>
      </c>
      <c r="ASC30">
        <v>0</v>
      </c>
      <c r="ASD30">
        <v>0</v>
      </c>
      <c r="ASE30">
        <v>0</v>
      </c>
      <c r="ASF30">
        <v>0</v>
      </c>
      <c r="ASG30">
        <v>0</v>
      </c>
      <c r="ASH30">
        <v>0</v>
      </c>
      <c r="ASI30">
        <v>0</v>
      </c>
      <c r="ASJ30">
        <v>0</v>
      </c>
      <c r="ASL30" t="s">
        <v>1296</v>
      </c>
      <c r="ASM30">
        <v>1</v>
      </c>
      <c r="ASN30">
        <v>0</v>
      </c>
      <c r="ASO30">
        <v>0</v>
      </c>
      <c r="ASP30">
        <v>0</v>
      </c>
      <c r="ASQ30">
        <v>0</v>
      </c>
      <c r="ASR30">
        <v>0</v>
      </c>
      <c r="ASS30">
        <v>0</v>
      </c>
      <c r="AST30">
        <v>0</v>
      </c>
      <c r="ASU30">
        <v>0</v>
      </c>
      <c r="ASV30">
        <v>0</v>
      </c>
      <c r="ASX30" t="s">
        <v>1296</v>
      </c>
      <c r="ASY30">
        <v>1</v>
      </c>
      <c r="ASZ30">
        <v>0</v>
      </c>
      <c r="ATA30">
        <v>0</v>
      </c>
      <c r="ATB30">
        <v>0</v>
      </c>
      <c r="ATC30">
        <v>0</v>
      </c>
      <c r="ATD30">
        <v>0</v>
      </c>
      <c r="ATE30">
        <v>0</v>
      </c>
      <c r="ATF30">
        <v>0</v>
      </c>
      <c r="ATG30">
        <v>0</v>
      </c>
      <c r="ATI30" t="s">
        <v>1296</v>
      </c>
      <c r="ATJ30">
        <v>1</v>
      </c>
      <c r="ATK30">
        <v>0</v>
      </c>
      <c r="ATL30">
        <v>0</v>
      </c>
      <c r="ATM30">
        <v>0</v>
      </c>
      <c r="ATN30">
        <v>0</v>
      </c>
      <c r="ATO30">
        <v>0</v>
      </c>
      <c r="ATP30">
        <v>0</v>
      </c>
      <c r="ATQ30">
        <v>0</v>
      </c>
      <c r="ATR30">
        <v>0</v>
      </c>
      <c r="ATT30" t="s">
        <v>1327</v>
      </c>
      <c r="ATX30" t="s">
        <v>1327</v>
      </c>
      <c r="AUB30" t="s">
        <v>1390</v>
      </c>
      <c r="AUD30" t="s">
        <v>1390</v>
      </c>
      <c r="AUG30">
        <v>442263919</v>
      </c>
      <c r="AUH30" s="167">
        <v>45097.712245370371</v>
      </c>
      <c r="AUK30" t="s">
        <v>1308</v>
      </c>
      <c r="AUL30" t="s">
        <v>1309</v>
      </c>
      <c r="AUM30" t="s">
        <v>1310</v>
      </c>
    </row>
    <row r="31" spans="1:534 1125:1235" customFormat="1" ht="14.45">
      <c r="A31">
        <v>30</v>
      </c>
      <c r="B31" t="s">
        <v>1439</v>
      </c>
      <c r="C31" s="167">
        <v>45097</v>
      </c>
      <c r="D31" t="s">
        <v>1378</v>
      </c>
      <c r="E31" t="s">
        <v>1440</v>
      </c>
      <c r="F31" s="167">
        <v>45097.425048738427</v>
      </c>
      <c r="G31" s="167">
        <v>45097.464747210637</v>
      </c>
      <c r="H31" t="s">
        <v>1286</v>
      </c>
      <c r="K31" t="s">
        <v>1287</v>
      </c>
      <c r="L31" s="167">
        <v>45097</v>
      </c>
      <c r="M31" t="s">
        <v>1380</v>
      </c>
      <c r="N31" t="s">
        <v>1381</v>
      </c>
      <c r="O31" t="s">
        <v>1382</v>
      </c>
      <c r="P31" t="s">
        <v>1291</v>
      </c>
      <c r="S31" t="s">
        <v>1292</v>
      </c>
      <c r="T31" t="s">
        <v>1383</v>
      </c>
      <c r="V31" t="s">
        <v>1294</v>
      </c>
      <c r="X31" t="s">
        <v>1315</v>
      </c>
      <c r="AA31" t="s">
        <v>1405</v>
      </c>
      <c r="AB31">
        <v>1</v>
      </c>
      <c r="AC31">
        <v>0</v>
      </c>
      <c r="AD31">
        <v>0</v>
      </c>
      <c r="AE31">
        <v>0</v>
      </c>
      <c r="AF31">
        <v>1</v>
      </c>
      <c r="AH31" t="s">
        <v>1298</v>
      </c>
      <c r="AI31">
        <v>1250</v>
      </c>
      <c r="AJ31" t="s">
        <v>1317</v>
      </c>
      <c r="AM31">
        <v>30</v>
      </c>
      <c r="AN31">
        <v>3</v>
      </c>
      <c r="AO31">
        <v>0</v>
      </c>
      <c r="AP31">
        <v>200</v>
      </c>
      <c r="AQ31">
        <v>100</v>
      </c>
      <c r="BW31" t="s">
        <v>1302</v>
      </c>
      <c r="CS31" t="s">
        <v>1303</v>
      </c>
      <c r="CT31">
        <v>1</v>
      </c>
      <c r="CU31">
        <v>0</v>
      </c>
      <c r="CV31">
        <v>0</v>
      </c>
      <c r="CW31">
        <v>0</v>
      </c>
      <c r="EK31" t="s">
        <v>1441</v>
      </c>
      <c r="EL31">
        <v>0</v>
      </c>
      <c r="EM31">
        <v>1</v>
      </c>
      <c r="EN31">
        <v>1</v>
      </c>
      <c r="EO31">
        <v>0</v>
      </c>
      <c r="EP31">
        <v>0</v>
      </c>
      <c r="EQ31">
        <v>2</v>
      </c>
      <c r="FD31" t="s">
        <v>1298</v>
      </c>
      <c r="FE31">
        <v>3000</v>
      </c>
      <c r="FF31" t="s">
        <v>1317</v>
      </c>
      <c r="FI31">
        <v>45</v>
      </c>
      <c r="FJ31">
        <v>2</v>
      </c>
      <c r="FK31">
        <v>0</v>
      </c>
      <c r="FL31">
        <v>300</v>
      </c>
      <c r="FM31">
        <v>200</v>
      </c>
      <c r="FO31" t="s">
        <v>1298</v>
      </c>
      <c r="FP31">
        <v>3000</v>
      </c>
      <c r="FQ31" t="s">
        <v>1317</v>
      </c>
      <c r="FT31">
        <v>60</v>
      </c>
      <c r="FU31">
        <v>2</v>
      </c>
      <c r="FV31">
        <v>0</v>
      </c>
      <c r="FW31">
        <v>400</v>
      </c>
      <c r="FX31">
        <v>300</v>
      </c>
      <c r="GK31" t="s">
        <v>1302</v>
      </c>
      <c r="HH31" t="s">
        <v>1303</v>
      </c>
      <c r="HI31">
        <v>1</v>
      </c>
      <c r="HJ31">
        <v>0</v>
      </c>
      <c r="HK31">
        <v>0</v>
      </c>
      <c r="HL31">
        <v>0</v>
      </c>
      <c r="JB31" t="s">
        <v>1442</v>
      </c>
      <c r="JC31">
        <v>0</v>
      </c>
      <c r="JD31">
        <v>0</v>
      </c>
      <c r="JE31">
        <v>0</v>
      </c>
      <c r="JF31">
        <v>0</v>
      </c>
      <c r="JG31">
        <v>0</v>
      </c>
      <c r="JH31">
        <v>0</v>
      </c>
      <c r="JI31">
        <v>0</v>
      </c>
      <c r="JJ31">
        <v>1</v>
      </c>
      <c r="JK31">
        <v>1</v>
      </c>
      <c r="JL31">
        <v>0</v>
      </c>
      <c r="JM31">
        <v>0</v>
      </c>
      <c r="JN31">
        <v>0</v>
      </c>
      <c r="JO31">
        <v>1</v>
      </c>
      <c r="JP31">
        <v>1</v>
      </c>
      <c r="JQ31">
        <v>0</v>
      </c>
      <c r="JR31">
        <v>0</v>
      </c>
      <c r="JS31">
        <v>4</v>
      </c>
      <c r="JT31">
        <v>7</v>
      </c>
      <c r="NE31" t="s">
        <v>1298</v>
      </c>
      <c r="NF31" t="s">
        <v>1385</v>
      </c>
      <c r="NG31">
        <v>1</v>
      </c>
      <c r="NH31">
        <v>1</v>
      </c>
      <c r="NI31">
        <v>1</v>
      </c>
      <c r="NJ31">
        <v>600</v>
      </c>
      <c r="NK31">
        <v>1200</v>
      </c>
      <c r="NL31">
        <v>1750</v>
      </c>
      <c r="NM31" t="s">
        <v>1299</v>
      </c>
      <c r="NP31">
        <v>40</v>
      </c>
      <c r="NQ31">
        <v>1</v>
      </c>
      <c r="NR31">
        <v>0</v>
      </c>
      <c r="NS31">
        <v>1000</v>
      </c>
      <c r="NT31">
        <v>100</v>
      </c>
      <c r="NV31" t="s">
        <v>1298</v>
      </c>
      <c r="NW31">
        <v>2700</v>
      </c>
      <c r="NX31" t="s">
        <v>1317</v>
      </c>
      <c r="OA31">
        <v>30</v>
      </c>
      <c r="OB31">
        <v>3</v>
      </c>
      <c r="OC31">
        <v>0</v>
      </c>
      <c r="OD31">
        <v>150</v>
      </c>
      <c r="OE31">
        <v>200</v>
      </c>
      <c r="PN31" t="s">
        <v>1298</v>
      </c>
      <c r="PO31">
        <v>1000</v>
      </c>
      <c r="PP31" t="s">
        <v>1317</v>
      </c>
      <c r="PS31">
        <v>75</v>
      </c>
      <c r="PT31">
        <v>3</v>
      </c>
      <c r="PU31">
        <v>0</v>
      </c>
      <c r="PV31">
        <v>1200</v>
      </c>
      <c r="PW31">
        <v>1000</v>
      </c>
      <c r="PY31" t="s">
        <v>1298</v>
      </c>
      <c r="PZ31" t="s">
        <v>1294</v>
      </c>
      <c r="QA31">
        <v>3000</v>
      </c>
      <c r="QD31" t="s">
        <v>1317</v>
      </c>
      <c r="QG31">
        <v>25</v>
      </c>
      <c r="QH31">
        <v>2</v>
      </c>
      <c r="QI31">
        <v>0</v>
      </c>
      <c r="QJ31">
        <v>600</v>
      </c>
      <c r="QK31">
        <v>400</v>
      </c>
      <c r="QX31" t="s">
        <v>1302</v>
      </c>
      <c r="SF31" t="s">
        <v>1303</v>
      </c>
      <c r="SG31">
        <v>1</v>
      </c>
      <c r="SH31">
        <v>0</v>
      </c>
      <c r="SI31">
        <v>0</v>
      </c>
      <c r="SJ31">
        <v>0</v>
      </c>
      <c r="AQG31" t="s">
        <v>1443</v>
      </c>
      <c r="AQH31">
        <v>0</v>
      </c>
      <c r="AQI31">
        <v>1</v>
      </c>
      <c r="AQJ31">
        <v>0</v>
      </c>
      <c r="AQK31">
        <v>0</v>
      </c>
      <c r="AQL31">
        <v>0</v>
      </c>
      <c r="AQM31">
        <v>1</v>
      </c>
      <c r="AQN31">
        <v>0</v>
      </c>
      <c r="AQO31">
        <v>0</v>
      </c>
      <c r="AQP31">
        <v>0</v>
      </c>
      <c r="AQQ31">
        <v>0</v>
      </c>
      <c r="AQS31" t="s">
        <v>1324</v>
      </c>
      <c r="AQT31">
        <v>1</v>
      </c>
      <c r="AQU31">
        <v>0</v>
      </c>
      <c r="AQV31">
        <v>1</v>
      </c>
      <c r="AQW31">
        <v>1</v>
      </c>
      <c r="AQX31">
        <v>0</v>
      </c>
      <c r="AQY31">
        <v>0</v>
      </c>
      <c r="AQZ31">
        <v>0</v>
      </c>
      <c r="ARA31">
        <v>0</v>
      </c>
      <c r="ARB31">
        <v>0</v>
      </c>
      <c r="ARC31">
        <v>0</v>
      </c>
      <c r="ARD31">
        <v>0</v>
      </c>
      <c r="ARF31" t="s">
        <v>1325</v>
      </c>
      <c r="ARG31" t="s">
        <v>1444</v>
      </c>
      <c r="ARH31">
        <v>0</v>
      </c>
      <c r="ARI31">
        <v>1</v>
      </c>
      <c r="ARJ31">
        <v>0</v>
      </c>
      <c r="ARK31">
        <v>1</v>
      </c>
      <c r="ARL31">
        <v>0</v>
      </c>
      <c r="ARM31">
        <v>0</v>
      </c>
      <c r="ARN31" t="s">
        <v>1294</v>
      </c>
      <c r="ARO31" t="s">
        <v>1296</v>
      </c>
      <c r="ARP31">
        <v>1</v>
      </c>
      <c r="ARQ31">
        <v>0</v>
      </c>
      <c r="ARR31">
        <v>0</v>
      </c>
      <c r="ARS31">
        <v>0</v>
      </c>
      <c r="ART31">
        <v>0</v>
      </c>
      <c r="ARU31">
        <v>0</v>
      </c>
      <c r="ARV31">
        <v>0</v>
      </c>
      <c r="ARW31">
        <v>0</v>
      </c>
      <c r="ARX31">
        <v>0</v>
      </c>
      <c r="ARZ31" t="s">
        <v>1306</v>
      </c>
      <c r="ASA31" t="s">
        <v>1296</v>
      </c>
      <c r="ASB31">
        <v>1</v>
      </c>
      <c r="ASC31">
        <v>0</v>
      </c>
      <c r="ASD31">
        <v>0</v>
      </c>
      <c r="ASE31">
        <v>0</v>
      </c>
      <c r="ASF31">
        <v>0</v>
      </c>
      <c r="ASG31">
        <v>0</v>
      </c>
      <c r="ASH31">
        <v>0</v>
      </c>
      <c r="ASI31">
        <v>0</v>
      </c>
      <c r="ASJ31">
        <v>0</v>
      </c>
      <c r="ASL31" t="s">
        <v>1296</v>
      </c>
      <c r="ASM31">
        <v>1</v>
      </c>
      <c r="ASN31">
        <v>0</v>
      </c>
      <c r="ASO31">
        <v>0</v>
      </c>
      <c r="ASP31">
        <v>0</v>
      </c>
      <c r="ASQ31">
        <v>0</v>
      </c>
      <c r="ASR31">
        <v>0</v>
      </c>
      <c r="ASS31">
        <v>0</v>
      </c>
      <c r="AST31">
        <v>0</v>
      </c>
      <c r="ASU31">
        <v>0</v>
      </c>
      <c r="ASV31">
        <v>0</v>
      </c>
      <c r="ASX31" t="s">
        <v>1296</v>
      </c>
      <c r="ASY31">
        <v>1</v>
      </c>
      <c r="ASZ31">
        <v>0</v>
      </c>
      <c r="ATA31">
        <v>0</v>
      </c>
      <c r="ATB31">
        <v>0</v>
      </c>
      <c r="ATC31">
        <v>0</v>
      </c>
      <c r="ATD31">
        <v>0</v>
      </c>
      <c r="ATE31">
        <v>0</v>
      </c>
      <c r="ATF31">
        <v>0</v>
      </c>
      <c r="ATG31">
        <v>0</v>
      </c>
      <c r="ATI31" t="s">
        <v>1296</v>
      </c>
      <c r="ATJ31">
        <v>1</v>
      </c>
      <c r="ATK31">
        <v>0</v>
      </c>
      <c r="ATL31">
        <v>0</v>
      </c>
      <c r="ATM31">
        <v>0</v>
      </c>
      <c r="ATN31">
        <v>0</v>
      </c>
      <c r="ATO31">
        <v>0</v>
      </c>
      <c r="ATP31">
        <v>0</v>
      </c>
      <c r="ATQ31">
        <v>0</v>
      </c>
      <c r="ATR31">
        <v>0</v>
      </c>
      <c r="ATT31" t="s">
        <v>1355</v>
      </c>
      <c r="ATU31" t="s">
        <v>1302</v>
      </c>
      <c r="ATX31" t="s">
        <v>1445</v>
      </c>
      <c r="ATY31" t="s">
        <v>1294</v>
      </c>
      <c r="AUA31" t="s">
        <v>1446</v>
      </c>
      <c r="AUB31" t="s">
        <v>1390</v>
      </c>
      <c r="AUD31" t="s">
        <v>1390</v>
      </c>
      <c r="AUG31">
        <v>442263922</v>
      </c>
      <c r="AUH31" s="167">
        <v>45097.712245370371</v>
      </c>
      <c r="AUK31" t="s">
        <v>1308</v>
      </c>
      <c r="AUL31" t="s">
        <v>1309</v>
      </c>
      <c r="AUM31" t="s">
        <v>1310</v>
      </c>
    </row>
    <row r="32" spans="1:534 1125:1235" customFormat="1" ht="14.45">
      <c r="A32">
        <v>31</v>
      </c>
      <c r="B32" t="s">
        <v>1447</v>
      </c>
      <c r="C32" s="167">
        <v>45097</v>
      </c>
      <c r="D32" t="s">
        <v>1378</v>
      </c>
      <c r="E32" t="s">
        <v>1397</v>
      </c>
      <c r="F32" s="167">
        <v>45097.556224305546</v>
      </c>
      <c r="G32" s="167">
        <v>45097.568398993048</v>
      </c>
      <c r="H32" t="s">
        <v>1286</v>
      </c>
      <c r="K32" t="s">
        <v>1287</v>
      </c>
      <c r="L32" s="167">
        <v>45097</v>
      </c>
      <c r="M32" t="s">
        <v>1380</v>
      </c>
      <c r="N32" t="s">
        <v>1381</v>
      </c>
      <c r="O32" t="s">
        <v>1382</v>
      </c>
      <c r="P32" t="s">
        <v>1291</v>
      </c>
      <c r="S32" t="s">
        <v>1292</v>
      </c>
      <c r="T32" t="s">
        <v>1383</v>
      </c>
      <c r="V32" t="s">
        <v>1294</v>
      </c>
      <c r="X32" t="s">
        <v>1315</v>
      </c>
      <c r="AA32" t="s">
        <v>1296</v>
      </c>
      <c r="AB32">
        <v>0</v>
      </c>
      <c r="AC32">
        <v>0</v>
      </c>
      <c r="AD32">
        <v>0</v>
      </c>
      <c r="AE32">
        <v>1</v>
      </c>
      <c r="AF32">
        <v>1</v>
      </c>
      <c r="EK32" t="s">
        <v>1296</v>
      </c>
      <c r="EL32">
        <v>0</v>
      </c>
      <c r="EM32">
        <v>0</v>
      </c>
      <c r="EN32">
        <v>0</v>
      </c>
      <c r="EO32">
        <v>0</v>
      </c>
      <c r="EP32">
        <v>1</v>
      </c>
      <c r="EQ32">
        <v>1</v>
      </c>
      <c r="JB32" t="s">
        <v>1448</v>
      </c>
      <c r="JC32">
        <v>0</v>
      </c>
      <c r="JD32">
        <v>0</v>
      </c>
      <c r="JE32">
        <v>0</v>
      </c>
      <c r="JF32">
        <v>0</v>
      </c>
      <c r="JG32">
        <v>0</v>
      </c>
      <c r="JH32">
        <v>0</v>
      </c>
      <c r="JI32">
        <v>0</v>
      </c>
      <c r="JJ32">
        <v>0</v>
      </c>
      <c r="JK32">
        <v>0</v>
      </c>
      <c r="JL32">
        <v>0</v>
      </c>
      <c r="JM32">
        <v>1</v>
      </c>
      <c r="JN32">
        <v>1</v>
      </c>
      <c r="JO32">
        <v>0</v>
      </c>
      <c r="JP32">
        <v>1</v>
      </c>
      <c r="JQ32">
        <v>0</v>
      </c>
      <c r="JR32">
        <v>0</v>
      </c>
      <c r="JS32">
        <v>3</v>
      </c>
      <c r="JT32">
        <v>5</v>
      </c>
      <c r="OR32" t="s">
        <v>1298</v>
      </c>
      <c r="OS32">
        <v>4500</v>
      </c>
      <c r="OT32" t="s">
        <v>1301</v>
      </c>
      <c r="OW32">
        <v>21</v>
      </c>
      <c r="OX32">
        <v>4</v>
      </c>
      <c r="OY32">
        <v>0</v>
      </c>
      <c r="OZ32">
        <v>100</v>
      </c>
      <c r="PA32">
        <v>100</v>
      </c>
      <c r="PC32" t="s">
        <v>1298</v>
      </c>
      <c r="PD32">
        <v>3500</v>
      </c>
      <c r="PE32" t="s">
        <v>1301</v>
      </c>
      <c r="PH32">
        <v>21</v>
      </c>
      <c r="PI32">
        <v>3</v>
      </c>
      <c r="PJ32">
        <v>0</v>
      </c>
      <c r="PK32">
        <v>200</v>
      </c>
      <c r="PL32">
        <v>175</v>
      </c>
      <c r="PY32" t="s">
        <v>1298</v>
      </c>
      <c r="PZ32" t="s">
        <v>1294</v>
      </c>
      <c r="QA32">
        <v>3000</v>
      </c>
      <c r="QD32" t="s">
        <v>1301</v>
      </c>
      <c r="QG32">
        <v>30</v>
      </c>
      <c r="QH32">
        <v>3</v>
      </c>
      <c r="QI32">
        <v>0</v>
      </c>
      <c r="QJ32">
        <v>125</v>
      </c>
      <c r="QK32">
        <v>100</v>
      </c>
      <c r="QX32" t="s">
        <v>1302</v>
      </c>
      <c r="SF32" t="s">
        <v>1303</v>
      </c>
      <c r="SG32">
        <v>1</v>
      </c>
      <c r="SH32">
        <v>0</v>
      </c>
      <c r="SI32">
        <v>0</v>
      </c>
      <c r="SJ32">
        <v>0</v>
      </c>
      <c r="AQG32" t="s">
        <v>1296</v>
      </c>
      <c r="AQH32">
        <v>1</v>
      </c>
      <c r="AQI32">
        <v>0</v>
      </c>
      <c r="AQJ32">
        <v>0</v>
      </c>
      <c r="AQK32">
        <v>0</v>
      </c>
      <c r="AQL32">
        <v>0</v>
      </c>
      <c r="AQM32">
        <v>0</v>
      </c>
      <c r="AQN32">
        <v>0</v>
      </c>
      <c r="AQO32">
        <v>0</v>
      </c>
      <c r="AQP32">
        <v>0</v>
      </c>
      <c r="AQQ32">
        <v>0</v>
      </c>
      <c r="AQS32" t="s">
        <v>1411</v>
      </c>
      <c r="AQT32">
        <v>0</v>
      </c>
      <c r="AQU32">
        <v>0</v>
      </c>
      <c r="AQV32">
        <v>1</v>
      </c>
      <c r="AQW32">
        <v>0</v>
      </c>
      <c r="AQX32">
        <v>0</v>
      </c>
      <c r="AQY32">
        <v>0</v>
      </c>
      <c r="AQZ32">
        <v>0</v>
      </c>
      <c r="ARA32">
        <v>0</v>
      </c>
      <c r="ARB32">
        <v>1</v>
      </c>
      <c r="ARC32">
        <v>0</v>
      </c>
      <c r="ARD32">
        <v>0</v>
      </c>
      <c r="ARE32" t="s">
        <v>1400</v>
      </c>
      <c r="ARF32" t="s">
        <v>1325</v>
      </c>
      <c r="ARG32" t="s">
        <v>1302</v>
      </c>
      <c r="ARH32">
        <v>1</v>
      </c>
      <c r="ARI32">
        <v>0</v>
      </c>
      <c r="ARJ32">
        <v>0</v>
      </c>
      <c r="ARK32">
        <v>0</v>
      </c>
      <c r="ARL32">
        <v>0</v>
      </c>
      <c r="ARM32">
        <v>0</v>
      </c>
      <c r="ARO32" t="s">
        <v>1296</v>
      </c>
      <c r="ARP32">
        <v>1</v>
      </c>
      <c r="ARQ32">
        <v>0</v>
      </c>
      <c r="ARR32">
        <v>0</v>
      </c>
      <c r="ARS32">
        <v>0</v>
      </c>
      <c r="ART32">
        <v>0</v>
      </c>
      <c r="ARU32">
        <v>0</v>
      </c>
      <c r="ARV32">
        <v>0</v>
      </c>
      <c r="ARW32">
        <v>0</v>
      </c>
      <c r="ARX32">
        <v>0</v>
      </c>
      <c r="ARZ32" t="s">
        <v>1306</v>
      </c>
      <c r="ASA32" t="s">
        <v>1296</v>
      </c>
      <c r="ASB32">
        <v>1</v>
      </c>
      <c r="ASC32">
        <v>0</v>
      </c>
      <c r="ASD32">
        <v>0</v>
      </c>
      <c r="ASE32">
        <v>0</v>
      </c>
      <c r="ASF32">
        <v>0</v>
      </c>
      <c r="ASG32">
        <v>0</v>
      </c>
      <c r="ASH32">
        <v>0</v>
      </c>
      <c r="ASI32">
        <v>0</v>
      </c>
      <c r="ASJ32">
        <v>0</v>
      </c>
      <c r="ASL32" t="s">
        <v>1296</v>
      </c>
      <c r="ASM32">
        <v>1</v>
      </c>
      <c r="ASN32">
        <v>0</v>
      </c>
      <c r="ASO32">
        <v>0</v>
      </c>
      <c r="ASP32">
        <v>0</v>
      </c>
      <c r="ASQ32">
        <v>0</v>
      </c>
      <c r="ASR32">
        <v>0</v>
      </c>
      <c r="ASS32">
        <v>0</v>
      </c>
      <c r="AST32">
        <v>0</v>
      </c>
      <c r="ASU32">
        <v>0</v>
      </c>
      <c r="ASV32">
        <v>0</v>
      </c>
      <c r="ASX32" t="s">
        <v>1296</v>
      </c>
      <c r="ASY32">
        <v>1</v>
      </c>
      <c r="ASZ32">
        <v>0</v>
      </c>
      <c r="ATA32">
        <v>0</v>
      </c>
      <c r="ATB32">
        <v>0</v>
      </c>
      <c r="ATC32">
        <v>0</v>
      </c>
      <c r="ATD32">
        <v>0</v>
      </c>
      <c r="ATE32">
        <v>0</v>
      </c>
      <c r="ATF32">
        <v>0</v>
      </c>
      <c r="ATG32">
        <v>0</v>
      </c>
      <c r="ATI32" t="s">
        <v>1296</v>
      </c>
      <c r="ATJ32">
        <v>1</v>
      </c>
      <c r="ATK32">
        <v>0</v>
      </c>
      <c r="ATL32">
        <v>0</v>
      </c>
      <c r="ATM32">
        <v>0</v>
      </c>
      <c r="ATN32">
        <v>0</v>
      </c>
      <c r="ATO32">
        <v>0</v>
      </c>
      <c r="ATP32">
        <v>0</v>
      </c>
      <c r="ATQ32">
        <v>0</v>
      </c>
      <c r="ATR32">
        <v>0</v>
      </c>
      <c r="ATT32" t="s">
        <v>1327</v>
      </c>
      <c r="ATX32" t="s">
        <v>1337</v>
      </c>
      <c r="ATY32" t="s">
        <v>1417</v>
      </c>
      <c r="AUB32" t="s">
        <v>1390</v>
      </c>
      <c r="AUD32" t="s">
        <v>1390</v>
      </c>
      <c r="AUG32">
        <v>442263941</v>
      </c>
      <c r="AUH32" s="167">
        <v>45097.712268518517</v>
      </c>
      <c r="AUK32" t="s">
        <v>1308</v>
      </c>
      <c r="AUL32" t="s">
        <v>1309</v>
      </c>
      <c r="AUM32" t="s">
        <v>1310</v>
      </c>
    </row>
    <row r="33" spans="1:534 1125:1235" customFormat="1" ht="14.45">
      <c r="A33">
        <v>32</v>
      </c>
      <c r="B33" t="s">
        <v>1449</v>
      </c>
      <c r="C33" s="167">
        <v>45097</v>
      </c>
      <c r="D33" t="s">
        <v>1378</v>
      </c>
      <c r="E33" t="s">
        <v>1440</v>
      </c>
      <c r="F33" s="167">
        <v>45097.467443148147</v>
      </c>
      <c r="G33" s="167">
        <v>45097.48730212963</v>
      </c>
      <c r="H33" t="s">
        <v>1286</v>
      </c>
      <c r="K33" t="s">
        <v>1287</v>
      </c>
      <c r="L33" s="167">
        <v>45097</v>
      </c>
      <c r="M33" t="s">
        <v>1380</v>
      </c>
      <c r="N33" t="s">
        <v>1381</v>
      </c>
      <c r="O33" t="s">
        <v>1382</v>
      </c>
      <c r="P33" t="s">
        <v>1291</v>
      </c>
      <c r="S33" t="s">
        <v>1292</v>
      </c>
      <c r="T33" t="s">
        <v>1383</v>
      </c>
      <c r="V33" t="s">
        <v>1294</v>
      </c>
      <c r="X33" t="s">
        <v>1295</v>
      </c>
      <c r="AA33" t="s">
        <v>1333</v>
      </c>
      <c r="AB33">
        <v>0</v>
      </c>
      <c r="AC33">
        <v>0</v>
      </c>
      <c r="AD33">
        <v>1</v>
      </c>
      <c r="AE33">
        <v>0</v>
      </c>
      <c r="AF33">
        <v>1</v>
      </c>
      <c r="BH33" t="s">
        <v>1298</v>
      </c>
      <c r="BI33" t="s">
        <v>1320</v>
      </c>
      <c r="BJ33">
        <v>1</v>
      </c>
      <c r="BK33">
        <v>1</v>
      </c>
      <c r="BL33">
        <v>500</v>
      </c>
      <c r="BM33">
        <v>300</v>
      </c>
      <c r="BN33" t="s">
        <v>1317</v>
      </c>
      <c r="BQ33">
        <v>60</v>
      </c>
      <c r="BR33">
        <v>2</v>
      </c>
      <c r="BS33">
        <v>0</v>
      </c>
      <c r="BT33">
        <v>1200</v>
      </c>
      <c r="BU33">
        <v>1400</v>
      </c>
      <c r="BW33" t="s">
        <v>1302</v>
      </c>
      <c r="CS33" t="s">
        <v>1332</v>
      </c>
      <c r="CT33">
        <v>0</v>
      </c>
      <c r="CU33">
        <v>1</v>
      </c>
      <c r="CV33">
        <v>0</v>
      </c>
      <c r="CW33">
        <v>0</v>
      </c>
      <c r="CX33" t="s">
        <v>1333</v>
      </c>
      <c r="CY33">
        <v>0</v>
      </c>
      <c r="CZ33">
        <v>0</v>
      </c>
      <c r="DA33">
        <v>1</v>
      </c>
      <c r="DB33">
        <v>0</v>
      </c>
      <c r="DC33" t="s">
        <v>1450</v>
      </c>
      <c r="DD33">
        <v>1</v>
      </c>
      <c r="DE33">
        <v>0</v>
      </c>
      <c r="DF33">
        <v>0</v>
      </c>
      <c r="DG33">
        <v>0</v>
      </c>
      <c r="DH33">
        <v>1</v>
      </c>
      <c r="DI33">
        <v>0</v>
      </c>
      <c r="DJ33">
        <v>0</v>
      </c>
      <c r="DK33">
        <v>0</v>
      </c>
      <c r="DL33">
        <v>1</v>
      </c>
      <c r="DM33">
        <v>0</v>
      </c>
      <c r="DN33">
        <v>0</v>
      </c>
      <c r="DO33">
        <v>0</v>
      </c>
      <c r="EK33" t="s">
        <v>1451</v>
      </c>
      <c r="EL33">
        <v>1</v>
      </c>
      <c r="EM33">
        <v>0</v>
      </c>
      <c r="EN33">
        <v>0</v>
      </c>
      <c r="EO33">
        <v>1</v>
      </c>
      <c r="EP33">
        <v>0</v>
      </c>
      <c r="EQ33">
        <v>2</v>
      </c>
      <c r="ES33" t="s">
        <v>1298</v>
      </c>
      <c r="ET33">
        <v>5000</v>
      </c>
      <c r="EU33" t="s">
        <v>1317</v>
      </c>
      <c r="EX33">
        <v>70</v>
      </c>
      <c r="EY33">
        <v>3</v>
      </c>
      <c r="EZ33">
        <v>0</v>
      </c>
      <c r="FA33">
        <v>1000</v>
      </c>
      <c r="FB33">
        <v>1000</v>
      </c>
      <c r="FZ33" t="s">
        <v>1298</v>
      </c>
      <c r="GA33">
        <v>2500</v>
      </c>
      <c r="GB33" t="s">
        <v>1317</v>
      </c>
      <c r="GE33">
        <v>70</v>
      </c>
      <c r="GF33">
        <v>45</v>
      </c>
      <c r="GG33">
        <v>0</v>
      </c>
      <c r="GH33">
        <v>300</v>
      </c>
      <c r="GI33">
        <v>1000</v>
      </c>
      <c r="GK33" t="s">
        <v>1302</v>
      </c>
      <c r="HH33" t="s">
        <v>1332</v>
      </c>
      <c r="HI33">
        <v>0</v>
      </c>
      <c r="HJ33">
        <v>1</v>
      </c>
      <c r="HK33">
        <v>0</v>
      </c>
      <c r="HL33">
        <v>0</v>
      </c>
      <c r="HM33" t="s">
        <v>1451</v>
      </c>
      <c r="HN33">
        <v>1</v>
      </c>
      <c r="HO33">
        <v>0</v>
      </c>
      <c r="HP33">
        <v>0</v>
      </c>
      <c r="HQ33">
        <v>1</v>
      </c>
      <c r="HR33">
        <v>0</v>
      </c>
      <c r="HS33" t="s">
        <v>1452</v>
      </c>
      <c r="HT33">
        <v>1</v>
      </c>
      <c r="HU33">
        <v>0</v>
      </c>
      <c r="HV33">
        <v>0</v>
      </c>
      <c r="HW33">
        <v>0</v>
      </c>
      <c r="HX33">
        <v>1</v>
      </c>
      <c r="HY33">
        <v>0</v>
      </c>
      <c r="HZ33">
        <v>0</v>
      </c>
      <c r="IA33">
        <v>0</v>
      </c>
      <c r="IB33">
        <v>0</v>
      </c>
      <c r="IC33">
        <v>0</v>
      </c>
      <c r="ID33">
        <v>0</v>
      </c>
      <c r="IE33">
        <v>0</v>
      </c>
      <c r="JB33" t="s">
        <v>1453</v>
      </c>
      <c r="JC33">
        <v>0</v>
      </c>
      <c r="JD33">
        <v>0</v>
      </c>
      <c r="JE33">
        <v>0</v>
      </c>
      <c r="JF33">
        <v>0</v>
      </c>
      <c r="JG33">
        <v>0</v>
      </c>
      <c r="JH33">
        <v>0</v>
      </c>
      <c r="JI33">
        <v>0</v>
      </c>
      <c r="JJ33">
        <v>0</v>
      </c>
      <c r="JK33">
        <v>0</v>
      </c>
      <c r="JL33">
        <v>0</v>
      </c>
      <c r="JM33">
        <v>0</v>
      </c>
      <c r="JN33">
        <v>1</v>
      </c>
      <c r="JO33">
        <v>0</v>
      </c>
      <c r="JP33">
        <v>0</v>
      </c>
      <c r="JQ33">
        <v>1</v>
      </c>
      <c r="JR33">
        <v>0</v>
      </c>
      <c r="JS33">
        <v>2</v>
      </c>
      <c r="JT33">
        <v>5</v>
      </c>
      <c r="PC33" t="s">
        <v>1298</v>
      </c>
      <c r="PD33">
        <v>5000</v>
      </c>
      <c r="PE33" t="s">
        <v>1317</v>
      </c>
      <c r="PH33">
        <v>30</v>
      </c>
      <c r="PI33">
        <v>3</v>
      </c>
      <c r="PJ33">
        <v>0</v>
      </c>
      <c r="PK33">
        <v>3000</v>
      </c>
      <c r="PL33">
        <v>5000</v>
      </c>
      <c r="QM33" t="s">
        <v>1298</v>
      </c>
      <c r="QN33">
        <v>250</v>
      </c>
      <c r="QO33" t="s">
        <v>1317</v>
      </c>
      <c r="QR33">
        <v>30</v>
      </c>
      <c r="QS33">
        <v>3</v>
      </c>
      <c r="QT33">
        <v>0</v>
      </c>
      <c r="QU33">
        <v>10000</v>
      </c>
      <c r="QV33">
        <v>10000</v>
      </c>
      <c r="QX33" t="s">
        <v>1302</v>
      </c>
      <c r="SF33" t="s">
        <v>1332</v>
      </c>
      <c r="SG33">
        <v>0</v>
      </c>
      <c r="SH33">
        <v>1</v>
      </c>
      <c r="SI33">
        <v>0</v>
      </c>
      <c r="SJ33">
        <v>0</v>
      </c>
      <c r="SK33" t="s">
        <v>1453</v>
      </c>
      <c r="SL33">
        <v>0</v>
      </c>
      <c r="SM33">
        <v>0</v>
      </c>
      <c r="SN33">
        <v>0</v>
      </c>
      <c r="SO33">
        <v>0</v>
      </c>
      <c r="SP33">
        <v>0</v>
      </c>
      <c r="SQ33">
        <v>0</v>
      </c>
      <c r="SR33">
        <v>0</v>
      </c>
      <c r="SS33">
        <v>0</v>
      </c>
      <c r="ST33">
        <v>0</v>
      </c>
      <c r="SU33">
        <v>0</v>
      </c>
      <c r="SV33">
        <v>0</v>
      </c>
      <c r="SW33">
        <v>1</v>
      </c>
      <c r="SX33">
        <v>0</v>
      </c>
      <c r="SY33">
        <v>0</v>
      </c>
      <c r="SZ33">
        <v>1</v>
      </c>
      <c r="TA33">
        <v>0</v>
      </c>
      <c r="TB33" t="s">
        <v>1334</v>
      </c>
      <c r="TC33">
        <v>1</v>
      </c>
      <c r="TD33">
        <v>0</v>
      </c>
      <c r="TE33">
        <v>0</v>
      </c>
      <c r="TF33">
        <v>0</v>
      </c>
      <c r="TG33">
        <v>0</v>
      </c>
      <c r="TH33">
        <v>0</v>
      </c>
      <c r="TI33">
        <v>0</v>
      </c>
      <c r="TJ33">
        <v>0</v>
      </c>
      <c r="TK33">
        <v>0</v>
      </c>
      <c r="TL33">
        <v>0</v>
      </c>
      <c r="TM33">
        <v>0</v>
      </c>
      <c r="TN33">
        <v>0</v>
      </c>
      <c r="AQG33" t="s">
        <v>1296</v>
      </c>
      <c r="AQH33">
        <v>1</v>
      </c>
      <c r="AQI33">
        <v>0</v>
      </c>
      <c r="AQJ33">
        <v>0</v>
      </c>
      <c r="AQK33">
        <v>0</v>
      </c>
      <c r="AQL33">
        <v>0</v>
      </c>
      <c r="AQM33">
        <v>0</v>
      </c>
      <c r="AQN33">
        <v>0</v>
      </c>
      <c r="AQO33">
        <v>0</v>
      </c>
      <c r="AQP33">
        <v>0</v>
      </c>
      <c r="AQQ33">
        <v>0</v>
      </c>
      <c r="AQS33" t="s">
        <v>1454</v>
      </c>
      <c r="AQT33">
        <v>1</v>
      </c>
      <c r="AQU33">
        <v>0</v>
      </c>
      <c r="AQV33">
        <v>1</v>
      </c>
      <c r="AQW33">
        <v>0</v>
      </c>
      <c r="AQX33">
        <v>0</v>
      </c>
      <c r="AQY33">
        <v>0</v>
      </c>
      <c r="AQZ33">
        <v>0</v>
      </c>
      <c r="ARA33">
        <v>0</v>
      </c>
      <c r="ARB33">
        <v>0</v>
      </c>
      <c r="ARC33">
        <v>0</v>
      </c>
      <c r="ARD33">
        <v>0</v>
      </c>
      <c r="ARF33" t="s">
        <v>1325</v>
      </c>
      <c r="ARG33" t="s">
        <v>1444</v>
      </c>
      <c r="ARH33">
        <v>0</v>
      </c>
      <c r="ARI33">
        <v>1</v>
      </c>
      <c r="ARJ33">
        <v>0</v>
      </c>
      <c r="ARK33">
        <v>1</v>
      </c>
      <c r="ARL33">
        <v>0</v>
      </c>
      <c r="ARM33">
        <v>0</v>
      </c>
      <c r="ARN33" t="s">
        <v>1294</v>
      </c>
      <c r="ARO33" t="s">
        <v>1296</v>
      </c>
      <c r="ARP33">
        <v>1</v>
      </c>
      <c r="ARQ33">
        <v>0</v>
      </c>
      <c r="ARR33">
        <v>0</v>
      </c>
      <c r="ARS33">
        <v>0</v>
      </c>
      <c r="ART33">
        <v>0</v>
      </c>
      <c r="ARU33">
        <v>0</v>
      </c>
      <c r="ARV33">
        <v>0</v>
      </c>
      <c r="ARW33">
        <v>0</v>
      </c>
      <c r="ARX33">
        <v>0</v>
      </c>
      <c r="ARZ33" t="s">
        <v>1306</v>
      </c>
      <c r="ASA33" t="s">
        <v>1296</v>
      </c>
      <c r="ASB33">
        <v>1</v>
      </c>
      <c r="ASC33">
        <v>0</v>
      </c>
      <c r="ASD33">
        <v>0</v>
      </c>
      <c r="ASE33">
        <v>0</v>
      </c>
      <c r="ASF33">
        <v>0</v>
      </c>
      <c r="ASG33">
        <v>0</v>
      </c>
      <c r="ASH33">
        <v>0</v>
      </c>
      <c r="ASI33">
        <v>0</v>
      </c>
      <c r="ASJ33">
        <v>0</v>
      </c>
      <c r="ASL33" t="s">
        <v>1296</v>
      </c>
      <c r="ASM33">
        <v>1</v>
      </c>
      <c r="ASN33">
        <v>0</v>
      </c>
      <c r="ASO33">
        <v>0</v>
      </c>
      <c r="ASP33">
        <v>0</v>
      </c>
      <c r="ASQ33">
        <v>0</v>
      </c>
      <c r="ASR33">
        <v>0</v>
      </c>
      <c r="ASS33">
        <v>0</v>
      </c>
      <c r="AST33">
        <v>0</v>
      </c>
      <c r="ASU33">
        <v>0</v>
      </c>
      <c r="ASV33">
        <v>0</v>
      </c>
      <c r="ASX33" t="s">
        <v>1296</v>
      </c>
      <c r="ASY33">
        <v>1</v>
      </c>
      <c r="ASZ33">
        <v>0</v>
      </c>
      <c r="ATA33">
        <v>0</v>
      </c>
      <c r="ATB33">
        <v>0</v>
      </c>
      <c r="ATC33">
        <v>0</v>
      </c>
      <c r="ATD33">
        <v>0</v>
      </c>
      <c r="ATE33">
        <v>0</v>
      </c>
      <c r="ATF33">
        <v>0</v>
      </c>
      <c r="ATG33">
        <v>0</v>
      </c>
      <c r="ATI33" t="s">
        <v>1296</v>
      </c>
      <c r="ATJ33">
        <v>1</v>
      </c>
      <c r="ATK33">
        <v>0</v>
      </c>
      <c r="ATL33">
        <v>0</v>
      </c>
      <c r="ATM33">
        <v>0</v>
      </c>
      <c r="ATN33">
        <v>0</v>
      </c>
      <c r="ATO33">
        <v>0</v>
      </c>
      <c r="ATP33">
        <v>0</v>
      </c>
      <c r="ATQ33">
        <v>0</v>
      </c>
      <c r="ATR33">
        <v>0</v>
      </c>
      <c r="ATT33" t="s">
        <v>1455</v>
      </c>
      <c r="ATU33" t="s">
        <v>1302</v>
      </c>
      <c r="ATX33" t="s">
        <v>1455</v>
      </c>
      <c r="ATY33" t="s">
        <v>1294</v>
      </c>
      <c r="AUA33" t="s">
        <v>1456</v>
      </c>
      <c r="AUB33" t="s">
        <v>1457</v>
      </c>
      <c r="AUG33">
        <v>442263943</v>
      </c>
      <c r="AUH33" s="167">
        <v>45097.712268518517</v>
      </c>
      <c r="AUK33" t="s">
        <v>1308</v>
      </c>
      <c r="AUL33" t="s">
        <v>1309</v>
      </c>
      <c r="AUM33" t="s">
        <v>1310</v>
      </c>
    </row>
    <row r="34" spans="1:534 1125:1235" customFormat="1" ht="14.45">
      <c r="A34">
        <v>33</v>
      </c>
      <c r="B34" t="s">
        <v>1458</v>
      </c>
      <c r="C34" s="167">
        <v>45097</v>
      </c>
      <c r="D34" t="s">
        <v>1378</v>
      </c>
      <c r="E34" t="s">
        <v>1420</v>
      </c>
      <c r="F34" s="167">
        <v>45097.446478263882</v>
      </c>
      <c r="G34" s="167">
        <v>45097.458914050927</v>
      </c>
      <c r="H34" t="s">
        <v>1286</v>
      </c>
      <c r="K34" t="s">
        <v>1287</v>
      </c>
      <c r="L34" s="167">
        <v>45097</v>
      </c>
      <c r="M34" t="s">
        <v>1380</v>
      </c>
      <c r="N34" t="s">
        <v>1381</v>
      </c>
      <c r="O34" t="s">
        <v>1382</v>
      </c>
      <c r="P34" t="s">
        <v>1291</v>
      </c>
      <c r="S34" t="s">
        <v>1292</v>
      </c>
      <c r="T34" t="s">
        <v>1383</v>
      </c>
      <c r="V34" t="s">
        <v>1294</v>
      </c>
      <c r="X34" t="s">
        <v>1315</v>
      </c>
      <c r="AA34" t="s">
        <v>1333</v>
      </c>
      <c r="AB34">
        <v>0</v>
      </c>
      <c r="AC34">
        <v>0</v>
      </c>
      <c r="AD34">
        <v>1</v>
      </c>
      <c r="AE34">
        <v>0</v>
      </c>
      <c r="AF34">
        <v>1</v>
      </c>
      <c r="BH34" t="s">
        <v>1298</v>
      </c>
      <c r="BI34" t="s">
        <v>1320</v>
      </c>
      <c r="BJ34">
        <v>1</v>
      </c>
      <c r="BK34">
        <v>1</v>
      </c>
      <c r="BL34">
        <v>500</v>
      </c>
      <c r="BM34">
        <v>300</v>
      </c>
      <c r="BN34" t="s">
        <v>1299</v>
      </c>
      <c r="BQ34">
        <v>20</v>
      </c>
      <c r="BR34">
        <v>1</v>
      </c>
      <c r="BS34">
        <v>0</v>
      </c>
      <c r="BT34">
        <v>250</v>
      </c>
      <c r="BU34">
        <v>200</v>
      </c>
      <c r="BW34" t="s">
        <v>1302</v>
      </c>
      <c r="CS34" t="s">
        <v>1303</v>
      </c>
      <c r="CT34">
        <v>1</v>
      </c>
      <c r="CU34">
        <v>0</v>
      </c>
      <c r="CV34">
        <v>0</v>
      </c>
      <c r="CW34">
        <v>0</v>
      </c>
      <c r="EK34" t="s">
        <v>1459</v>
      </c>
      <c r="EL34">
        <v>1</v>
      </c>
      <c r="EM34">
        <v>0</v>
      </c>
      <c r="EN34">
        <v>0</v>
      </c>
      <c r="EO34">
        <v>0</v>
      </c>
      <c r="EP34">
        <v>0</v>
      </c>
      <c r="EQ34">
        <v>1</v>
      </c>
      <c r="ES34" t="s">
        <v>1298</v>
      </c>
      <c r="ET34">
        <v>6000</v>
      </c>
      <c r="EU34" t="s">
        <v>1317</v>
      </c>
      <c r="EX34">
        <v>55</v>
      </c>
      <c r="EY34">
        <v>2</v>
      </c>
      <c r="EZ34">
        <v>0</v>
      </c>
      <c r="FA34">
        <v>100</v>
      </c>
      <c r="FB34">
        <v>150</v>
      </c>
      <c r="GK34" t="s">
        <v>1302</v>
      </c>
      <c r="HH34" t="s">
        <v>1332</v>
      </c>
      <c r="HI34">
        <v>0</v>
      </c>
      <c r="HJ34">
        <v>1</v>
      </c>
      <c r="HK34">
        <v>0</v>
      </c>
      <c r="HL34">
        <v>0</v>
      </c>
      <c r="HM34" t="s">
        <v>1459</v>
      </c>
      <c r="HN34">
        <v>1</v>
      </c>
      <c r="HO34">
        <v>0</v>
      </c>
      <c r="HP34">
        <v>0</v>
      </c>
      <c r="HQ34">
        <v>0</v>
      </c>
      <c r="HR34">
        <v>0</v>
      </c>
      <c r="HS34" t="s">
        <v>1353</v>
      </c>
      <c r="HT34">
        <v>0</v>
      </c>
      <c r="HU34">
        <v>0</v>
      </c>
      <c r="HV34">
        <v>0</v>
      </c>
      <c r="HW34">
        <v>1</v>
      </c>
      <c r="HX34">
        <v>0</v>
      </c>
      <c r="HY34">
        <v>0</v>
      </c>
      <c r="HZ34">
        <v>0</v>
      </c>
      <c r="IA34">
        <v>0</v>
      </c>
      <c r="IB34">
        <v>0</v>
      </c>
      <c r="IC34">
        <v>0</v>
      </c>
      <c r="ID34">
        <v>0</v>
      </c>
      <c r="IE34">
        <v>0</v>
      </c>
      <c r="JB34" t="s">
        <v>1296</v>
      </c>
      <c r="JC34">
        <v>0</v>
      </c>
      <c r="JD34">
        <v>0</v>
      </c>
      <c r="JE34">
        <v>0</v>
      </c>
      <c r="JF34">
        <v>0</v>
      </c>
      <c r="JG34">
        <v>0</v>
      </c>
      <c r="JH34">
        <v>0</v>
      </c>
      <c r="JI34">
        <v>0</v>
      </c>
      <c r="JJ34">
        <v>0</v>
      </c>
      <c r="JK34">
        <v>0</v>
      </c>
      <c r="JL34">
        <v>0</v>
      </c>
      <c r="JM34">
        <v>0</v>
      </c>
      <c r="JN34">
        <v>0</v>
      </c>
      <c r="JO34">
        <v>0</v>
      </c>
      <c r="JP34">
        <v>0</v>
      </c>
      <c r="JQ34">
        <v>0</v>
      </c>
      <c r="JR34">
        <v>1</v>
      </c>
      <c r="JS34">
        <v>1</v>
      </c>
      <c r="JT34">
        <v>3</v>
      </c>
      <c r="AQG34" t="s">
        <v>1403</v>
      </c>
      <c r="AQH34">
        <v>0</v>
      </c>
      <c r="AQI34">
        <v>0</v>
      </c>
      <c r="AQJ34">
        <v>0</v>
      </c>
      <c r="AQK34">
        <v>0</v>
      </c>
      <c r="AQL34">
        <v>0</v>
      </c>
      <c r="AQM34">
        <v>0</v>
      </c>
      <c r="AQN34">
        <v>0</v>
      </c>
      <c r="AQO34">
        <v>1</v>
      </c>
      <c r="AQP34">
        <v>0</v>
      </c>
      <c r="AQQ34">
        <v>0</v>
      </c>
      <c r="AQR34" t="s">
        <v>1460</v>
      </c>
      <c r="AQS34" t="s">
        <v>1403</v>
      </c>
      <c r="AQT34">
        <v>0</v>
      </c>
      <c r="AQU34">
        <v>0</v>
      </c>
      <c r="AQV34">
        <v>0</v>
      </c>
      <c r="AQW34">
        <v>0</v>
      </c>
      <c r="AQX34">
        <v>0</v>
      </c>
      <c r="AQY34">
        <v>0</v>
      </c>
      <c r="AQZ34">
        <v>0</v>
      </c>
      <c r="ARA34">
        <v>0</v>
      </c>
      <c r="ARB34">
        <v>1</v>
      </c>
      <c r="ARC34">
        <v>0</v>
      </c>
      <c r="ARD34">
        <v>0</v>
      </c>
      <c r="ARE34" t="s">
        <v>1423</v>
      </c>
      <c r="ARF34" t="s">
        <v>1424</v>
      </c>
      <c r="ARG34" t="s">
        <v>1302</v>
      </c>
      <c r="ARH34">
        <v>1</v>
      </c>
      <c r="ARI34">
        <v>0</v>
      </c>
      <c r="ARJ34">
        <v>0</v>
      </c>
      <c r="ARK34">
        <v>0</v>
      </c>
      <c r="ARL34">
        <v>0</v>
      </c>
      <c r="ARM34">
        <v>0</v>
      </c>
      <c r="ARO34" t="s">
        <v>1296</v>
      </c>
      <c r="ARP34">
        <v>1</v>
      </c>
      <c r="ARQ34">
        <v>0</v>
      </c>
      <c r="ARR34">
        <v>0</v>
      </c>
      <c r="ARS34">
        <v>0</v>
      </c>
      <c r="ART34">
        <v>0</v>
      </c>
      <c r="ARU34">
        <v>0</v>
      </c>
      <c r="ARV34">
        <v>0</v>
      </c>
      <c r="ARW34">
        <v>0</v>
      </c>
      <c r="ARX34">
        <v>0</v>
      </c>
      <c r="ARZ34" t="s">
        <v>1306</v>
      </c>
      <c r="ASA34" t="s">
        <v>1296</v>
      </c>
      <c r="ASB34">
        <v>1</v>
      </c>
      <c r="ASC34">
        <v>0</v>
      </c>
      <c r="ASD34">
        <v>0</v>
      </c>
      <c r="ASE34">
        <v>0</v>
      </c>
      <c r="ASF34">
        <v>0</v>
      </c>
      <c r="ASG34">
        <v>0</v>
      </c>
      <c r="ASH34">
        <v>0</v>
      </c>
      <c r="ASI34">
        <v>0</v>
      </c>
      <c r="ASJ34">
        <v>0</v>
      </c>
      <c r="ASL34" t="s">
        <v>1296</v>
      </c>
      <c r="ASM34">
        <v>1</v>
      </c>
      <c r="ASN34">
        <v>0</v>
      </c>
      <c r="ASO34">
        <v>0</v>
      </c>
      <c r="ASP34">
        <v>0</v>
      </c>
      <c r="ASQ34">
        <v>0</v>
      </c>
      <c r="ASR34">
        <v>0</v>
      </c>
      <c r="ASS34">
        <v>0</v>
      </c>
      <c r="AST34">
        <v>0</v>
      </c>
      <c r="ASU34">
        <v>0</v>
      </c>
      <c r="ASV34">
        <v>0</v>
      </c>
      <c r="ASX34" t="s">
        <v>1296</v>
      </c>
      <c r="ASY34">
        <v>1</v>
      </c>
      <c r="ASZ34">
        <v>0</v>
      </c>
      <c r="ATA34">
        <v>0</v>
      </c>
      <c r="ATB34">
        <v>0</v>
      </c>
      <c r="ATC34">
        <v>0</v>
      </c>
      <c r="ATD34">
        <v>0</v>
      </c>
      <c r="ATE34">
        <v>0</v>
      </c>
      <c r="ATF34">
        <v>0</v>
      </c>
      <c r="ATG34">
        <v>0</v>
      </c>
      <c r="ATI34" t="s">
        <v>1296</v>
      </c>
      <c r="ATJ34">
        <v>1</v>
      </c>
      <c r="ATK34">
        <v>0</v>
      </c>
      <c r="ATL34">
        <v>0</v>
      </c>
      <c r="ATM34">
        <v>0</v>
      </c>
      <c r="ATN34">
        <v>0</v>
      </c>
      <c r="ATO34">
        <v>0</v>
      </c>
      <c r="ATP34">
        <v>0</v>
      </c>
      <c r="ATQ34">
        <v>0</v>
      </c>
      <c r="ATR34">
        <v>0</v>
      </c>
      <c r="ATT34" t="s">
        <v>1327</v>
      </c>
      <c r="ATX34" t="s">
        <v>1327</v>
      </c>
      <c r="AUB34" t="s">
        <v>1328</v>
      </c>
      <c r="AUD34" t="s">
        <v>1328</v>
      </c>
      <c r="AUG34">
        <v>442263946</v>
      </c>
      <c r="AUH34" s="167">
        <v>45097.712268518517</v>
      </c>
      <c r="AUK34" t="s">
        <v>1308</v>
      </c>
      <c r="AUL34" t="s">
        <v>1309</v>
      </c>
      <c r="AUM34" t="s">
        <v>1310</v>
      </c>
    </row>
    <row r="35" spans="1:534 1125:1235" customFormat="1" ht="14.45">
      <c r="A35">
        <v>34</v>
      </c>
      <c r="B35" t="s">
        <v>1461</v>
      </c>
      <c r="C35" s="167">
        <v>45097</v>
      </c>
      <c r="D35" t="s">
        <v>1378</v>
      </c>
      <c r="E35" t="s">
        <v>1440</v>
      </c>
      <c r="F35" s="167">
        <v>45097.494042789353</v>
      </c>
      <c r="G35" s="167">
        <v>45097.517087141197</v>
      </c>
      <c r="H35" t="s">
        <v>1286</v>
      </c>
      <c r="K35" t="s">
        <v>1287</v>
      </c>
      <c r="L35" s="167">
        <v>45097</v>
      </c>
      <c r="M35" t="s">
        <v>1380</v>
      </c>
      <c r="N35" t="s">
        <v>1381</v>
      </c>
      <c r="O35" t="s">
        <v>1382</v>
      </c>
      <c r="P35" t="s">
        <v>1291</v>
      </c>
      <c r="S35" t="s">
        <v>1292</v>
      </c>
      <c r="T35" t="s">
        <v>1383</v>
      </c>
      <c r="V35" t="s">
        <v>1294</v>
      </c>
      <c r="X35" t="s">
        <v>1315</v>
      </c>
      <c r="AA35" t="s">
        <v>1296</v>
      </c>
      <c r="AB35">
        <v>0</v>
      </c>
      <c r="AC35">
        <v>0</v>
      </c>
      <c r="AD35">
        <v>0</v>
      </c>
      <c r="AE35">
        <v>1</v>
      </c>
      <c r="AF35">
        <v>1</v>
      </c>
      <c r="EK35" t="s">
        <v>1296</v>
      </c>
      <c r="EL35">
        <v>0</v>
      </c>
      <c r="EM35">
        <v>0</v>
      </c>
      <c r="EN35">
        <v>0</v>
      </c>
      <c r="EO35">
        <v>0</v>
      </c>
      <c r="EP35">
        <v>1</v>
      </c>
      <c r="EQ35">
        <v>1</v>
      </c>
      <c r="JB35" t="s">
        <v>1462</v>
      </c>
      <c r="JC35">
        <v>0</v>
      </c>
      <c r="JD35">
        <v>0</v>
      </c>
      <c r="JE35">
        <v>0</v>
      </c>
      <c r="JF35">
        <v>1</v>
      </c>
      <c r="JG35">
        <v>1</v>
      </c>
      <c r="JH35">
        <v>1</v>
      </c>
      <c r="JI35">
        <v>1</v>
      </c>
      <c r="JJ35">
        <v>0</v>
      </c>
      <c r="JK35">
        <v>0</v>
      </c>
      <c r="JL35">
        <v>1</v>
      </c>
      <c r="JM35">
        <v>1</v>
      </c>
      <c r="JN35">
        <v>0</v>
      </c>
      <c r="JO35">
        <v>0</v>
      </c>
      <c r="JP35">
        <v>0</v>
      </c>
      <c r="JQ35">
        <v>0</v>
      </c>
      <c r="JR35">
        <v>0</v>
      </c>
      <c r="JS35">
        <v>6</v>
      </c>
      <c r="JT35">
        <v>8</v>
      </c>
      <c r="LM35" t="s">
        <v>1298</v>
      </c>
      <c r="LN35">
        <v>6500</v>
      </c>
      <c r="LO35" t="s">
        <v>1299</v>
      </c>
      <c r="LR35">
        <v>30</v>
      </c>
      <c r="LS35">
        <v>1</v>
      </c>
      <c r="LT35">
        <v>0</v>
      </c>
      <c r="LU35">
        <v>1000</v>
      </c>
      <c r="LV35">
        <v>1500</v>
      </c>
      <c r="LX35" t="s">
        <v>1298</v>
      </c>
      <c r="LY35">
        <v>4800</v>
      </c>
      <c r="LZ35" t="s">
        <v>1299</v>
      </c>
      <c r="MC35">
        <v>30</v>
      </c>
      <c r="MD35">
        <v>1</v>
      </c>
      <c r="ME35">
        <v>0</v>
      </c>
      <c r="MF35">
        <v>1000</v>
      </c>
      <c r="MG35">
        <v>1500</v>
      </c>
      <c r="MI35" t="s">
        <v>1298</v>
      </c>
      <c r="MJ35">
        <v>1600</v>
      </c>
      <c r="MK35" t="s">
        <v>1299</v>
      </c>
      <c r="MN35">
        <v>25</v>
      </c>
      <c r="MO35">
        <v>3</v>
      </c>
      <c r="MP35">
        <v>0</v>
      </c>
      <c r="MQ35">
        <v>1500</v>
      </c>
      <c r="MR35">
        <v>1000</v>
      </c>
      <c r="MT35" t="s">
        <v>1298</v>
      </c>
      <c r="MU35">
        <v>200</v>
      </c>
      <c r="MV35" t="s">
        <v>1317</v>
      </c>
      <c r="MY35">
        <v>90</v>
      </c>
      <c r="MZ35">
        <v>3</v>
      </c>
      <c r="NA35">
        <v>0</v>
      </c>
      <c r="NB35">
        <v>5000</v>
      </c>
      <c r="NC35">
        <v>3000</v>
      </c>
      <c r="OG35" t="s">
        <v>1298</v>
      </c>
      <c r="OH35">
        <v>3000</v>
      </c>
      <c r="OI35" t="s">
        <v>1317</v>
      </c>
      <c r="OL35">
        <v>120</v>
      </c>
      <c r="OM35">
        <v>3</v>
      </c>
      <c r="ON35">
        <v>0</v>
      </c>
      <c r="OO35">
        <v>1000</v>
      </c>
      <c r="OP35">
        <v>1500</v>
      </c>
      <c r="OR35" t="s">
        <v>1298</v>
      </c>
      <c r="OS35">
        <v>4000</v>
      </c>
      <c r="OT35" t="s">
        <v>1317</v>
      </c>
      <c r="OW35">
        <v>40</v>
      </c>
      <c r="OX35">
        <v>2</v>
      </c>
      <c r="OY35">
        <v>0</v>
      </c>
      <c r="OZ35">
        <v>3000</v>
      </c>
      <c r="PA35">
        <v>2000</v>
      </c>
      <c r="QX35" t="s">
        <v>1302</v>
      </c>
      <c r="SF35" t="s">
        <v>1332</v>
      </c>
      <c r="SG35">
        <v>0</v>
      </c>
      <c r="SH35">
        <v>1</v>
      </c>
      <c r="SI35">
        <v>0</v>
      </c>
      <c r="SJ35">
        <v>0</v>
      </c>
      <c r="SK35" t="s">
        <v>1463</v>
      </c>
      <c r="SL35">
        <v>0</v>
      </c>
      <c r="SM35">
        <v>0</v>
      </c>
      <c r="SN35">
        <v>0</v>
      </c>
      <c r="SO35">
        <v>1</v>
      </c>
      <c r="SP35">
        <v>1</v>
      </c>
      <c r="SQ35">
        <v>1</v>
      </c>
      <c r="SR35">
        <v>1</v>
      </c>
      <c r="SS35">
        <v>0</v>
      </c>
      <c r="ST35">
        <v>0</v>
      </c>
      <c r="SU35">
        <v>0</v>
      </c>
      <c r="SV35">
        <v>0</v>
      </c>
      <c r="SW35">
        <v>0</v>
      </c>
      <c r="SX35">
        <v>0</v>
      </c>
      <c r="SY35">
        <v>0</v>
      </c>
      <c r="SZ35">
        <v>0</v>
      </c>
      <c r="TA35">
        <v>0</v>
      </c>
      <c r="TB35" t="s">
        <v>1334</v>
      </c>
      <c r="TC35">
        <v>1</v>
      </c>
      <c r="TD35">
        <v>0</v>
      </c>
      <c r="TE35">
        <v>0</v>
      </c>
      <c r="TF35">
        <v>0</v>
      </c>
      <c r="TG35">
        <v>0</v>
      </c>
      <c r="TH35">
        <v>0</v>
      </c>
      <c r="TI35">
        <v>0</v>
      </c>
      <c r="TJ35">
        <v>0</v>
      </c>
      <c r="TK35">
        <v>0</v>
      </c>
      <c r="TL35">
        <v>0</v>
      </c>
      <c r="TM35">
        <v>0</v>
      </c>
      <c r="TN35">
        <v>0</v>
      </c>
      <c r="AQG35" t="s">
        <v>1296</v>
      </c>
      <c r="AQH35">
        <v>1</v>
      </c>
      <c r="AQI35">
        <v>0</v>
      </c>
      <c r="AQJ35">
        <v>0</v>
      </c>
      <c r="AQK35">
        <v>0</v>
      </c>
      <c r="AQL35">
        <v>0</v>
      </c>
      <c r="AQM35">
        <v>0</v>
      </c>
      <c r="AQN35">
        <v>0</v>
      </c>
      <c r="AQO35">
        <v>0</v>
      </c>
      <c r="AQP35">
        <v>0</v>
      </c>
      <c r="AQQ35">
        <v>0</v>
      </c>
      <c r="AQS35" t="s">
        <v>1454</v>
      </c>
      <c r="AQT35">
        <v>1</v>
      </c>
      <c r="AQU35">
        <v>0</v>
      </c>
      <c r="AQV35">
        <v>1</v>
      </c>
      <c r="AQW35">
        <v>0</v>
      </c>
      <c r="AQX35">
        <v>0</v>
      </c>
      <c r="AQY35">
        <v>0</v>
      </c>
      <c r="AQZ35">
        <v>0</v>
      </c>
      <c r="ARA35">
        <v>0</v>
      </c>
      <c r="ARB35">
        <v>0</v>
      </c>
      <c r="ARC35">
        <v>0</v>
      </c>
      <c r="ARD35">
        <v>0</v>
      </c>
      <c r="ARF35" t="s">
        <v>1325</v>
      </c>
      <c r="ARG35" t="s">
        <v>1444</v>
      </c>
      <c r="ARH35">
        <v>0</v>
      </c>
      <c r="ARI35">
        <v>1</v>
      </c>
      <c r="ARJ35">
        <v>0</v>
      </c>
      <c r="ARK35">
        <v>1</v>
      </c>
      <c r="ARL35">
        <v>0</v>
      </c>
      <c r="ARM35">
        <v>0</v>
      </c>
      <c r="ARN35" t="s">
        <v>1373</v>
      </c>
      <c r="ARO35" t="s">
        <v>1296</v>
      </c>
      <c r="ARP35">
        <v>1</v>
      </c>
      <c r="ARQ35">
        <v>0</v>
      </c>
      <c r="ARR35">
        <v>0</v>
      </c>
      <c r="ARS35">
        <v>0</v>
      </c>
      <c r="ART35">
        <v>0</v>
      </c>
      <c r="ARU35">
        <v>0</v>
      </c>
      <c r="ARV35">
        <v>0</v>
      </c>
      <c r="ARW35">
        <v>0</v>
      </c>
      <c r="ARX35">
        <v>0</v>
      </c>
      <c r="ARZ35" t="s">
        <v>1306</v>
      </c>
      <c r="ASA35" t="s">
        <v>1296</v>
      </c>
      <c r="ASB35">
        <v>1</v>
      </c>
      <c r="ASC35">
        <v>0</v>
      </c>
      <c r="ASD35">
        <v>0</v>
      </c>
      <c r="ASE35">
        <v>0</v>
      </c>
      <c r="ASF35">
        <v>0</v>
      </c>
      <c r="ASG35">
        <v>0</v>
      </c>
      <c r="ASH35">
        <v>0</v>
      </c>
      <c r="ASI35">
        <v>0</v>
      </c>
      <c r="ASJ35">
        <v>0</v>
      </c>
      <c r="ASL35" t="s">
        <v>1296</v>
      </c>
      <c r="ASM35">
        <v>1</v>
      </c>
      <c r="ASN35">
        <v>0</v>
      </c>
      <c r="ASO35">
        <v>0</v>
      </c>
      <c r="ASP35">
        <v>0</v>
      </c>
      <c r="ASQ35">
        <v>0</v>
      </c>
      <c r="ASR35">
        <v>0</v>
      </c>
      <c r="ASS35">
        <v>0</v>
      </c>
      <c r="AST35">
        <v>0</v>
      </c>
      <c r="ASU35">
        <v>0</v>
      </c>
      <c r="ASV35">
        <v>0</v>
      </c>
      <c r="ASX35" t="s">
        <v>1296</v>
      </c>
      <c r="ASY35">
        <v>1</v>
      </c>
      <c r="ASZ35">
        <v>0</v>
      </c>
      <c r="ATA35">
        <v>0</v>
      </c>
      <c r="ATB35">
        <v>0</v>
      </c>
      <c r="ATC35">
        <v>0</v>
      </c>
      <c r="ATD35">
        <v>0</v>
      </c>
      <c r="ATE35">
        <v>0</v>
      </c>
      <c r="ATF35">
        <v>0</v>
      </c>
      <c r="ATG35">
        <v>0</v>
      </c>
      <c r="ATI35" t="s">
        <v>1296</v>
      </c>
      <c r="ATJ35">
        <v>1</v>
      </c>
      <c r="ATK35">
        <v>0</v>
      </c>
      <c r="ATL35">
        <v>0</v>
      </c>
      <c r="ATM35">
        <v>0</v>
      </c>
      <c r="ATN35">
        <v>0</v>
      </c>
      <c r="ATO35">
        <v>0</v>
      </c>
      <c r="ATP35">
        <v>0</v>
      </c>
      <c r="ATQ35">
        <v>0</v>
      </c>
      <c r="ATR35">
        <v>0</v>
      </c>
      <c r="ATT35" t="s">
        <v>1327</v>
      </c>
      <c r="ATX35" t="s">
        <v>1327</v>
      </c>
      <c r="AUB35" t="s">
        <v>1390</v>
      </c>
      <c r="AUG35">
        <v>442263972</v>
      </c>
      <c r="AUH35" s="167">
        <v>45097.71229166667</v>
      </c>
      <c r="AUK35" t="s">
        <v>1308</v>
      </c>
      <c r="AUL35" t="s">
        <v>1309</v>
      </c>
      <c r="AUM35" t="s">
        <v>1310</v>
      </c>
    </row>
    <row r="36" spans="1:534 1125:1235" customFormat="1" ht="14.45">
      <c r="A36">
        <v>35</v>
      </c>
      <c r="B36" t="s">
        <v>1464</v>
      </c>
      <c r="C36" s="167">
        <v>45097</v>
      </c>
      <c r="D36" t="s">
        <v>1378</v>
      </c>
      <c r="E36" t="s">
        <v>1397</v>
      </c>
      <c r="F36" s="167">
        <v>45097.586543900463</v>
      </c>
      <c r="G36" s="167">
        <v>45097.620196736112</v>
      </c>
      <c r="H36" t="s">
        <v>1286</v>
      </c>
      <c r="K36" t="s">
        <v>1287</v>
      </c>
      <c r="L36" s="167">
        <v>45097</v>
      </c>
      <c r="M36" t="s">
        <v>1380</v>
      </c>
      <c r="N36" t="s">
        <v>1381</v>
      </c>
      <c r="O36" t="s">
        <v>1382</v>
      </c>
      <c r="P36" t="s">
        <v>1291</v>
      </c>
      <c r="S36" t="s">
        <v>1292</v>
      </c>
      <c r="T36" t="s">
        <v>1383</v>
      </c>
      <c r="V36" t="s">
        <v>1294</v>
      </c>
      <c r="X36" t="s">
        <v>1315</v>
      </c>
      <c r="AA36" t="s">
        <v>1405</v>
      </c>
      <c r="AB36">
        <v>1</v>
      </c>
      <c r="AC36">
        <v>0</v>
      </c>
      <c r="AD36">
        <v>0</v>
      </c>
      <c r="AE36">
        <v>0</v>
      </c>
      <c r="AF36">
        <v>1</v>
      </c>
      <c r="AH36" t="s">
        <v>1298</v>
      </c>
      <c r="AI36">
        <v>1200</v>
      </c>
      <c r="AJ36" t="s">
        <v>1299</v>
      </c>
      <c r="AM36">
        <v>21</v>
      </c>
      <c r="AN36">
        <v>3</v>
      </c>
      <c r="AO36">
        <v>0</v>
      </c>
      <c r="AP36">
        <v>80</v>
      </c>
      <c r="AQ36">
        <v>80</v>
      </c>
      <c r="BW36" t="s">
        <v>1294</v>
      </c>
      <c r="BY36" t="s">
        <v>1405</v>
      </c>
      <c r="BZ36">
        <v>1</v>
      </c>
      <c r="CA36">
        <v>0</v>
      </c>
      <c r="CB36">
        <v>0</v>
      </c>
      <c r="CC36">
        <v>0</v>
      </c>
      <c r="CE36" t="s">
        <v>1465</v>
      </c>
      <c r="CF36">
        <v>0</v>
      </c>
      <c r="CG36">
        <v>0</v>
      </c>
      <c r="CH36">
        <v>1</v>
      </c>
      <c r="CI36">
        <v>0</v>
      </c>
      <c r="CJ36">
        <v>0</v>
      </c>
      <c r="CK36">
        <v>0</v>
      </c>
      <c r="CL36">
        <v>0</v>
      </c>
      <c r="CM36">
        <v>0</v>
      </c>
      <c r="CN36">
        <v>0</v>
      </c>
      <c r="CO36">
        <v>0</v>
      </c>
      <c r="CP36">
        <v>0</v>
      </c>
      <c r="CS36" t="s">
        <v>1303</v>
      </c>
      <c r="CT36">
        <v>1</v>
      </c>
      <c r="CU36">
        <v>0</v>
      </c>
      <c r="CV36">
        <v>0</v>
      </c>
      <c r="CW36">
        <v>0</v>
      </c>
      <c r="EK36" t="s">
        <v>1296</v>
      </c>
      <c r="EL36">
        <v>0</v>
      </c>
      <c r="EM36">
        <v>0</v>
      </c>
      <c r="EN36">
        <v>0</v>
      </c>
      <c r="EO36">
        <v>0</v>
      </c>
      <c r="EP36">
        <v>1</v>
      </c>
      <c r="EQ36">
        <v>1</v>
      </c>
      <c r="JB36" t="s">
        <v>1466</v>
      </c>
      <c r="JC36">
        <v>0</v>
      </c>
      <c r="JD36">
        <v>0</v>
      </c>
      <c r="JE36">
        <v>0</v>
      </c>
      <c r="JF36">
        <v>0</v>
      </c>
      <c r="JG36">
        <v>0</v>
      </c>
      <c r="JH36">
        <v>1</v>
      </c>
      <c r="JI36">
        <v>1</v>
      </c>
      <c r="JJ36">
        <v>0</v>
      </c>
      <c r="JK36">
        <v>0</v>
      </c>
      <c r="JL36">
        <v>0</v>
      </c>
      <c r="JM36">
        <v>0</v>
      </c>
      <c r="JN36">
        <v>0</v>
      </c>
      <c r="JO36">
        <v>0</v>
      </c>
      <c r="JP36">
        <v>0</v>
      </c>
      <c r="JQ36">
        <v>0</v>
      </c>
      <c r="JR36">
        <v>0</v>
      </c>
      <c r="JS36">
        <v>2</v>
      </c>
      <c r="JT36">
        <v>4</v>
      </c>
      <c r="MI36" t="s">
        <v>1298</v>
      </c>
      <c r="MJ36">
        <v>1750</v>
      </c>
      <c r="MK36" t="s">
        <v>1301</v>
      </c>
      <c r="MN36">
        <v>20</v>
      </c>
      <c r="MO36">
        <v>2</v>
      </c>
      <c r="MP36">
        <v>0</v>
      </c>
      <c r="MQ36">
        <v>250</v>
      </c>
      <c r="MR36">
        <v>200</v>
      </c>
      <c r="MT36" t="s">
        <v>1298</v>
      </c>
      <c r="MU36">
        <v>150</v>
      </c>
      <c r="MV36" t="s">
        <v>1317</v>
      </c>
      <c r="MY36">
        <v>30</v>
      </c>
      <c r="MZ36">
        <v>2</v>
      </c>
      <c r="NA36">
        <v>0</v>
      </c>
      <c r="NB36">
        <v>350</v>
      </c>
      <c r="NC36">
        <v>200</v>
      </c>
      <c r="QX36" t="s">
        <v>1294</v>
      </c>
      <c r="QZ36" t="s">
        <v>1466</v>
      </c>
      <c r="RA36">
        <v>0</v>
      </c>
      <c r="RB36">
        <v>0</v>
      </c>
      <c r="RC36">
        <v>0</v>
      </c>
      <c r="RD36">
        <v>0</v>
      </c>
      <c r="RE36">
        <v>0</v>
      </c>
      <c r="RF36">
        <v>1</v>
      </c>
      <c r="RG36">
        <v>1</v>
      </c>
      <c r="RH36">
        <v>0</v>
      </c>
      <c r="RI36">
        <v>0</v>
      </c>
      <c r="RJ36">
        <v>0</v>
      </c>
      <c r="RK36">
        <v>0</v>
      </c>
      <c r="RL36">
        <v>0</v>
      </c>
      <c r="RM36">
        <v>0</v>
      </c>
      <c r="RN36">
        <v>0</v>
      </c>
      <c r="RO36">
        <v>0</v>
      </c>
      <c r="RP36">
        <v>0</v>
      </c>
      <c r="RR36" t="s">
        <v>1465</v>
      </c>
      <c r="RS36">
        <v>0</v>
      </c>
      <c r="RT36">
        <v>0</v>
      </c>
      <c r="RU36">
        <v>1</v>
      </c>
      <c r="RV36">
        <v>0</v>
      </c>
      <c r="RW36">
        <v>0</v>
      </c>
      <c r="RX36">
        <v>0</v>
      </c>
      <c r="RY36">
        <v>0</v>
      </c>
      <c r="RZ36">
        <v>0</v>
      </c>
      <c r="SA36">
        <v>0</v>
      </c>
      <c r="SB36">
        <v>0</v>
      </c>
      <c r="SC36">
        <v>0</v>
      </c>
      <c r="SF36" t="s">
        <v>1303</v>
      </c>
      <c r="SG36">
        <v>1</v>
      </c>
      <c r="SH36">
        <v>0</v>
      </c>
      <c r="SI36">
        <v>0</v>
      </c>
      <c r="SJ36">
        <v>0</v>
      </c>
      <c r="AQG36" t="s">
        <v>1296</v>
      </c>
      <c r="AQH36">
        <v>1</v>
      </c>
      <c r="AQI36">
        <v>0</v>
      </c>
      <c r="AQJ36">
        <v>0</v>
      </c>
      <c r="AQK36">
        <v>0</v>
      </c>
      <c r="AQL36">
        <v>0</v>
      </c>
      <c r="AQM36">
        <v>0</v>
      </c>
      <c r="AQN36">
        <v>0</v>
      </c>
      <c r="AQO36">
        <v>0</v>
      </c>
      <c r="AQP36">
        <v>0</v>
      </c>
      <c r="AQQ36">
        <v>0</v>
      </c>
      <c r="AQS36" t="s">
        <v>1467</v>
      </c>
      <c r="AQT36">
        <v>0</v>
      </c>
      <c r="AQU36">
        <v>0</v>
      </c>
      <c r="AQV36">
        <v>0</v>
      </c>
      <c r="AQW36">
        <v>1</v>
      </c>
      <c r="AQX36">
        <v>0</v>
      </c>
      <c r="AQY36">
        <v>0</v>
      </c>
      <c r="AQZ36">
        <v>0</v>
      </c>
      <c r="ARA36">
        <v>0</v>
      </c>
      <c r="ARB36">
        <v>1</v>
      </c>
      <c r="ARC36">
        <v>0</v>
      </c>
      <c r="ARD36">
        <v>0</v>
      </c>
      <c r="ARE36" t="s">
        <v>1400</v>
      </c>
      <c r="ARF36" t="s">
        <v>1325</v>
      </c>
      <c r="ARG36" t="s">
        <v>1302</v>
      </c>
      <c r="ARH36">
        <v>1</v>
      </c>
      <c r="ARI36">
        <v>0</v>
      </c>
      <c r="ARJ36">
        <v>0</v>
      </c>
      <c r="ARK36">
        <v>0</v>
      </c>
      <c r="ARL36">
        <v>0</v>
      </c>
      <c r="ARM36">
        <v>0</v>
      </c>
      <c r="ARO36" t="s">
        <v>1296</v>
      </c>
      <c r="ARP36">
        <v>1</v>
      </c>
      <c r="ARQ36">
        <v>0</v>
      </c>
      <c r="ARR36">
        <v>0</v>
      </c>
      <c r="ARS36">
        <v>0</v>
      </c>
      <c r="ART36">
        <v>0</v>
      </c>
      <c r="ARU36">
        <v>0</v>
      </c>
      <c r="ARV36">
        <v>0</v>
      </c>
      <c r="ARW36">
        <v>0</v>
      </c>
      <c r="ARX36">
        <v>0</v>
      </c>
      <c r="ARZ36" t="s">
        <v>1306</v>
      </c>
      <c r="ASA36" t="s">
        <v>1296</v>
      </c>
      <c r="ASB36">
        <v>1</v>
      </c>
      <c r="ASC36">
        <v>0</v>
      </c>
      <c r="ASD36">
        <v>0</v>
      </c>
      <c r="ASE36">
        <v>0</v>
      </c>
      <c r="ASF36">
        <v>0</v>
      </c>
      <c r="ASG36">
        <v>0</v>
      </c>
      <c r="ASH36">
        <v>0</v>
      </c>
      <c r="ASI36">
        <v>0</v>
      </c>
      <c r="ASJ36">
        <v>0</v>
      </c>
      <c r="ASL36" t="s">
        <v>1296</v>
      </c>
      <c r="ASM36">
        <v>1</v>
      </c>
      <c r="ASN36">
        <v>0</v>
      </c>
      <c r="ASO36">
        <v>0</v>
      </c>
      <c r="ASP36">
        <v>0</v>
      </c>
      <c r="ASQ36">
        <v>0</v>
      </c>
      <c r="ASR36">
        <v>0</v>
      </c>
      <c r="ASS36">
        <v>0</v>
      </c>
      <c r="AST36">
        <v>0</v>
      </c>
      <c r="ASU36">
        <v>0</v>
      </c>
      <c r="ASV36">
        <v>0</v>
      </c>
      <c r="ASX36" t="s">
        <v>1296</v>
      </c>
      <c r="ASY36">
        <v>1</v>
      </c>
      <c r="ASZ36">
        <v>0</v>
      </c>
      <c r="ATA36">
        <v>0</v>
      </c>
      <c r="ATB36">
        <v>0</v>
      </c>
      <c r="ATC36">
        <v>0</v>
      </c>
      <c r="ATD36">
        <v>0</v>
      </c>
      <c r="ATE36">
        <v>0</v>
      </c>
      <c r="ATF36">
        <v>0</v>
      </c>
      <c r="ATG36">
        <v>0</v>
      </c>
      <c r="ATI36" t="s">
        <v>1296</v>
      </c>
      <c r="ATJ36">
        <v>1</v>
      </c>
      <c r="ATK36">
        <v>0</v>
      </c>
      <c r="ATL36">
        <v>0</v>
      </c>
      <c r="ATM36">
        <v>0</v>
      </c>
      <c r="ATN36">
        <v>0</v>
      </c>
      <c r="ATO36">
        <v>0</v>
      </c>
      <c r="ATP36">
        <v>0</v>
      </c>
      <c r="ATQ36">
        <v>0</v>
      </c>
      <c r="ATR36">
        <v>0</v>
      </c>
      <c r="ATT36" t="s">
        <v>1337</v>
      </c>
      <c r="ATU36" t="s">
        <v>1294</v>
      </c>
      <c r="ATW36" t="s">
        <v>1468</v>
      </c>
      <c r="ATX36" t="s">
        <v>1337</v>
      </c>
      <c r="ATY36" t="s">
        <v>1294</v>
      </c>
      <c r="AUA36" t="s">
        <v>1469</v>
      </c>
      <c r="AUB36" t="s">
        <v>1390</v>
      </c>
      <c r="AUD36" t="s">
        <v>1390</v>
      </c>
      <c r="AUG36">
        <v>442263976</v>
      </c>
      <c r="AUH36" s="167">
        <v>45097.71229166667</v>
      </c>
      <c r="AUK36" t="s">
        <v>1308</v>
      </c>
      <c r="AUL36" t="s">
        <v>1309</v>
      </c>
      <c r="AUM36" t="s">
        <v>1310</v>
      </c>
    </row>
    <row r="37" spans="1:534 1125:1235" customFormat="1" ht="14.45">
      <c r="A37">
        <v>36</v>
      </c>
      <c r="B37" t="s">
        <v>1470</v>
      </c>
      <c r="C37" s="167">
        <v>45097</v>
      </c>
      <c r="D37" t="s">
        <v>1378</v>
      </c>
      <c r="E37" t="s">
        <v>1420</v>
      </c>
      <c r="F37" s="167">
        <v>45097.461157164347</v>
      </c>
      <c r="G37" s="167">
        <v>45097.472866400472</v>
      </c>
      <c r="H37" t="s">
        <v>1286</v>
      </c>
      <c r="K37" t="s">
        <v>1287</v>
      </c>
      <c r="L37" s="167">
        <v>45097</v>
      </c>
      <c r="M37" t="s">
        <v>1380</v>
      </c>
      <c r="N37" t="s">
        <v>1381</v>
      </c>
      <c r="O37" t="s">
        <v>1382</v>
      </c>
      <c r="P37" t="s">
        <v>1291</v>
      </c>
      <c r="S37" t="s">
        <v>1292</v>
      </c>
      <c r="T37" t="s">
        <v>1383</v>
      </c>
      <c r="V37" t="s">
        <v>1294</v>
      </c>
      <c r="X37" t="s">
        <v>1295</v>
      </c>
      <c r="AA37" t="s">
        <v>1296</v>
      </c>
      <c r="AB37">
        <v>0</v>
      </c>
      <c r="AC37">
        <v>0</v>
      </c>
      <c r="AD37">
        <v>0</v>
      </c>
      <c r="AE37">
        <v>1</v>
      </c>
      <c r="AF37">
        <v>1</v>
      </c>
      <c r="EK37" t="s">
        <v>1296</v>
      </c>
      <c r="EL37">
        <v>0</v>
      </c>
      <c r="EM37">
        <v>0</v>
      </c>
      <c r="EN37">
        <v>0</v>
      </c>
      <c r="EO37">
        <v>0</v>
      </c>
      <c r="EP37">
        <v>1</v>
      </c>
      <c r="EQ37">
        <v>1</v>
      </c>
      <c r="JB37" t="s">
        <v>1409</v>
      </c>
      <c r="JC37">
        <v>0</v>
      </c>
      <c r="JD37">
        <v>0</v>
      </c>
      <c r="JE37">
        <v>0</v>
      </c>
      <c r="JF37">
        <v>0</v>
      </c>
      <c r="JG37">
        <v>0</v>
      </c>
      <c r="JH37">
        <v>0</v>
      </c>
      <c r="JI37">
        <v>0</v>
      </c>
      <c r="JJ37">
        <v>0</v>
      </c>
      <c r="JK37">
        <v>0</v>
      </c>
      <c r="JL37">
        <v>1</v>
      </c>
      <c r="JM37">
        <v>0</v>
      </c>
      <c r="JN37">
        <v>0</v>
      </c>
      <c r="JO37">
        <v>0</v>
      </c>
      <c r="JP37">
        <v>0</v>
      </c>
      <c r="JQ37">
        <v>0</v>
      </c>
      <c r="JR37">
        <v>0</v>
      </c>
      <c r="JS37">
        <v>1</v>
      </c>
      <c r="JT37">
        <v>3</v>
      </c>
      <c r="OG37" t="s">
        <v>1298</v>
      </c>
      <c r="OH37">
        <v>3000</v>
      </c>
      <c r="OI37" t="s">
        <v>1299</v>
      </c>
      <c r="OL37">
        <v>25</v>
      </c>
      <c r="OM37">
        <v>2</v>
      </c>
      <c r="ON37">
        <v>0</v>
      </c>
      <c r="OO37">
        <v>1000</v>
      </c>
      <c r="OP37">
        <v>1500</v>
      </c>
      <c r="QX37" t="s">
        <v>1302</v>
      </c>
      <c r="SF37" t="s">
        <v>1332</v>
      </c>
      <c r="SG37">
        <v>0</v>
      </c>
      <c r="SH37">
        <v>1</v>
      </c>
      <c r="SI37">
        <v>0</v>
      </c>
      <c r="SJ37">
        <v>0</v>
      </c>
      <c r="SK37" t="s">
        <v>1409</v>
      </c>
      <c r="SL37">
        <v>0</v>
      </c>
      <c r="SM37">
        <v>0</v>
      </c>
      <c r="SN37">
        <v>0</v>
      </c>
      <c r="SO37">
        <v>0</v>
      </c>
      <c r="SP37">
        <v>0</v>
      </c>
      <c r="SQ37">
        <v>0</v>
      </c>
      <c r="SR37">
        <v>0</v>
      </c>
      <c r="SS37">
        <v>0</v>
      </c>
      <c r="ST37">
        <v>0</v>
      </c>
      <c r="SU37">
        <v>1</v>
      </c>
      <c r="SV37">
        <v>0</v>
      </c>
      <c r="SW37">
        <v>0</v>
      </c>
      <c r="SX37">
        <v>0</v>
      </c>
      <c r="SY37">
        <v>0</v>
      </c>
      <c r="SZ37">
        <v>0</v>
      </c>
      <c r="TA37">
        <v>0</v>
      </c>
      <c r="TB37" t="s">
        <v>1334</v>
      </c>
      <c r="TC37">
        <v>1</v>
      </c>
      <c r="TD37">
        <v>0</v>
      </c>
      <c r="TE37">
        <v>0</v>
      </c>
      <c r="TF37">
        <v>0</v>
      </c>
      <c r="TG37">
        <v>0</v>
      </c>
      <c r="TH37">
        <v>0</v>
      </c>
      <c r="TI37">
        <v>0</v>
      </c>
      <c r="TJ37">
        <v>0</v>
      </c>
      <c r="TK37">
        <v>0</v>
      </c>
      <c r="TL37">
        <v>0</v>
      </c>
      <c r="TM37">
        <v>0</v>
      </c>
      <c r="TN37">
        <v>0</v>
      </c>
      <c r="AQG37" t="s">
        <v>1296</v>
      </c>
      <c r="AQH37">
        <v>1</v>
      </c>
      <c r="AQI37">
        <v>0</v>
      </c>
      <c r="AQJ37">
        <v>0</v>
      </c>
      <c r="AQK37">
        <v>0</v>
      </c>
      <c r="AQL37">
        <v>0</v>
      </c>
      <c r="AQM37">
        <v>0</v>
      </c>
      <c r="AQN37">
        <v>0</v>
      </c>
      <c r="AQO37">
        <v>0</v>
      </c>
      <c r="AQP37">
        <v>0</v>
      </c>
      <c r="AQQ37">
        <v>0</v>
      </c>
      <c r="AQS37" t="s">
        <v>1403</v>
      </c>
      <c r="AQT37">
        <v>0</v>
      </c>
      <c r="AQU37">
        <v>0</v>
      </c>
      <c r="AQV37">
        <v>0</v>
      </c>
      <c r="AQW37">
        <v>0</v>
      </c>
      <c r="AQX37">
        <v>0</v>
      </c>
      <c r="AQY37">
        <v>0</v>
      </c>
      <c r="AQZ37">
        <v>0</v>
      </c>
      <c r="ARA37">
        <v>0</v>
      </c>
      <c r="ARB37">
        <v>1</v>
      </c>
      <c r="ARC37">
        <v>0</v>
      </c>
      <c r="ARD37">
        <v>0</v>
      </c>
      <c r="ARE37" t="s">
        <v>1423</v>
      </c>
      <c r="ARF37" t="s">
        <v>1325</v>
      </c>
      <c r="ARG37" t="s">
        <v>1302</v>
      </c>
      <c r="ARH37">
        <v>1</v>
      </c>
      <c r="ARI37">
        <v>0</v>
      </c>
      <c r="ARJ37">
        <v>0</v>
      </c>
      <c r="ARK37">
        <v>0</v>
      </c>
      <c r="ARL37">
        <v>0</v>
      </c>
      <c r="ARM37">
        <v>0</v>
      </c>
      <c r="ARO37" t="s">
        <v>1296</v>
      </c>
      <c r="ARP37">
        <v>1</v>
      </c>
      <c r="ARQ37">
        <v>0</v>
      </c>
      <c r="ARR37">
        <v>0</v>
      </c>
      <c r="ARS37">
        <v>0</v>
      </c>
      <c r="ART37">
        <v>0</v>
      </c>
      <c r="ARU37">
        <v>0</v>
      </c>
      <c r="ARV37">
        <v>0</v>
      </c>
      <c r="ARW37">
        <v>0</v>
      </c>
      <c r="ARX37">
        <v>0</v>
      </c>
      <c r="ARZ37" t="s">
        <v>1306</v>
      </c>
      <c r="ASA37" t="s">
        <v>1296</v>
      </c>
      <c r="ASB37">
        <v>1</v>
      </c>
      <c r="ASC37">
        <v>0</v>
      </c>
      <c r="ASD37">
        <v>0</v>
      </c>
      <c r="ASE37">
        <v>0</v>
      </c>
      <c r="ASF37">
        <v>0</v>
      </c>
      <c r="ASG37">
        <v>0</v>
      </c>
      <c r="ASH37">
        <v>0</v>
      </c>
      <c r="ASI37">
        <v>0</v>
      </c>
      <c r="ASJ37">
        <v>0</v>
      </c>
      <c r="ASL37" t="s">
        <v>1296</v>
      </c>
      <c r="ASM37">
        <v>1</v>
      </c>
      <c r="ASN37">
        <v>0</v>
      </c>
      <c r="ASO37">
        <v>0</v>
      </c>
      <c r="ASP37">
        <v>0</v>
      </c>
      <c r="ASQ37">
        <v>0</v>
      </c>
      <c r="ASR37">
        <v>0</v>
      </c>
      <c r="ASS37">
        <v>0</v>
      </c>
      <c r="AST37">
        <v>0</v>
      </c>
      <c r="ASU37">
        <v>0</v>
      </c>
      <c r="ASV37">
        <v>0</v>
      </c>
      <c r="ASX37" t="s">
        <v>1296</v>
      </c>
      <c r="ASY37">
        <v>1</v>
      </c>
      <c r="ASZ37">
        <v>0</v>
      </c>
      <c r="ATA37">
        <v>0</v>
      </c>
      <c r="ATB37">
        <v>0</v>
      </c>
      <c r="ATC37">
        <v>0</v>
      </c>
      <c r="ATD37">
        <v>0</v>
      </c>
      <c r="ATE37">
        <v>0</v>
      </c>
      <c r="ATF37">
        <v>0</v>
      </c>
      <c r="ATG37">
        <v>0</v>
      </c>
      <c r="ATI37" t="s">
        <v>1296</v>
      </c>
      <c r="ATJ37">
        <v>1</v>
      </c>
      <c r="ATK37">
        <v>0</v>
      </c>
      <c r="ATL37">
        <v>0</v>
      </c>
      <c r="ATM37">
        <v>0</v>
      </c>
      <c r="ATN37">
        <v>0</v>
      </c>
      <c r="ATO37">
        <v>0</v>
      </c>
      <c r="ATP37">
        <v>0</v>
      </c>
      <c r="ATQ37">
        <v>0</v>
      </c>
      <c r="ATR37">
        <v>0</v>
      </c>
      <c r="ATT37" t="s">
        <v>1327</v>
      </c>
      <c r="ATX37" t="s">
        <v>1327</v>
      </c>
      <c r="AUB37" t="s">
        <v>1471</v>
      </c>
      <c r="AUD37" t="s">
        <v>1390</v>
      </c>
      <c r="AUG37">
        <v>442263978</v>
      </c>
      <c r="AUH37" s="167">
        <v>45097.71229166667</v>
      </c>
      <c r="AUK37" t="s">
        <v>1308</v>
      </c>
      <c r="AUL37" t="s">
        <v>1309</v>
      </c>
      <c r="AUM37" t="s">
        <v>1310</v>
      </c>
    </row>
    <row r="38" spans="1:534 1125:1235" customFormat="1" ht="14.45">
      <c r="A38">
        <v>37</v>
      </c>
      <c r="B38" t="s">
        <v>1472</v>
      </c>
      <c r="C38" s="167">
        <v>45097</v>
      </c>
      <c r="D38" t="s">
        <v>1378</v>
      </c>
      <c r="E38" t="s">
        <v>1397</v>
      </c>
      <c r="F38" s="167">
        <v>45097.649592997681</v>
      </c>
      <c r="G38" s="167">
        <v>45097.663931261573</v>
      </c>
      <c r="H38" t="s">
        <v>1286</v>
      </c>
      <c r="K38" t="s">
        <v>1287</v>
      </c>
      <c r="L38" s="167">
        <v>45097</v>
      </c>
      <c r="M38" t="s">
        <v>1380</v>
      </c>
      <c r="N38" t="s">
        <v>1381</v>
      </c>
      <c r="O38" t="s">
        <v>1382</v>
      </c>
      <c r="P38" t="s">
        <v>1291</v>
      </c>
      <c r="S38" t="s">
        <v>1292</v>
      </c>
      <c r="T38" t="s">
        <v>1383</v>
      </c>
      <c r="V38" t="s">
        <v>1294</v>
      </c>
      <c r="X38" t="s">
        <v>1315</v>
      </c>
      <c r="AA38" t="s">
        <v>1473</v>
      </c>
      <c r="AB38">
        <v>0</v>
      </c>
      <c r="AC38">
        <v>1</v>
      </c>
      <c r="AD38">
        <v>0</v>
      </c>
      <c r="AE38">
        <v>0</v>
      </c>
      <c r="AF38">
        <v>1</v>
      </c>
      <c r="AS38" t="s">
        <v>1298</v>
      </c>
      <c r="AT38" t="s">
        <v>1319</v>
      </c>
      <c r="AU38">
        <v>1</v>
      </c>
      <c r="AV38">
        <v>1</v>
      </c>
      <c r="AW38">
        <v>5000</v>
      </c>
      <c r="AX38">
        <v>6000</v>
      </c>
      <c r="AY38" t="s">
        <v>1317</v>
      </c>
      <c r="BB38">
        <v>30</v>
      </c>
      <c r="BC38">
        <v>7</v>
      </c>
      <c r="BD38">
        <v>0</v>
      </c>
      <c r="BE38">
        <v>1000</v>
      </c>
      <c r="BF38">
        <v>500</v>
      </c>
      <c r="BW38" t="s">
        <v>1302</v>
      </c>
      <c r="CS38" t="s">
        <v>1303</v>
      </c>
      <c r="CT38">
        <v>1</v>
      </c>
      <c r="CU38">
        <v>0</v>
      </c>
      <c r="CV38">
        <v>0</v>
      </c>
      <c r="CW38">
        <v>0</v>
      </c>
      <c r="EK38" t="s">
        <v>1296</v>
      </c>
      <c r="EL38">
        <v>0</v>
      </c>
      <c r="EM38">
        <v>0</v>
      </c>
      <c r="EN38">
        <v>0</v>
      </c>
      <c r="EO38">
        <v>0</v>
      </c>
      <c r="EP38">
        <v>1</v>
      </c>
      <c r="EQ38">
        <v>1</v>
      </c>
      <c r="JB38" t="s">
        <v>1344</v>
      </c>
      <c r="JC38">
        <v>0</v>
      </c>
      <c r="JD38">
        <v>0</v>
      </c>
      <c r="JE38">
        <v>1</v>
      </c>
      <c r="JF38">
        <v>0</v>
      </c>
      <c r="JG38">
        <v>0</v>
      </c>
      <c r="JH38">
        <v>0</v>
      </c>
      <c r="JI38">
        <v>0</v>
      </c>
      <c r="JJ38">
        <v>0</v>
      </c>
      <c r="JK38">
        <v>0</v>
      </c>
      <c r="JL38">
        <v>0</v>
      </c>
      <c r="JM38">
        <v>0</v>
      </c>
      <c r="JN38">
        <v>0</v>
      </c>
      <c r="JO38">
        <v>0</v>
      </c>
      <c r="JP38">
        <v>0</v>
      </c>
      <c r="JQ38">
        <v>0</v>
      </c>
      <c r="JR38">
        <v>0</v>
      </c>
      <c r="JS38">
        <v>1</v>
      </c>
      <c r="JT38">
        <v>3</v>
      </c>
      <c r="KV38" t="s">
        <v>1298</v>
      </c>
      <c r="KW38" t="s">
        <v>1474</v>
      </c>
      <c r="KX38">
        <v>1</v>
      </c>
      <c r="KY38">
        <v>1</v>
      </c>
      <c r="KZ38">
        <v>1</v>
      </c>
      <c r="LA38">
        <v>16500</v>
      </c>
      <c r="LB38">
        <v>28750</v>
      </c>
      <c r="LC38">
        <v>36000</v>
      </c>
      <c r="LD38" t="s">
        <v>1317</v>
      </c>
      <c r="LG38">
        <v>45</v>
      </c>
      <c r="LH38">
        <v>5</v>
      </c>
      <c r="LI38">
        <v>0</v>
      </c>
      <c r="LJ38">
        <v>300</v>
      </c>
      <c r="LK38">
        <v>125</v>
      </c>
      <c r="QX38" t="s">
        <v>1302</v>
      </c>
      <c r="SF38" t="s">
        <v>1303</v>
      </c>
      <c r="SG38">
        <v>1</v>
      </c>
      <c r="SH38">
        <v>0</v>
      </c>
      <c r="SI38">
        <v>0</v>
      </c>
      <c r="SJ38">
        <v>0</v>
      </c>
      <c r="AQG38" t="s">
        <v>1296</v>
      </c>
      <c r="AQH38">
        <v>1</v>
      </c>
      <c r="AQI38">
        <v>0</v>
      </c>
      <c r="AQJ38">
        <v>0</v>
      </c>
      <c r="AQK38">
        <v>0</v>
      </c>
      <c r="AQL38">
        <v>0</v>
      </c>
      <c r="AQM38">
        <v>0</v>
      </c>
      <c r="AQN38">
        <v>0</v>
      </c>
      <c r="AQO38">
        <v>0</v>
      </c>
      <c r="AQP38">
        <v>0</v>
      </c>
      <c r="AQQ38">
        <v>0</v>
      </c>
      <c r="AQS38" t="s">
        <v>1304</v>
      </c>
      <c r="AQT38">
        <v>0</v>
      </c>
      <c r="AQU38">
        <v>0</v>
      </c>
      <c r="AQV38">
        <v>1</v>
      </c>
      <c r="AQW38">
        <v>0</v>
      </c>
      <c r="AQX38">
        <v>0</v>
      </c>
      <c r="AQY38">
        <v>0</v>
      </c>
      <c r="AQZ38">
        <v>0</v>
      </c>
      <c r="ARA38">
        <v>0</v>
      </c>
      <c r="ARB38">
        <v>0</v>
      </c>
      <c r="ARC38">
        <v>0</v>
      </c>
      <c r="ARD38">
        <v>0</v>
      </c>
      <c r="ARF38" t="s">
        <v>1325</v>
      </c>
      <c r="ARG38" t="s">
        <v>1302</v>
      </c>
      <c r="ARH38">
        <v>1</v>
      </c>
      <c r="ARI38">
        <v>0</v>
      </c>
      <c r="ARJ38">
        <v>0</v>
      </c>
      <c r="ARK38">
        <v>0</v>
      </c>
      <c r="ARL38">
        <v>0</v>
      </c>
      <c r="ARM38">
        <v>0</v>
      </c>
      <c r="ARO38" t="s">
        <v>1296</v>
      </c>
      <c r="ARP38">
        <v>1</v>
      </c>
      <c r="ARQ38">
        <v>0</v>
      </c>
      <c r="ARR38">
        <v>0</v>
      </c>
      <c r="ARS38">
        <v>0</v>
      </c>
      <c r="ART38">
        <v>0</v>
      </c>
      <c r="ARU38">
        <v>0</v>
      </c>
      <c r="ARV38">
        <v>0</v>
      </c>
      <c r="ARW38">
        <v>0</v>
      </c>
      <c r="ARX38">
        <v>0</v>
      </c>
      <c r="ARZ38" t="s">
        <v>1306</v>
      </c>
      <c r="ASA38" t="s">
        <v>1296</v>
      </c>
      <c r="ASB38">
        <v>1</v>
      </c>
      <c r="ASC38">
        <v>0</v>
      </c>
      <c r="ASD38">
        <v>0</v>
      </c>
      <c r="ASE38">
        <v>0</v>
      </c>
      <c r="ASF38">
        <v>0</v>
      </c>
      <c r="ASG38">
        <v>0</v>
      </c>
      <c r="ASH38">
        <v>0</v>
      </c>
      <c r="ASI38">
        <v>0</v>
      </c>
      <c r="ASJ38">
        <v>0</v>
      </c>
      <c r="ASL38" t="s">
        <v>1296</v>
      </c>
      <c r="ASM38">
        <v>1</v>
      </c>
      <c r="ASN38">
        <v>0</v>
      </c>
      <c r="ASO38">
        <v>0</v>
      </c>
      <c r="ASP38">
        <v>0</v>
      </c>
      <c r="ASQ38">
        <v>0</v>
      </c>
      <c r="ASR38">
        <v>0</v>
      </c>
      <c r="ASS38">
        <v>0</v>
      </c>
      <c r="AST38">
        <v>0</v>
      </c>
      <c r="ASU38">
        <v>0</v>
      </c>
      <c r="ASV38">
        <v>0</v>
      </c>
      <c r="ASX38" t="s">
        <v>1296</v>
      </c>
      <c r="ASY38">
        <v>1</v>
      </c>
      <c r="ASZ38">
        <v>0</v>
      </c>
      <c r="ATA38">
        <v>0</v>
      </c>
      <c r="ATB38">
        <v>0</v>
      </c>
      <c r="ATC38">
        <v>0</v>
      </c>
      <c r="ATD38">
        <v>0</v>
      </c>
      <c r="ATE38">
        <v>0</v>
      </c>
      <c r="ATF38">
        <v>0</v>
      </c>
      <c r="ATG38">
        <v>0</v>
      </c>
      <c r="ATI38" t="s">
        <v>1296</v>
      </c>
      <c r="ATJ38">
        <v>1</v>
      </c>
      <c r="ATK38">
        <v>0</v>
      </c>
      <c r="ATL38">
        <v>0</v>
      </c>
      <c r="ATM38">
        <v>0</v>
      </c>
      <c r="ATN38">
        <v>0</v>
      </c>
      <c r="ATO38">
        <v>0</v>
      </c>
      <c r="ATP38">
        <v>0</v>
      </c>
      <c r="ATQ38">
        <v>0</v>
      </c>
      <c r="ATR38">
        <v>0</v>
      </c>
      <c r="ATT38" t="s">
        <v>1327</v>
      </c>
      <c r="ATX38" t="s">
        <v>1337</v>
      </c>
      <c r="ATY38" t="s">
        <v>1294</v>
      </c>
      <c r="AUA38" t="s">
        <v>1475</v>
      </c>
      <c r="AUB38" t="s">
        <v>1390</v>
      </c>
      <c r="AUD38" t="s">
        <v>1390</v>
      </c>
      <c r="AUG38">
        <v>442264022</v>
      </c>
      <c r="AUH38" s="167">
        <v>45097.712326388893</v>
      </c>
      <c r="AUK38" t="s">
        <v>1308</v>
      </c>
      <c r="AUL38" t="s">
        <v>1309</v>
      </c>
      <c r="AUM38" t="s">
        <v>1310</v>
      </c>
    </row>
    <row r="39" spans="1:534 1125:1235" customFormat="1" ht="14.45">
      <c r="A39">
        <v>38</v>
      </c>
      <c r="B39" t="s">
        <v>1476</v>
      </c>
      <c r="C39" s="167">
        <v>45097</v>
      </c>
      <c r="D39" t="s">
        <v>1378</v>
      </c>
      <c r="E39" t="s">
        <v>1440</v>
      </c>
      <c r="F39" s="167">
        <v>45097.534086562497</v>
      </c>
      <c r="G39" s="167">
        <v>45097.5471425</v>
      </c>
      <c r="H39" t="s">
        <v>1286</v>
      </c>
      <c r="K39" t="s">
        <v>1287</v>
      </c>
      <c r="L39" s="167">
        <v>45097</v>
      </c>
      <c r="M39" t="s">
        <v>1380</v>
      </c>
      <c r="N39" t="s">
        <v>1381</v>
      </c>
      <c r="O39" t="s">
        <v>1382</v>
      </c>
      <c r="P39" t="s">
        <v>1291</v>
      </c>
      <c r="S39" t="s">
        <v>1292</v>
      </c>
      <c r="T39" t="s">
        <v>1383</v>
      </c>
      <c r="V39" t="s">
        <v>1294</v>
      </c>
      <c r="X39" t="s">
        <v>1295</v>
      </c>
      <c r="AA39" t="s">
        <v>1296</v>
      </c>
      <c r="AB39">
        <v>0</v>
      </c>
      <c r="AC39">
        <v>0</v>
      </c>
      <c r="AD39">
        <v>0</v>
      </c>
      <c r="AE39">
        <v>1</v>
      </c>
      <c r="AF39">
        <v>1</v>
      </c>
      <c r="EK39" t="s">
        <v>1296</v>
      </c>
      <c r="EL39">
        <v>0</v>
      </c>
      <c r="EM39">
        <v>0</v>
      </c>
      <c r="EN39">
        <v>0</v>
      </c>
      <c r="EO39">
        <v>0</v>
      </c>
      <c r="EP39">
        <v>1</v>
      </c>
      <c r="EQ39">
        <v>1</v>
      </c>
      <c r="JB39" t="s">
        <v>1297</v>
      </c>
      <c r="JC39">
        <v>1</v>
      </c>
      <c r="JD39">
        <v>1</v>
      </c>
      <c r="JE39">
        <v>0</v>
      </c>
      <c r="JF39">
        <v>0</v>
      </c>
      <c r="JG39">
        <v>0</v>
      </c>
      <c r="JH39">
        <v>0</v>
      </c>
      <c r="JI39">
        <v>0</v>
      </c>
      <c r="JJ39">
        <v>0</v>
      </c>
      <c r="JK39">
        <v>0</v>
      </c>
      <c r="JL39">
        <v>0</v>
      </c>
      <c r="JM39">
        <v>0</v>
      </c>
      <c r="JN39">
        <v>0</v>
      </c>
      <c r="JO39">
        <v>0</v>
      </c>
      <c r="JP39">
        <v>0</v>
      </c>
      <c r="JQ39">
        <v>0</v>
      </c>
      <c r="JR39">
        <v>0</v>
      </c>
      <c r="JS39">
        <v>2</v>
      </c>
      <c r="JT39">
        <v>4</v>
      </c>
      <c r="JV39" t="s">
        <v>1298</v>
      </c>
      <c r="JW39">
        <v>250</v>
      </c>
      <c r="JX39" t="s">
        <v>1317</v>
      </c>
      <c r="KA39">
        <v>7</v>
      </c>
      <c r="KB39">
        <v>5</v>
      </c>
      <c r="KC39">
        <v>0</v>
      </c>
      <c r="KD39">
        <v>50</v>
      </c>
      <c r="KE39">
        <v>300</v>
      </c>
      <c r="KG39" t="s">
        <v>1298</v>
      </c>
      <c r="KH39" t="s">
        <v>1300</v>
      </c>
      <c r="KI39">
        <v>1</v>
      </c>
      <c r="KJ39">
        <v>1</v>
      </c>
      <c r="KK39">
        <v>7800</v>
      </c>
      <c r="KL39">
        <v>100</v>
      </c>
      <c r="KM39" t="s">
        <v>1317</v>
      </c>
      <c r="KP39">
        <v>10</v>
      </c>
      <c r="KQ39">
        <v>5</v>
      </c>
      <c r="KR39">
        <v>0</v>
      </c>
      <c r="KS39">
        <v>5</v>
      </c>
      <c r="KT39">
        <v>45</v>
      </c>
      <c r="QX39" t="s">
        <v>1302</v>
      </c>
      <c r="SF39" t="s">
        <v>1332</v>
      </c>
      <c r="SG39">
        <v>0</v>
      </c>
      <c r="SH39">
        <v>1</v>
      </c>
      <c r="SI39">
        <v>0</v>
      </c>
      <c r="SJ39">
        <v>0</v>
      </c>
      <c r="SK39" t="s">
        <v>1297</v>
      </c>
      <c r="SL39">
        <v>1</v>
      </c>
      <c r="SM39">
        <v>1</v>
      </c>
      <c r="SN39">
        <v>0</v>
      </c>
      <c r="SO39">
        <v>0</v>
      </c>
      <c r="SP39">
        <v>0</v>
      </c>
      <c r="SQ39">
        <v>0</v>
      </c>
      <c r="SR39">
        <v>0</v>
      </c>
      <c r="SS39">
        <v>0</v>
      </c>
      <c r="ST39">
        <v>0</v>
      </c>
      <c r="SU39">
        <v>0</v>
      </c>
      <c r="SV39">
        <v>0</v>
      </c>
      <c r="SW39">
        <v>0</v>
      </c>
      <c r="SX39">
        <v>0</v>
      </c>
      <c r="SY39">
        <v>0</v>
      </c>
      <c r="SZ39">
        <v>0</v>
      </c>
      <c r="TA39">
        <v>0</v>
      </c>
      <c r="TB39" t="s">
        <v>1477</v>
      </c>
      <c r="TC39">
        <v>1</v>
      </c>
      <c r="TD39">
        <v>0</v>
      </c>
      <c r="TE39">
        <v>0</v>
      </c>
      <c r="TF39">
        <v>0</v>
      </c>
      <c r="TG39">
        <v>0</v>
      </c>
      <c r="TH39">
        <v>1</v>
      </c>
      <c r="TI39">
        <v>0</v>
      </c>
      <c r="TJ39">
        <v>0</v>
      </c>
      <c r="TK39">
        <v>0</v>
      </c>
      <c r="TL39">
        <v>0</v>
      </c>
      <c r="TM39">
        <v>0</v>
      </c>
      <c r="TN39">
        <v>0</v>
      </c>
      <c r="AQG39" t="s">
        <v>1478</v>
      </c>
      <c r="AQH39">
        <v>0</v>
      </c>
      <c r="AQI39">
        <v>1</v>
      </c>
      <c r="AQJ39">
        <v>1</v>
      </c>
      <c r="AQK39">
        <v>0</v>
      </c>
      <c r="AQL39">
        <v>0</v>
      </c>
      <c r="AQM39">
        <v>1</v>
      </c>
      <c r="AQN39">
        <v>0</v>
      </c>
      <c r="AQO39">
        <v>0</v>
      </c>
      <c r="AQP39">
        <v>0</v>
      </c>
      <c r="AQQ39">
        <v>0</v>
      </c>
      <c r="AQS39" t="s">
        <v>1479</v>
      </c>
      <c r="AQT39">
        <v>1</v>
      </c>
      <c r="AQU39">
        <v>0</v>
      </c>
      <c r="AQV39">
        <v>0</v>
      </c>
      <c r="AQW39">
        <v>1</v>
      </c>
      <c r="AQX39">
        <v>0</v>
      </c>
      <c r="AQY39">
        <v>0</v>
      </c>
      <c r="AQZ39">
        <v>0</v>
      </c>
      <c r="ARA39">
        <v>0</v>
      </c>
      <c r="ARB39">
        <v>0</v>
      </c>
      <c r="ARC39">
        <v>0</v>
      </c>
      <c r="ARD39">
        <v>0</v>
      </c>
      <c r="ARF39" t="s">
        <v>1325</v>
      </c>
      <c r="ARG39" t="s">
        <v>1480</v>
      </c>
      <c r="ARH39">
        <v>0</v>
      </c>
      <c r="ARI39">
        <v>1</v>
      </c>
      <c r="ARJ39">
        <v>1</v>
      </c>
      <c r="ARK39">
        <v>0</v>
      </c>
      <c r="ARL39">
        <v>0</v>
      </c>
      <c r="ARM39">
        <v>0</v>
      </c>
      <c r="ARN39" t="s">
        <v>1294</v>
      </c>
      <c r="ARO39" t="s">
        <v>1296</v>
      </c>
      <c r="ARP39">
        <v>1</v>
      </c>
      <c r="ARQ39">
        <v>0</v>
      </c>
      <c r="ARR39">
        <v>0</v>
      </c>
      <c r="ARS39">
        <v>0</v>
      </c>
      <c r="ART39">
        <v>0</v>
      </c>
      <c r="ARU39">
        <v>0</v>
      </c>
      <c r="ARV39">
        <v>0</v>
      </c>
      <c r="ARW39">
        <v>0</v>
      </c>
      <c r="ARX39">
        <v>0</v>
      </c>
      <c r="ARZ39" t="s">
        <v>1306</v>
      </c>
      <c r="ASA39" t="s">
        <v>1296</v>
      </c>
      <c r="ASB39">
        <v>1</v>
      </c>
      <c r="ASC39">
        <v>0</v>
      </c>
      <c r="ASD39">
        <v>0</v>
      </c>
      <c r="ASE39">
        <v>0</v>
      </c>
      <c r="ASF39">
        <v>0</v>
      </c>
      <c r="ASG39">
        <v>0</v>
      </c>
      <c r="ASH39">
        <v>0</v>
      </c>
      <c r="ASI39">
        <v>0</v>
      </c>
      <c r="ASJ39">
        <v>0</v>
      </c>
      <c r="ASL39" t="s">
        <v>1296</v>
      </c>
      <c r="ASM39">
        <v>1</v>
      </c>
      <c r="ASN39">
        <v>0</v>
      </c>
      <c r="ASO39">
        <v>0</v>
      </c>
      <c r="ASP39">
        <v>0</v>
      </c>
      <c r="ASQ39">
        <v>0</v>
      </c>
      <c r="ASR39">
        <v>0</v>
      </c>
      <c r="ASS39">
        <v>0</v>
      </c>
      <c r="AST39">
        <v>0</v>
      </c>
      <c r="ASU39">
        <v>0</v>
      </c>
      <c r="ASV39">
        <v>0</v>
      </c>
      <c r="ASX39" t="s">
        <v>1296</v>
      </c>
      <c r="ASY39">
        <v>1</v>
      </c>
      <c r="ASZ39">
        <v>0</v>
      </c>
      <c r="ATA39">
        <v>0</v>
      </c>
      <c r="ATB39">
        <v>0</v>
      </c>
      <c r="ATC39">
        <v>0</v>
      </c>
      <c r="ATD39">
        <v>0</v>
      </c>
      <c r="ATE39">
        <v>0</v>
      </c>
      <c r="ATF39">
        <v>0</v>
      </c>
      <c r="ATG39">
        <v>0</v>
      </c>
      <c r="ATI39" t="s">
        <v>1296</v>
      </c>
      <c r="ATJ39">
        <v>1</v>
      </c>
      <c r="ATK39">
        <v>0</v>
      </c>
      <c r="ATL39">
        <v>0</v>
      </c>
      <c r="ATM39">
        <v>0</v>
      </c>
      <c r="ATN39">
        <v>0</v>
      </c>
      <c r="ATO39">
        <v>0</v>
      </c>
      <c r="ATP39">
        <v>0</v>
      </c>
      <c r="ATQ39">
        <v>0</v>
      </c>
      <c r="ATR39">
        <v>0</v>
      </c>
      <c r="ATT39" t="s">
        <v>1327</v>
      </c>
      <c r="ATX39" t="s">
        <v>1327</v>
      </c>
      <c r="AUB39" t="s">
        <v>1481</v>
      </c>
      <c r="AUG39">
        <v>442264042</v>
      </c>
      <c r="AUH39" s="167">
        <v>45097.712337962963</v>
      </c>
      <c r="AUK39" t="s">
        <v>1308</v>
      </c>
      <c r="AUL39" t="s">
        <v>1309</v>
      </c>
      <c r="AUM39" t="s">
        <v>1310</v>
      </c>
    </row>
    <row r="40" spans="1:534 1125:1235" customFormat="1" ht="14.45">
      <c r="A40">
        <v>39</v>
      </c>
      <c r="B40" t="s">
        <v>1482</v>
      </c>
      <c r="C40" s="167">
        <v>45097</v>
      </c>
      <c r="D40" t="s">
        <v>1378</v>
      </c>
      <c r="E40" t="s">
        <v>1420</v>
      </c>
      <c r="F40" s="167">
        <v>45097.474438113422</v>
      </c>
      <c r="G40" s="167">
        <v>45097.486451064819</v>
      </c>
      <c r="H40" t="s">
        <v>1286</v>
      </c>
      <c r="K40" t="s">
        <v>1287</v>
      </c>
      <c r="L40" s="167">
        <v>45097</v>
      </c>
      <c r="M40" t="s">
        <v>1380</v>
      </c>
      <c r="N40" t="s">
        <v>1381</v>
      </c>
      <c r="O40" t="s">
        <v>1382</v>
      </c>
      <c r="P40" t="s">
        <v>1291</v>
      </c>
      <c r="S40" t="s">
        <v>1292</v>
      </c>
      <c r="T40" t="s">
        <v>1383</v>
      </c>
      <c r="V40" t="s">
        <v>1294</v>
      </c>
      <c r="X40" t="s">
        <v>1315</v>
      </c>
      <c r="AA40" t="s">
        <v>1296</v>
      </c>
      <c r="AB40">
        <v>0</v>
      </c>
      <c r="AC40">
        <v>0</v>
      </c>
      <c r="AD40">
        <v>0</v>
      </c>
      <c r="AE40">
        <v>1</v>
      </c>
      <c r="AF40">
        <v>1</v>
      </c>
      <c r="EK40" t="s">
        <v>1365</v>
      </c>
      <c r="EL40">
        <v>0</v>
      </c>
      <c r="EM40">
        <v>1</v>
      </c>
      <c r="EN40">
        <v>0</v>
      </c>
      <c r="EO40">
        <v>0</v>
      </c>
      <c r="EP40">
        <v>0</v>
      </c>
      <c r="EQ40">
        <v>1</v>
      </c>
      <c r="FD40" t="s">
        <v>1298</v>
      </c>
      <c r="FE40">
        <v>3500</v>
      </c>
      <c r="FF40" t="s">
        <v>1299</v>
      </c>
      <c r="FI40">
        <v>15</v>
      </c>
      <c r="FJ40">
        <v>1</v>
      </c>
      <c r="FK40">
        <v>0</v>
      </c>
      <c r="FL40">
        <v>250</v>
      </c>
      <c r="FM40">
        <v>400</v>
      </c>
      <c r="GK40" t="s">
        <v>1302</v>
      </c>
      <c r="HH40" t="s">
        <v>1303</v>
      </c>
      <c r="HI40">
        <v>1</v>
      </c>
      <c r="HJ40">
        <v>0</v>
      </c>
      <c r="HK40">
        <v>0</v>
      </c>
      <c r="HL40">
        <v>0</v>
      </c>
      <c r="JB40" t="s">
        <v>1296</v>
      </c>
      <c r="JC40">
        <v>0</v>
      </c>
      <c r="JD40">
        <v>0</v>
      </c>
      <c r="JE40">
        <v>0</v>
      </c>
      <c r="JF40">
        <v>0</v>
      </c>
      <c r="JG40">
        <v>0</v>
      </c>
      <c r="JH40">
        <v>0</v>
      </c>
      <c r="JI40">
        <v>0</v>
      </c>
      <c r="JJ40">
        <v>0</v>
      </c>
      <c r="JK40">
        <v>0</v>
      </c>
      <c r="JL40">
        <v>0</v>
      </c>
      <c r="JM40">
        <v>0</v>
      </c>
      <c r="JN40">
        <v>0</v>
      </c>
      <c r="JO40">
        <v>0</v>
      </c>
      <c r="JP40">
        <v>0</v>
      </c>
      <c r="JQ40">
        <v>0</v>
      </c>
      <c r="JR40">
        <v>1</v>
      </c>
      <c r="JS40">
        <v>1</v>
      </c>
      <c r="JT40">
        <v>3</v>
      </c>
      <c r="AQG40" t="s">
        <v>1296</v>
      </c>
      <c r="AQH40">
        <v>1</v>
      </c>
      <c r="AQI40">
        <v>0</v>
      </c>
      <c r="AQJ40">
        <v>0</v>
      </c>
      <c r="AQK40">
        <v>0</v>
      </c>
      <c r="AQL40">
        <v>0</v>
      </c>
      <c r="AQM40">
        <v>0</v>
      </c>
      <c r="AQN40">
        <v>0</v>
      </c>
      <c r="AQO40">
        <v>0</v>
      </c>
      <c r="AQP40">
        <v>0</v>
      </c>
      <c r="AQQ40">
        <v>0</v>
      </c>
      <c r="AQS40" t="s">
        <v>1403</v>
      </c>
      <c r="AQT40">
        <v>0</v>
      </c>
      <c r="AQU40">
        <v>0</v>
      </c>
      <c r="AQV40">
        <v>0</v>
      </c>
      <c r="AQW40">
        <v>0</v>
      </c>
      <c r="AQX40">
        <v>0</v>
      </c>
      <c r="AQY40">
        <v>0</v>
      </c>
      <c r="AQZ40">
        <v>0</v>
      </c>
      <c r="ARA40">
        <v>0</v>
      </c>
      <c r="ARB40">
        <v>1</v>
      </c>
      <c r="ARC40">
        <v>0</v>
      </c>
      <c r="ARD40">
        <v>0</v>
      </c>
      <c r="ARE40" t="s">
        <v>1423</v>
      </c>
      <c r="ARF40" t="s">
        <v>1325</v>
      </c>
      <c r="ARG40" t="s">
        <v>1302</v>
      </c>
      <c r="ARH40">
        <v>1</v>
      </c>
      <c r="ARI40">
        <v>0</v>
      </c>
      <c r="ARJ40">
        <v>0</v>
      </c>
      <c r="ARK40">
        <v>0</v>
      </c>
      <c r="ARL40">
        <v>0</v>
      </c>
      <c r="ARM40">
        <v>0</v>
      </c>
      <c r="ARO40" t="s">
        <v>1296</v>
      </c>
      <c r="ARP40">
        <v>1</v>
      </c>
      <c r="ARQ40">
        <v>0</v>
      </c>
      <c r="ARR40">
        <v>0</v>
      </c>
      <c r="ARS40">
        <v>0</v>
      </c>
      <c r="ART40">
        <v>0</v>
      </c>
      <c r="ARU40">
        <v>0</v>
      </c>
      <c r="ARV40">
        <v>0</v>
      </c>
      <c r="ARW40">
        <v>0</v>
      </c>
      <c r="ARX40">
        <v>0</v>
      </c>
      <c r="ARZ40" t="s">
        <v>1306</v>
      </c>
      <c r="ASA40" t="s">
        <v>1296</v>
      </c>
      <c r="ASB40">
        <v>1</v>
      </c>
      <c r="ASC40">
        <v>0</v>
      </c>
      <c r="ASD40">
        <v>0</v>
      </c>
      <c r="ASE40">
        <v>0</v>
      </c>
      <c r="ASF40">
        <v>0</v>
      </c>
      <c r="ASG40">
        <v>0</v>
      </c>
      <c r="ASH40">
        <v>0</v>
      </c>
      <c r="ASI40">
        <v>0</v>
      </c>
      <c r="ASJ40">
        <v>0</v>
      </c>
      <c r="ASL40" t="s">
        <v>1296</v>
      </c>
      <c r="ASM40">
        <v>1</v>
      </c>
      <c r="ASN40">
        <v>0</v>
      </c>
      <c r="ASO40">
        <v>0</v>
      </c>
      <c r="ASP40">
        <v>0</v>
      </c>
      <c r="ASQ40">
        <v>0</v>
      </c>
      <c r="ASR40">
        <v>0</v>
      </c>
      <c r="ASS40">
        <v>0</v>
      </c>
      <c r="AST40">
        <v>0</v>
      </c>
      <c r="ASU40">
        <v>0</v>
      </c>
      <c r="ASV40">
        <v>0</v>
      </c>
      <c r="ASX40" t="s">
        <v>1296</v>
      </c>
      <c r="ASY40">
        <v>1</v>
      </c>
      <c r="ASZ40">
        <v>0</v>
      </c>
      <c r="ATA40">
        <v>0</v>
      </c>
      <c r="ATB40">
        <v>0</v>
      </c>
      <c r="ATC40">
        <v>0</v>
      </c>
      <c r="ATD40">
        <v>0</v>
      </c>
      <c r="ATE40">
        <v>0</v>
      </c>
      <c r="ATF40">
        <v>0</v>
      </c>
      <c r="ATG40">
        <v>0</v>
      </c>
      <c r="ATI40" t="s">
        <v>1296</v>
      </c>
      <c r="ATJ40">
        <v>1</v>
      </c>
      <c r="ATK40">
        <v>0</v>
      </c>
      <c r="ATL40">
        <v>0</v>
      </c>
      <c r="ATM40">
        <v>0</v>
      </c>
      <c r="ATN40">
        <v>0</v>
      </c>
      <c r="ATO40">
        <v>0</v>
      </c>
      <c r="ATP40">
        <v>0</v>
      </c>
      <c r="ATQ40">
        <v>0</v>
      </c>
      <c r="ATR40">
        <v>0</v>
      </c>
      <c r="ATT40" t="s">
        <v>1327</v>
      </c>
      <c r="ATX40" t="s">
        <v>1327</v>
      </c>
      <c r="AUB40" t="s">
        <v>1390</v>
      </c>
      <c r="AUD40" t="s">
        <v>1390</v>
      </c>
      <c r="AUG40">
        <v>442264052</v>
      </c>
      <c r="AUH40" s="167">
        <v>45097.712337962963</v>
      </c>
      <c r="AUK40" t="s">
        <v>1308</v>
      </c>
      <c r="AUL40" t="s">
        <v>1309</v>
      </c>
      <c r="AUM40" t="s">
        <v>1310</v>
      </c>
    </row>
    <row r="41" spans="1:534 1125:1235" customFormat="1" ht="14.45">
      <c r="A41">
        <v>40</v>
      </c>
      <c r="B41" t="s">
        <v>1483</v>
      </c>
      <c r="C41" s="167">
        <v>45097</v>
      </c>
      <c r="D41" t="s">
        <v>1378</v>
      </c>
      <c r="E41" t="s">
        <v>1440</v>
      </c>
      <c r="F41" s="167">
        <v>45097.584714467594</v>
      </c>
      <c r="G41" s="167">
        <v>45097.599622743059</v>
      </c>
      <c r="H41" t="s">
        <v>1286</v>
      </c>
      <c r="K41" t="s">
        <v>1287</v>
      </c>
      <c r="L41" s="167">
        <v>45097</v>
      </c>
      <c r="M41" t="s">
        <v>1380</v>
      </c>
      <c r="N41" t="s">
        <v>1381</v>
      </c>
      <c r="O41" t="s">
        <v>1382</v>
      </c>
      <c r="P41" t="s">
        <v>1291</v>
      </c>
      <c r="S41" t="s">
        <v>1292</v>
      </c>
      <c r="T41" t="s">
        <v>1383</v>
      </c>
      <c r="V41" t="s">
        <v>1294</v>
      </c>
      <c r="X41" t="s">
        <v>1315</v>
      </c>
      <c r="AA41" t="s">
        <v>1296</v>
      </c>
      <c r="AB41">
        <v>0</v>
      </c>
      <c r="AC41">
        <v>0</v>
      </c>
      <c r="AD41">
        <v>0</v>
      </c>
      <c r="AE41">
        <v>1</v>
      </c>
      <c r="AF41">
        <v>1</v>
      </c>
      <c r="EK41" t="s">
        <v>1296</v>
      </c>
      <c r="EL41">
        <v>0</v>
      </c>
      <c r="EM41">
        <v>0</v>
      </c>
      <c r="EN41">
        <v>0</v>
      </c>
      <c r="EO41">
        <v>0</v>
      </c>
      <c r="EP41">
        <v>1</v>
      </c>
      <c r="EQ41">
        <v>1</v>
      </c>
      <c r="JB41" t="s">
        <v>1344</v>
      </c>
      <c r="JC41">
        <v>0</v>
      </c>
      <c r="JD41">
        <v>0</v>
      </c>
      <c r="JE41">
        <v>1</v>
      </c>
      <c r="JF41">
        <v>0</v>
      </c>
      <c r="JG41">
        <v>0</v>
      </c>
      <c r="JH41">
        <v>0</v>
      </c>
      <c r="JI41">
        <v>0</v>
      </c>
      <c r="JJ41">
        <v>0</v>
      </c>
      <c r="JK41">
        <v>0</v>
      </c>
      <c r="JL41">
        <v>0</v>
      </c>
      <c r="JM41">
        <v>0</v>
      </c>
      <c r="JN41">
        <v>0</v>
      </c>
      <c r="JO41">
        <v>0</v>
      </c>
      <c r="JP41">
        <v>0</v>
      </c>
      <c r="JQ41">
        <v>0</v>
      </c>
      <c r="JR41">
        <v>0</v>
      </c>
      <c r="JS41">
        <v>1</v>
      </c>
      <c r="JT41">
        <v>3</v>
      </c>
      <c r="KV41" t="s">
        <v>1298</v>
      </c>
      <c r="KW41" t="s">
        <v>1345</v>
      </c>
      <c r="KX41">
        <v>0</v>
      </c>
      <c r="KY41">
        <v>1</v>
      </c>
      <c r="KZ41">
        <v>1</v>
      </c>
      <c r="LB41">
        <v>28500</v>
      </c>
      <c r="LC41">
        <v>35000</v>
      </c>
      <c r="LD41" t="s">
        <v>1317</v>
      </c>
      <c r="LG41">
        <v>30</v>
      </c>
      <c r="LH41">
        <v>15</v>
      </c>
      <c r="LI41">
        <v>0</v>
      </c>
      <c r="LJ41">
        <v>90</v>
      </c>
      <c r="LK41">
        <v>50</v>
      </c>
      <c r="QX41" t="s">
        <v>1294</v>
      </c>
      <c r="QZ41" t="s">
        <v>1344</v>
      </c>
      <c r="RA41">
        <v>0</v>
      </c>
      <c r="RB41">
        <v>0</v>
      </c>
      <c r="RC41">
        <v>1</v>
      </c>
      <c r="RD41">
        <v>0</v>
      </c>
      <c r="RE41">
        <v>0</v>
      </c>
      <c r="RF41">
        <v>0</v>
      </c>
      <c r="RG41">
        <v>0</v>
      </c>
      <c r="RH41">
        <v>0</v>
      </c>
      <c r="RI41">
        <v>0</v>
      </c>
      <c r="RJ41">
        <v>0</v>
      </c>
      <c r="RK41">
        <v>0</v>
      </c>
      <c r="RL41">
        <v>0</v>
      </c>
      <c r="RM41">
        <v>0</v>
      </c>
      <c r="RN41">
        <v>0</v>
      </c>
      <c r="RO41">
        <v>0</v>
      </c>
      <c r="RP41">
        <v>0</v>
      </c>
      <c r="RR41" t="s">
        <v>1484</v>
      </c>
      <c r="RS41">
        <v>0</v>
      </c>
      <c r="RT41">
        <v>0</v>
      </c>
      <c r="RU41">
        <v>0</v>
      </c>
      <c r="RV41">
        <v>0</v>
      </c>
      <c r="RW41">
        <v>0</v>
      </c>
      <c r="RX41">
        <v>1</v>
      </c>
      <c r="RY41">
        <v>1</v>
      </c>
      <c r="RZ41">
        <v>0</v>
      </c>
      <c r="SA41">
        <v>1</v>
      </c>
      <c r="SB41">
        <v>0</v>
      </c>
      <c r="SC41">
        <v>0</v>
      </c>
      <c r="SF41" t="s">
        <v>1303</v>
      </c>
      <c r="SG41">
        <v>1</v>
      </c>
      <c r="SH41">
        <v>0</v>
      </c>
      <c r="SI41">
        <v>0</v>
      </c>
      <c r="SJ41">
        <v>0</v>
      </c>
      <c r="AQG41" t="s">
        <v>1296</v>
      </c>
      <c r="AQH41">
        <v>1</v>
      </c>
      <c r="AQI41">
        <v>0</v>
      </c>
      <c r="AQJ41">
        <v>0</v>
      </c>
      <c r="AQK41">
        <v>0</v>
      </c>
      <c r="AQL41">
        <v>0</v>
      </c>
      <c r="AQM41">
        <v>0</v>
      </c>
      <c r="AQN41">
        <v>0</v>
      </c>
      <c r="AQO41">
        <v>0</v>
      </c>
      <c r="AQP41">
        <v>0</v>
      </c>
      <c r="AQQ41">
        <v>0</v>
      </c>
      <c r="AQS41" t="s">
        <v>1485</v>
      </c>
      <c r="AQT41">
        <v>1</v>
      </c>
      <c r="AQU41">
        <v>0</v>
      </c>
      <c r="AQV41">
        <v>0</v>
      </c>
      <c r="AQW41">
        <v>1</v>
      </c>
      <c r="AQX41">
        <v>0</v>
      </c>
      <c r="AQY41">
        <v>0</v>
      </c>
      <c r="AQZ41">
        <v>0</v>
      </c>
      <c r="ARA41">
        <v>0</v>
      </c>
      <c r="ARB41">
        <v>0</v>
      </c>
      <c r="ARC41">
        <v>0</v>
      </c>
      <c r="ARD41">
        <v>0</v>
      </c>
      <c r="ARF41" t="s">
        <v>1325</v>
      </c>
      <c r="ARG41" t="s">
        <v>1480</v>
      </c>
      <c r="ARH41">
        <v>0</v>
      </c>
      <c r="ARI41">
        <v>1</v>
      </c>
      <c r="ARJ41">
        <v>1</v>
      </c>
      <c r="ARK41">
        <v>0</v>
      </c>
      <c r="ARL41">
        <v>0</v>
      </c>
      <c r="ARM41">
        <v>0</v>
      </c>
      <c r="ARN41" t="s">
        <v>1294</v>
      </c>
      <c r="ARO41" t="s">
        <v>1296</v>
      </c>
      <c r="ARP41">
        <v>1</v>
      </c>
      <c r="ARQ41">
        <v>0</v>
      </c>
      <c r="ARR41">
        <v>0</v>
      </c>
      <c r="ARS41">
        <v>0</v>
      </c>
      <c r="ART41">
        <v>0</v>
      </c>
      <c r="ARU41">
        <v>0</v>
      </c>
      <c r="ARV41">
        <v>0</v>
      </c>
      <c r="ARW41">
        <v>0</v>
      </c>
      <c r="ARX41">
        <v>0</v>
      </c>
      <c r="ARZ41" t="s">
        <v>1306</v>
      </c>
      <c r="ASA41" t="s">
        <v>1296</v>
      </c>
      <c r="ASB41">
        <v>1</v>
      </c>
      <c r="ASC41">
        <v>0</v>
      </c>
      <c r="ASD41">
        <v>0</v>
      </c>
      <c r="ASE41">
        <v>0</v>
      </c>
      <c r="ASF41">
        <v>0</v>
      </c>
      <c r="ASG41">
        <v>0</v>
      </c>
      <c r="ASH41">
        <v>0</v>
      </c>
      <c r="ASI41">
        <v>0</v>
      </c>
      <c r="ASJ41">
        <v>0</v>
      </c>
      <c r="ASL41" t="s">
        <v>1296</v>
      </c>
      <c r="ASM41">
        <v>1</v>
      </c>
      <c r="ASN41">
        <v>0</v>
      </c>
      <c r="ASO41">
        <v>0</v>
      </c>
      <c r="ASP41">
        <v>0</v>
      </c>
      <c r="ASQ41">
        <v>0</v>
      </c>
      <c r="ASR41">
        <v>0</v>
      </c>
      <c r="ASS41">
        <v>0</v>
      </c>
      <c r="AST41">
        <v>0</v>
      </c>
      <c r="ASU41">
        <v>0</v>
      </c>
      <c r="ASV41">
        <v>0</v>
      </c>
      <c r="ASX41" t="s">
        <v>1296</v>
      </c>
      <c r="ASY41">
        <v>1</v>
      </c>
      <c r="ASZ41">
        <v>0</v>
      </c>
      <c r="ATA41">
        <v>0</v>
      </c>
      <c r="ATB41">
        <v>0</v>
      </c>
      <c r="ATC41">
        <v>0</v>
      </c>
      <c r="ATD41">
        <v>0</v>
      </c>
      <c r="ATE41">
        <v>0</v>
      </c>
      <c r="ATF41">
        <v>0</v>
      </c>
      <c r="ATG41">
        <v>0</v>
      </c>
      <c r="ATI41" t="s">
        <v>1296</v>
      </c>
      <c r="ATJ41">
        <v>1</v>
      </c>
      <c r="ATK41">
        <v>0</v>
      </c>
      <c r="ATL41">
        <v>0</v>
      </c>
      <c r="ATM41">
        <v>0</v>
      </c>
      <c r="ATN41">
        <v>0</v>
      </c>
      <c r="ATO41">
        <v>0</v>
      </c>
      <c r="ATP41">
        <v>0</v>
      </c>
      <c r="ATQ41">
        <v>0</v>
      </c>
      <c r="ATR41">
        <v>0</v>
      </c>
      <c r="ATT41" t="s">
        <v>1327</v>
      </c>
      <c r="ATX41" t="s">
        <v>1327</v>
      </c>
      <c r="AUB41" t="s">
        <v>1390</v>
      </c>
      <c r="AUD41" t="s">
        <v>1486</v>
      </c>
      <c r="AUG41">
        <v>442264062</v>
      </c>
      <c r="AUH41" s="167">
        <v>45097.712349537032</v>
      </c>
      <c r="AUK41" t="s">
        <v>1308</v>
      </c>
      <c r="AUL41" t="s">
        <v>1309</v>
      </c>
      <c r="AUM41" t="s">
        <v>1310</v>
      </c>
    </row>
    <row r="42" spans="1:534 1125:1235" customFormat="1" ht="14.45">
      <c r="A42">
        <v>41</v>
      </c>
      <c r="B42" t="s">
        <v>1487</v>
      </c>
      <c r="C42" s="167">
        <v>45097</v>
      </c>
      <c r="D42" t="s">
        <v>1378</v>
      </c>
      <c r="E42" t="s">
        <v>1420</v>
      </c>
      <c r="F42" s="167">
        <v>45097.491441562503</v>
      </c>
      <c r="G42" s="167">
        <v>45097.499577708331</v>
      </c>
      <c r="H42" t="s">
        <v>1286</v>
      </c>
      <c r="K42" t="s">
        <v>1287</v>
      </c>
      <c r="L42" s="167">
        <v>45097</v>
      </c>
      <c r="M42" t="s">
        <v>1380</v>
      </c>
      <c r="N42" t="s">
        <v>1381</v>
      </c>
      <c r="O42" t="s">
        <v>1382</v>
      </c>
      <c r="P42" t="s">
        <v>1291</v>
      </c>
      <c r="S42" t="s">
        <v>1292</v>
      </c>
      <c r="T42" t="s">
        <v>1383</v>
      </c>
      <c r="V42" t="s">
        <v>1294</v>
      </c>
      <c r="X42" t="s">
        <v>1315</v>
      </c>
      <c r="AA42" t="s">
        <v>1296</v>
      </c>
      <c r="AB42">
        <v>0</v>
      </c>
      <c r="AC42">
        <v>0</v>
      </c>
      <c r="AD42">
        <v>0</v>
      </c>
      <c r="AE42">
        <v>1</v>
      </c>
      <c r="AF42">
        <v>1</v>
      </c>
      <c r="EK42" t="s">
        <v>1429</v>
      </c>
      <c r="EL42">
        <v>0</v>
      </c>
      <c r="EM42">
        <v>0</v>
      </c>
      <c r="EN42">
        <v>1</v>
      </c>
      <c r="EO42">
        <v>1</v>
      </c>
      <c r="EP42">
        <v>0</v>
      </c>
      <c r="EQ42">
        <v>2</v>
      </c>
      <c r="FO42" t="s">
        <v>1298</v>
      </c>
      <c r="FP42">
        <v>1500</v>
      </c>
      <c r="FQ42" t="s">
        <v>1317</v>
      </c>
      <c r="FT42">
        <v>14</v>
      </c>
      <c r="FU42">
        <v>2</v>
      </c>
      <c r="FV42">
        <v>0</v>
      </c>
      <c r="FW42">
        <v>200</v>
      </c>
      <c r="FX42">
        <v>300</v>
      </c>
      <c r="FZ42" t="s">
        <v>1298</v>
      </c>
      <c r="GA42">
        <v>2000</v>
      </c>
      <c r="GB42" t="s">
        <v>1317</v>
      </c>
      <c r="GE42">
        <v>20</v>
      </c>
      <c r="GF42">
        <v>2</v>
      </c>
      <c r="GG42">
        <v>0</v>
      </c>
      <c r="GH42">
        <v>200</v>
      </c>
      <c r="GI42">
        <v>400</v>
      </c>
      <c r="GK42" t="s">
        <v>1302</v>
      </c>
      <c r="HH42" t="s">
        <v>1303</v>
      </c>
      <c r="HI42">
        <v>1</v>
      </c>
      <c r="HJ42">
        <v>0</v>
      </c>
      <c r="HK42">
        <v>0</v>
      </c>
      <c r="HL42">
        <v>0</v>
      </c>
      <c r="JB42" t="s">
        <v>1430</v>
      </c>
      <c r="JC42">
        <v>0</v>
      </c>
      <c r="JD42">
        <v>0</v>
      </c>
      <c r="JE42">
        <v>0</v>
      </c>
      <c r="JF42">
        <v>0</v>
      </c>
      <c r="JG42">
        <v>0</v>
      </c>
      <c r="JH42">
        <v>0</v>
      </c>
      <c r="JI42">
        <v>0</v>
      </c>
      <c r="JJ42">
        <v>0</v>
      </c>
      <c r="JK42">
        <v>0</v>
      </c>
      <c r="JL42">
        <v>0</v>
      </c>
      <c r="JM42">
        <v>0</v>
      </c>
      <c r="JN42">
        <v>0</v>
      </c>
      <c r="JO42">
        <v>1</v>
      </c>
      <c r="JP42">
        <v>0</v>
      </c>
      <c r="JQ42">
        <v>0</v>
      </c>
      <c r="JR42">
        <v>0</v>
      </c>
      <c r="JS42">
        <v>1</v>
      </c>
      <c r="JT42">
        <v>4</v>
      </c>
      <c r="PN42" t="s">
        <v>1298</v>
      </c>
      <c r="PO42">
        <v>1000</v>
      </c>
      <c r="PP42" t="s">
        <v>1317</v>
      </c>
      <c r="PS42">
        <v>14</v>
      </c>
      <c r="PT42">
        <v>2</v>
      </c>
      <c r="PU42">
        <v>0</v>
      </c>
      <c r="PV42">
        <v>500</v>
      </c>
      <c r="PW42">
        <v>400</v>
      </c>
      <c r="QX42" t="s">
        <v>1302</v>
      </c>
      <c r="SF42" t="s">
        <v>1303</v>
      </c>
      <c r="SG42">
        <v>1</v>
      </c>
      <c r="SH42">
        <v>0</v>
      </c>
      <c r="SI42">
        <v>0</v>
      </c>
      <c r="SJ42">
        <v>0</v>
      </c>
      <c r="AQG42" t="s">
        <v>1296</v>
      </c>
      <c r="AQH42">
        <v>1</v>
      </c>
      <c r="AQI42">
        <v>0</v>
      </c>
      <c r="AQJ42">
        <v>0</v>
      </c>
      <c r="AQK42">
        <v>0</v>
      </c>
      <c r="AQL42">
        <v>0</v>
      </c>
      <c r="AQM42">
        <v>0</v>
      </c>
      <c r="AQN42">
        <v>0</v>
      </c>
      <c r="AQO42">
        <v>0</v>
      </c>
      <c r="AQP42">
        <v>0</v>
      </c>
      <c r="AQQ42">
        <v>0</v>
      </c>
      <c r="AQS42" t="s">
        <v>1403</v>
      </c>
      <c r="AQT42">
        <v>0</v>
      </c>
      <c r="AQU42">
        <v>0</v>
      </c>
      <c r="AQV42">
        <v>0</v>
      </c>
      <c r="AQW42">
        <v>0</v>
      </c>
      <c r="AQX42">
        <v>0</v>
      </c>
      <c r="AQY42">
        <v>0</v>
      </c>
      <c r="AQZ42">
        <v>0</v>
      </c>
      <c r="ARA42">
        <v>0</v>
      </c>
      <c r="ARB42">
        <v>1</v>
      </c>
      <c r="ARC42">
        <v>0</v>
      </c>
      <c r="ARD42">
        <v>0</v>
      </c>
      <c r="ARE42" t="s">
        <v>1423</v>
      </c>
      <c r="ARF42" t="s">
        <v>1325</v>
      </c>
      <c r="ARG42" t="s">
        <v>1302</v>
      </c>
      <c r="ARH42">
        <v>1</v>
      </c>
      <c r="ARI42">
        <v>0</v>
      </c>
      <c r="ARJ42">
        <v>0</v>
      </c>
      <c r="ARK42">
        <v>0</v>
      </c>
      <c r="ARL42">
        <v>0</v>
      </c>
      <c r="ARM42">
        <v>0</v>
      </c>
      <c r="ARO42" t="s">
        <v>1296</v>
      </c>
      <c r="ARP42">
        <v>1</v>
      </c>
      <c r="ARQ42">
        <v>0</v>
      </c>
      <c r="ARR42">
        <v>0</v>
      </c>
      <c r="ARS42">
        <v>0</v>
      </c>
      <c r="ART42">
        <v>0</v>
      </c>
      <c r="ARU42">
        <v>0</v>
      </c>
      <c r="ARV42">
        <v>0</v>
      </c>
      <c r="ARW42">
        <v>0</v>
      </c>
      <c r="ARX42">
        <v>0</v>
      </c>
      <c r="ARZ42" t="s">
        <v>1306</v>
      </c>
      <c r="ASA42" t="s">
        <v>1296</v>
      </c>
      <c r="ASB42">
        <v>1</v>
      </c>
      <c r="ASC42">
        <v>0</v>
      </c>
      <c r="ASD42">
        <v>0</v>
      </c>
      <c r="ASE42">
        <v>0</v>
      </c>
      <c r="ASF42">
        <v>0</v>
      </c>
      <c r="ASG42">
        <v>0</v>
      </c>
      <c r="ASH42">
        <v>0</v>
      </c>
      <c r="ASI42">
        <v>0</v>
      </c>
      <c r="ASJ42">
        <v>0</v>
      </c>
      <c r="ASL42" t="s">
        <v>1296</v>
      </c>
      <c r="ASM42">
        <v>1</v>
      </c>
      <c r="ASN42">
        <v>0</v>
      </c>
      <c r="ASO42">
        <v>0</v>
      </c>
      <c r="ASP42">
        <v>0</v>
      </c>
      <c r="ASQ42">
        <v>0</v>
      </c>
      <c r="ASR42">
        <v>0</v>
      </c>
      <c r="ASS42">
        <v>0</v>
      </c>
      <c r="AST42">
        <v>0</v>
      </c>
      <c r="ASU42">
        <v>0</v>
      </c>
      <c r="ASV42">
        <v>0</v>
      </c>
      <c r="ASX42" t="s">
        <v>1296</v>
      </c>
      <c r="ASY42">
        <v>1</v>
      </c>
      <c r="ASZ42">
        <v>0</v>
      </c>
      <c r="ATA42">
        <v>0</v>
      </c>
      <c r="ATB42">
        <v>0</v>
      </c>
      <c r="ATC42">
        <v>0</v>
      </c>
      <c r="ATD42">
        <v>0</v>
      </c>
      <c r="ATE42">
        <v>0</v>
      </c>
      <c r="ATF42">
        <v>0</v>
      </c>
      <c r="ATG42">
        <v>0</v>
      </c>
      <c r="ATI42" t="s">
        <v>1296</v>
      </c>
      <c r="ATJ42">
        <v>1</v>
      </c>
      <c r="ATK42">
        <v>0</v>
      </c>
      <c r="ATL42">
        <v>0</v>
      </c>
      <c r="ATM42">
        <v>0</v>
      </c>
      <c r="ATN42">
        <v>0</v>
      </c>
      <c r="ATO42">
        <v>0</v>
      </c>
      <c r="ATP42">
        <v>0</v>
      </c>
      <c r="ATQ42">
        <v>0</v>
      </c>
      <c r="ATR42">
        <v>0</v>
      </c>
      <c r="ATT42" t="s">
        <v>1327</v>
      </c>
      <c r="ATX42" t="s">
        <v>1337</v>
      </c>
      <c r="ATY42" t="s">
        <v>1294</v>
      </c>
      <c r="AUA42" t="s">
        <v>1488</v>
      </c>
      <c r="AUB42" t="s">
        <v>1390</v>
      </c>
      <c r="AUD42" t="s">
        <v>1390</v>
      </c>
      <c r="AUG42">
        <v>442264083</v>
      </c>
      <c r="AUH42" s="167">
        <v>45097.712361111116</v>
      </c>
      <c r="AUK42" t="s">
        <v>1308</v>
      </c>
      <c r="AUL42" t="s">
        <v>1309</v>
      </c>
      <c r="AUM42" t="s">
        <v>1310</v>
      </c>
    </row>
    <row r="43" spans="1:534 1125:1235" customFormat="1" ht="14.45">
      <c r="A43">
        <v>42</v>
      </c>
      <c r="B43" t="s">
        <v>1489</v>
      </c>
      <c r="C43" s="167">
        <v>45097</v>
      </c>
      <c r="D43" t="s">
        <v>1378</v>
      </c>
      <c r="E43" t="s">
        <v>1440</v>
      </c>
      <c r="F43" s="167">
        <v>45097.590848368047</v>
      </c>
      <c r="G43" s="167">
        <v>45097.632947094913</v>
      </c>
      <c r="H43" t="s">
        <v>1286</v>
      </c>
      <c r="K43" t="s">
        <v>1287</v>
      </c>
      <c r="L43" s="167">
        <v>45097</v>
      </c>
      <c r="M43" t="s">
        <v>1380</v>
      </c>
      <c r="N43" t="s">
        <v>1381</v>
      </c>
      <c r="O43" t="s">
        <v>1382</v>
      </c>
      <c r="P43" t="s">
        <v>1291</v>
      </c>
      <c r="S43" t="s">
        <v>1292</v>
      </c>
      <c r="T43" t="s">
        <v>1383</v>
      </c>
      <c r="V43" t="s">
        <v>1294</v>
      </c>
      <c r="X43" t="s">
        <v>1295</v>
      </c>
      <c r="AA43" t="s">
        <v>1473</v>
      </c>
      <c r="AB43">
        <v>0</v>
      </c>
      <c r="AC43">
        <v>1</v>
      </c>
      <c r="AD43">
        <v>0</v>
      </c>
      <c r="AE43">
        <v>0</v>
      </c>
      <c r="AF43">
        <v>1</v>
      </c>
      <c r="AS43" t="s">
        <v>1318</v>
      </c>
      <c r="AT43" t="s">
        <v>1319</v>
      </c>
      <c r="AU43">
        <v>1</v>
      </c>
      <c r="AV43">
        <v>1</v>
      </c>
      <c r="AW43">
        <v>5200</v>
      </c>
      <c r="AX43">
        <v>6500</v>
      </c>
      <c r="AY43" t="s">
        <v>1317</v>
      </c>
      <c r="BB43">
        <v>90</v>
      </c>
      <c r="BC43">
        <v>4</v>
      </c>
      <c r="BD43">
        <v>0</v>
      </c>
      <c r="BE43">
        <v>1500</v>
      </c>
      <c r="BF43">
        <v>11000</v>
      </c>
      <c r="BW43" t="s">
        <v>1294</v>
      </c>
      <c r="BY43" t="s">
        <v>1473</v>
      </c>
      <c r="BZ43">
        <v>0</v>
      </c>
      <c r="CA43">
        <v>1</v>
      </c>
      <c r="CB43">
        <v>0</v>
      </c>
      <c r="CC43">
        <v>0</v>
      </c>
      <c r="CE43" t="s">
        <v>1490</v>
      </c>
      <c r="CF43">
        <v>0</v>
      </c>
      <c r="CG43">
        <v>0</v>
      </c>
      <c r="CH43">
        <v>1</v>
      </c>
      <c r="CI43">
        <v>0</v>
      </c>
      <c r="CJ43">
        <v>0</v>
      </c>
      <c r="CK43">
        <v>0</v>
      </c>
      <c r="CL43">
        <v>1</v>
      </c>
      <c r="CM43">
        <v>0</v>
      </c>
      <c r="CN43">
        <v>0</v>
      </c>
      <c r="CO43">
        <v>0</v>
      </c>
      <c r="CP43">
        <v>0</v>
      </c>
      <c r="CS43" t="s">
        <v>1332</v>
      </c>
      <c r="CT43">
        <v>0</v>
      </c>
      <c r="CU43">
        <v>1</v>
      </c>
      <c r="CV43">
        <v>0</v>
      </c>
      <c r="CW43">
        <v>0</v>
      </c>
      <c r="CX43" t="s">
        <v>1473</v>
      </c>
      <c r="CY43">
        <v>0</v>
      </c>
      <c r="CZ43">
        <v>1</v>
      </c>
      <c r="DA43">
        <v>0</v>
      </c>
      <c r="DB43">
        <v>0</v>
      </c>
      <c r="DC43" t="s">
        <v>1334</v>
      </c>
      <c r="DD43">
        <v>1</v>
      </c>
      <c r="DE43">
        <v>0</v>
      </c>
      <c r="DF43">
        <v>0</v>
      </c>
      <c r="DG43">
        <v>0</v>
      </c>
      <c r="DH43">
        <v>0</v>
      </c>
      <c r="DI43">
        <v>0</v>
      </c>
      <c r="DJ43">
        <v>0</v>
      </c>
      <c r="DK43">
        <v>0</v>
      </c>
      <c r="DL43">
        <v>0</v>
      </c>
      <c r="DM43">
        <v>0</v>
      </c>
      <c r="DN43">
        <v>0</v>
      </c>
      <c r="DO43">
        <v>0</v>
      </c>
      <c r="EK43" t="s">
        <v>1296</v>
      </c>
      <c r="EL43">
        <v>0</v>
      </c>
      <c r="EM43">
        <v>0</v>
      </c>
      <c r="EN43">
        <v>0</v>
      </c>
      <c r="EO43">
        <v>0</v>
      </c>
      <c r="EP43">
        <v>1</v>
      </c>
      <c r="EQ43">
        <v>1</v>
      </c>
      <c r="JB43" t="s">
        <v>1296</v>
      </c>
      <c r="JC43">
        <v>0</v>
      </c>
      <c r="JD43">
        <v>0</v>
      </c>
      <c r="JE43">
        <v>0</v>
      </c>
      <c r="JF43">
        <v>0</v>
      </c>
      <c r="JG43">
        <v>0</v>
      </c>
      <c r="JH43">
        <v>0</v>
      </c>
      <c r="JI43">
        <v>0</v>
      </c>
      <c r="JJ43">
        <v>0</v>
      </c>
      <c r="JK43">
        <v>0</v>
      </c>
      <c r="JL43">
        <v>0</v>
      </c>
      <c r="JM43">
        <v>0</v>
      </c>
      <c r="JN43">
        <v>0</v>
      </c>
      <c r="JO43">
        <v>0</v>
      </c>
      <c r="JP43">
        <v>0</v>
      </c>
      <c r="JQ43">
        <v>0</v>
      </c>
      <c r="JR43">
        <v>1</v>
      </c>
      <c r="JS43">
        <v>1</v>
      </c>
      <c r="JT43">
        <v>3</v>
      </c>
      <c r="AQG43" t="s">
        <v>1491</v>
      </c>
      <c r="AQH43">
        <v>0</v>
      </c>
      <c r="AQI43">
        <v>1</v>
      </c>
      <c r="AQJ43">
        <v>0</v>
      </c>
      <c r="AQK43">
        <v>0</v>
      </c>
      <c r="AQL43">
        <v>1</v>
      </c>
      <c r="AQM43">
        <v>0</v>
      </c>
      <c r="AQN43">
        <v>0</v>
      </c>
      <c r="AQO43">
        <v>0</v>
      </c>
      <c r="AQP43">
        <v>0</v>
      </c>
      <c r="AQQ43">
        <v>0</v>
      </c>
      <c r="AQS43" t="s">
        <v>1454</v>
      </c>
      <c r="AQT43">
        <v>1</v>
      </c>
      <c r="AQU43">
        <v>0</v>
      </c>
      <c r="AQV43">
        <v>1</v>
      </c>
      <c r="AQW43">
        <v>0</v>
      </c>
      <c r="AQX43">
        <v>0</v>
      </c>
      <c r="AQY43">
        <v>0</v>
      </c>
      <c r="AQZ43">
        <v>0</v>
      </c>
      <c r="ARA43">
        <v>0</v>
      </c>
      <c r="ARB43">
        <v>0</v>
      </c>
      <c r="ARC43">
        <v>0</v>
      </c>
      <c r="ARD43">
        <v>0</v>
      </c>
      <c r="ARF43" t="s">
        <v>1325</v>
      </c>
      <c r="ARG43" t="s">
        <v>1336</v>
      </c>
      <c r="ARH43">
        <v>0</v>
      </c>
      <c r="ARI43">
        <v>1</v>
      </c>
      <c r="ARJ43">
        <v>0</v>
      </c>
      <c r="ARK43">
        <v>0</v>
      </c>
      <c r="ARL43">
        <v>0</v>
      </c>
      <c r="ARM43">
        <v>0</v>
      </c>
      <c r="ARN43" t="s">
        <v>1347</v>
      </c>
      <c r="ARO43" t="s">
        <v>1296</v>
      </c>
      <c r="ARP43">
        <v>1</v>
      </c>
      <c r="ARQ43">
        <v>0</v>
      </c>
      <c r="ARR43">
        <v>0</v>
      </c>
      <c r="ARS43">
        <v>0</v>
      </c>
      <c r="ART43">
        <v>0</v>
      </c>
      <c r="ARU43">
        <v>0</v>
      </c>
      <c r="ARV43">
        <v>0</v>
      </c>
      <c r="ARW43">
        <v>0</v>
      </c>
      <c r="ARX43">
        <v>0</v>
      </c>
      <c r="ARZ43" t="s">
        <v>1306</v>
      </c>
      <c r="ASA43" t="s">
        <v>1296</v>
      </c>
      <c r="ASB43">
        <v>1</v>
      </c>
      <c r="ASC43">
        <v>0</v>
      </c>
      <c r="ASD43">
        <v>0</v>
      </c>
      <c r="ASE43">
        <v>0</v>
      </c>
      <c r="ASF43">
        <v>0</v>
      </c>
      <c r="ASG43">
        <v>0</v>
      </c>
      <c r="ASH43">
        <v>0</v>
      </c>
      <c r="ASI43">
        <v>0</v>
      </c>
      <c r="ASJ43">
        <v>0</v>
      </c>
      <c r="ASL43" t="s">
        <v>1296</v>
      </c>
      <c r="ASM43">
        <v>1</v>
      </c>
      <c r="ASN43">
        <v>0</v>
      </c>
      <c r="ASO43">
        <v>0</v>
      </c>
      <c r="ASP43">
        <v>0</v>
      </c>
      <c r="ASQ43">
        <v>0</v>
      </c>
      <c r="ASR43">
        <v>0</v>
      </c>
      <c r="ASS43">
        <v>0</v>
      </c>
      <c r="AST43">
        <v>0</v>
      </c>
      <c r="ASU43">
        <v>0</v>
      </c>
      <c r="ASV43">
        <v>0</v>
      </c>
      <c r="ASX43" t="s">
        <v>1296</v>
      </c>
      <c r="ASY43">
        <v>1</v>
      </c>
      <c r="ASZ43">
        <v>0</v>
      </c>
      <c r="ATA43">
        <v>0</v>
      </c>
      <c r="ATB43">
        <v>0</v>
      </c>
      <c r="ATC43">
        <v>0</v>
      </c>
      <c r="ATD43">
        <v>0</v>
      </c>
      <c r="ATE43">
        <v>0</v>
      </c>
      <c r="ATF43">
        <v>0</v>
      </c>
      <c r="ATG43">
        <v>0</v>
      </c>
      <c r="ATI43" t="s">
        <v>1296</v>
      </c>
      <c r="ATJ43">
        <v>1</v>
      </c>
      <c r="ATK43">
        <v>0</v>
      </c>
      <c r="ATL43">
        <v>0</v>
      </c>
      <c r="ATM43">
        <v>0</v>
      </c>
      <c r="ATN43">
        <v>0</v>
      </c>
      <c r="ATO43">
        <v>0</v>
      </c>
      <c r="ATP43">
        <v>0</v>
      </c>
      <c r="ATQ43">
        <v>0</v>
      </c>
      <c r="ATR43">
        <v>0</v>
      </c>
      <c r="ATT43" t="s">
        <v>1327</v>
      </c>
      <c r="ATX43" t="s">
        <v>1327</v>
      </c>
      <c r="AUB43" t="s">
        <v>1390</v>
      </c>
      <c r="AUG43">
        <v>442264119</v>
      </c>
      <c r="AUH43" s="167">
        <v>45097.712384259263</v>
      </c>
      <c r="AUK43" t="s">
        <v>1308</v>
      </c>
      <c r="AUL43" t="s">
        <v>1309</v>
      </c>
      <c r="AUM43" t="s">
        <v>1310</v>
      </c>
    </row>
    <row r="44" spans="1:534 1125:1235" customFormat="1" ht="14.45">
      <c r="A44">
        <v>43</v>
      </c>
      <c r="B44" t="s">
        <v>1492</v>
      </c>
      <c r="C44" s="167">
        <v>45097</v>
      </c>
      <c r="D44" t="s">
        <v>1378</v>
      </c>
      <c r="E44" t="s">
        <v>1420</v>
      </c>
      <c r="F44" s="167">
        <v>45097.52200488426</v>
      </c>
      <c r="G44" s="167">
        <v>45097.527638622691</v>
      </c>
      <c r="H44" t="s">
        <v>1286</v>
      </c>
      <c r="K44" t="s">
        <v>1287</v>
      </c>
      <c r="L44" s="167">
        <v>45097</v>
      </c>
      <c r="M44" t="s">
        <v>1380</v>
      </c>
      <c r="N44" t="s">
        <v>1381</v>
      </c>
      <c r="O44" t="s">
        <v>1382</v>
      </c>
      <c r="P44" t="s">
        <v>1291</v>
      </c>
      <c r="S44" t="s">
        <v>1292</v>
      </c>
      <c r="T44" t="s">
        <v>1383</v>
      </c>
      <c r="V44" t="s">
        <v>1294</v>
      </c>
      <c r="X44" t="s">
        <v>1295</v>
      </c>
      <c r="AA44" t="s">
        <v>1296</v>
      </c>
      <c r="AB44">
        <v>0</v>
      </c>
      <c r="AC44">
        <v>0</v>
      </c>
      <c r="AD44">
        <v>0</v>
      </c>
      <c r="AE44">
        <v>1</v>
      </c>
      <c r="AF44">
        <v>1</v>
      </c>
      <c r="EK44" t="s">
        <v>1296</v>
      </c>
      <c r="EL44">
        <v>0</v>
      </c>
      <c r="EM44">
        <v>0</v>
      </c>
      <c r="EN44">
        <v>0</v>
      </c>
      <c r="EO44">
        <v>0</v>
      </c>
      <c r="EP44">
        <v>1</v>
      </c>
      <c r="EQ44">
        <v>1</v>
      </c>
      <c r="JB44" t="s">
        <v>1392</v>
      </c>
      <c r="JC44">
        <v>0</v>
      </c>
      <c r="JD44">
        <v>0</v>
      </c>
      <c r="JE44">
        <v>0</v>
      </c>
      <c r="JF44">
        <v>1</v>
      </c>
      <c r="JG44">
        <v>1</v>
      </c>
      <c r="JH44">
        <v>0</v>
      </c>
      <c r="JI44">
        <v>0</v>
      </c>
      <c r="JJ44">
        <v>0</v>
      </c>
      <c r="JK44">
        <v>0</v>
      </c>
      <c r="JL44">
        <v>0</v>
      </c>
      <c r="JM44">
        <v>0</v>
      </c>
      <c r="JN44">
        <v>0</v>
      </c>
      <c r="JO44">
        <v>0</v>
      </c>
      <c r="JP44">
        <v>0</v>
      </c>
      <c r="JQ44">
        <v>0</v>
      </c>
      <c r="JR44">
        <v>0</v>
      </c>
      <c r="JS44">
        <v>2</v>
      </c>
      <c r="JT44">
        <v>4</v>
      </c>
      <c r="LM44" t="s">
        <v>1298</v>
      </c>
      <c r="LN44">
        <v>6750</v>
      </c>
      <c r="LO44" t="s">
        <v>1299</v>
      </c>
      <c r="LR44">
        <v>30</v>
      </c>
      <c r="LS44">
        <v>2</v>
      </c>
      <c r="LT44">
        <v>0</v>
      </c>
      <c r="LU44">
        <v>160</v>
      </c>
      <c r="LV44">
        <v>200</v>
      </c>
      <c r="LX44" t="s">
        <v>1298</v>
      </c>
      <c r="LY44">
        <v>5000</v>
      </c>
      <c r="LZ44" t="s">
        <v>1299</v>
      </c>
      <c r="MC44">
        <v>25</v>
      </c>
      <c r="MD44">
        <v>2</v>
      </c>
      <c r="ME44">
        <v>0</v>
      </c>
      <c r="MF44">
        <v>150</v>
      </c>
      <c r="MG44">
        <v>200</v>
      </c>
      <c r="QX44" t="s">
        <v>1302</v>
      </c>
      <c r="SF44" t="s">
        <v>1303</v>
      </c>
      <c r="SG44">
        <v>1</v>
      </c>
      <c r="SH44">
        <v>0</v>
      </c>
      <c r="SI44">
        <v>0</v>
      </c>
      <c r="SJ44">
        <v>0</v>
      </c>
      <c r="AQG44" t="s">
        <v>1296</v>
      </c>
      <c r="AQH44">
        <v>1</v>
      </c>
      <c r="AQI44">
        <v>0</v>
      </c>
      <c r="AQJ44">
        <v>0</v>
      </c>
      <c r="AQK44">
        <v>0</v>
      </c>
      <c r="AQL44">
        <v>0</v>
      </c>
      <c r="AQM44">
        <v>0</v>
      </c>
      <c r="AQN44">
        <v>0</v>
      </c>
      <c r="AQO44">
        <v>0</v>
      </c>
      <c r="AQP44">
        <v>0</v>
      </c>
      <c r="AQQ44">
        <v>0</v>
      </c>
      <c r="AQS44" t="s">
        <v>1403</v>
      </c>
      <c r="AQT44">
        <v>0</v>
      </c>
      <c r="AQU44">
        <v>0</v>
      </c>
      <c r="AQV44">
        <v>0</v>
      </c>
      <c r="AQW44">
        <v>0</v>
      </c>
      <c r="AQX44">
        <v>0</v>
      </c>
      <c r="AQY44">
        <v>0</v>
      </c>
      <c r="AQZ44">
        <v>0</v>
      </c>
      <c r="ARA44">
        <v>0</v>
      </c>
      <c r="ARB44">
        <v>1</v>
      </c>
      <c r="ARC44">
        <v>0</v>
      </c>
      <c r="ARD44">
        <v>0</v>
      </c>
      <c r="ARE44" t="s">
        <v>1423</v>
      </c>
      <c r="ARF44" t="s">
        <v>1305</v>
      </c>
      <c r="ARG44" t="s">
        <v>1302</v>
      </c>
      <c r="ARH44">
        <v>1</v>
      </c>
      <c r="ARI44">
        <v>0</v>
      </c>
      <c r="ARJ44">
        <v>0</v>
      </c>
      <c r="ARK44">
        <v>0</v>
      </c>
      <c r="ARL44">
        <v>0</v>
      </c>
      <c r="ARM44">
        <v>0</v>
      </c>
      <c r="ARO44" t="s">
        <v>1296</v>
      </c>
      <c r="ARP44">
        <v>1</v>
      </c>
      <c r="ARQ44">
        <v>0</v>
      </c>
      <c r="ARR44">
        <v>0</v>
      </c>
      <c r="ARS44">
        <v>0</v>
      </c>
      <c r="ART44">
        <v>0</v>
      </c>
      <c r="ARU44">
        <v>0</v>
      </c>
      <c r="ARV44">
        <v>0</v>
      </c>
      <c r="ARW44">
        <v>0</v>
      </c>
      <c r="ARX44">
        <v>0</v>
      </c>
      <c r="ARZ44" t="s">
        <v>1306</v>
      </c>
      <c r="ASA44" t="s">
        <v>1296</v>
      </c>
      <c r="ASB44">
        <v>1</v>
      </c>
      <c r="ASC44">
        <v>0</v>
      </c>
      <c r="ASD44">
        <v>0</v>
      </c>
      <c r="ASE44">
        <v>0</v>
      </c>
      <c r="ASF44">
        <v>0</v>
      </c>
      <c r="ASG44">
        <v>0</v>
      </c>
      <c r="ASH44">
        <v>0</v>
      </c>
      <c r="ASI44">
        <v>0</v>
      </c>
      <c r="ASJ44">
        <v>0</v>
      </c>
      <c r="ASL44" t="s">
        <v>1296</v>
      </c>
      <c r="ASM44">
        <v>1</v>
      </c>
      <c r="ASN44">
        <v>0</v>
      </c>
      <c r="ASO44">
        <v>0</v>
      </c>
      <c r="ASP44">
        <v>0</v>
      </c>
      <c r="ASQ44">
        <v>0</v>
      </c>
      <c r="ASR44">
        <v>0</v>
      </c>
      <c r="ASS44">
        <v>0</v>
      </c>
      <c r="AST44">
        <v>0</v>
      </c>
      <c r="ASU44">
        <v>0</v>
      </c>
      <c r="ASV44">
        <v>0</v>
      </c>
      <c r="ASX44" t="s">
        <v>1296</v>
      </c>
      <c r="ASY44">
        <v>1</v>
      </c>
      <c r="ASZ44">
        <v>0</v>
      </c>
      <c r="ATA44">
        <v>0</v>
      </c>
      <c r="ATB44">
        <v>0</v>
      </c>
      <c r="ATC44">
        <v>0</v>
      </c>
      <c r="ATD44">
        <v>0</v>
      </c>
      <c r="ATE44">
        <v>0</v>
      </c>
      <c r="ATF44">
        <v>0</v>
      </c>
      <c r="ATG44">
        <v>0</v>
      </c>
      <c r="ATI44" t="s">
        <v>1296</v>
      </c>
      <c r="ATJ44">
        <v>1</v>
      </c>
      <c r="ATK44">
        <v>0</v>
      </c>
      <c r="ATL44">
        <v>0</v>
      </c>
      <c r="ATM44">
        <v>0</v>
      </c>
      <c r="ATN44">
        <v>0</v>
      </c>
      <c r="ATO44">
        <v>0</v>
      </c>
      <c r="ATP44">
        <v>0</v>
      </c>
      <c r="ATQ44">
        <v>0</v>
      </c>
      <c r="ATR44">
        <v>0</v>
      </c>
      <c r="ATT44" t="s">
        <v>1327</v>
      </c>
      <c r="ATX44" t="s">
        <v>1327</v>
      </c>
      <c r="AUB44" t="s">
        <v>1328</v>
      </c>
      <c r="AUD44" t="s">
        <v>1390</v>
      </c>
      <c r="AUG44">
        <v>442264129</v>
      </c>
      <c r="AUH44" s="167">
        <v>45097.712384259263</v>
      </c>
      <c r="AUK44" t="s">
        <v>1308</v>
      </c>
      <c r="AUL44" t="s">
        <v>1309</v>
      </c>
      <c r="AUM44" t="s">
        <v>1310</v>
      </c>
    </row>
    <row r="45" spans="1:534 1125:1235" customFormat="1" ht="14.45">
      <c r="A45">
        <v>44</v>
      </c>
      <c r="B45" t="s">
        <v>1493</v>
      </c>
      <c r="C45" s="167">
        <v>45097</v>
      </c>
      <c r="D45" t="s">
        <v>1378</v>
      </c>
      <c r="E45" t="s">
        <v>1420</v>
      </c>
      <c r="F45" s="167">
        <v>45097.530700393523</v>
      </c>
      <c r="G45" s="167">
        <v>45097.547279143517</v>
      </c>
      <c r="H45" t="s">
        <v>1286</v>
      </c>
      <c r="K45" t="s">
        <v>1287</v>
      </c>
      <c r="L45" s="167">
        <v>45097</v>
      </c>
      <c r="M45" t="s">
        <v>1380</v>
      </c>
      <c r="N45" t="s">
        <v>1381</v>
      </c>
      <c r="O45" t="s">
        <v>1382</v>
      </c>
      <c r="P45" t="s">
        <v>1291</v>
      </c>
      <c r="S45" t="s">
        <v>1292</v>
      </c>
      <c r="T45" t="s">
        <v>1383</v>
      </c>
      <c r="V45" t="s">
        <v>1294</v>
      </c>
      <c r="X45" t="s">
        <v>1315</v>
      </c>
      <c r="AA45" t="s">
        <v>1296</v>
      </c>
      <c r="AB45">
        <v>0</v>
      </c>
      <c r="AC45">
        <v>0</v>
      </c>
      <c r="AD45">
        <v>0</v>
      </c>
      <c r="AE45">
        <v>1</v>
      </c>
      <c r="AF45">
        <v>1</v>
      </c>
      <c r="EK45" t="s">
        <v>1296</v>
      </c>
      <c r="EL45">
        <v>0</v>
      </c>
      <c r="EM45">
        <v>0</v>
      </c>
      <c r="EN45">
        <v>0</v>
      </c>
      <c r="EO45">
        <v>0</v>
      </c>
      <c r="EP45">
        <v>1</v>
      </c>
      <c r="EQ45">
        <v>1</v>
      </c>
      <c r="JB45" t="s">
        <v>1297</v>
      </c>
      <c r="JC45">
        <v>1</v>
      </c>
      <c r="JD45">
        <v>1</v>
      </c>
      <c r="JE45">
        <v>0</v>
      </c>
      <c r="JF45">
        <v>0</v>
      </c>
      <c r="JG45">
        <v>0</v>
      </c>
      <c r="JH45">
        <v>0</v>
      </c>
      <c r="JI45">
        <v>0</v>
      </c>
      <c r="JJ45">
        <v>0</v>
      </c>
      <c r="JK45">
        <v>0</v>
      </c>
      <c r="JL45">
        <v>0</v>
      </c>
      <c r="JM45">
        <v>0</v>
      </c>
      <c r="JN45">
        <v>0</v>
      </c>
      <c r="JO45">
        <v>0</v>
      </c>
      <c r="JP45">
        <v>0</v>
      </c>
      <c r="JQ45">
        <v>0</v>
      </c>
      <c r="JR45">
        <v>0</v>
      </c>
      <c r="JS45">
        <v>2</v>
      </c>
      <c r="JT45">
        <v>4</v>
      </c>
      <c r="JV45" t="s">
        <v>1298</v>
      </c>
      <c r="JW45">
        <v>250</v>
      </c>
      <c r="JX45" t="s">
        <v>1494</v>
      </c>
      <c r="KA45">
        <v>14</v>
      </c>
      <c r="KB45">
        <v>5</v>
      </c>
      <c r="KC45">
        <v>0</v>
      </c>
      <c r="KD45">
        <v>300</v>
      </c>
      <c r="KE45">
        <v>150</v>
      </c>
      <c r="KG45" t="s">
        <v>1298</v>
      </c>
      <c r="KH45" t="s">
        <v>1300</v>
      </c>
      <c r="KI45">
        <v>1</v>
      </c>
      <c r="KJ45">
        <v>1</v>
      </c>
      <c r="KK45">
        <v>7500</v>
      </c>
      <c r="KL45">
        <v>100</v>
      </c>
      <c r="KM45" t="s">
        <v>1321</v>
      </c>
      <c r="KP45">
        <v>14</v>
      </c>
      <c r="KQ45">
        <v>5</v>
      </c>
      <c r="KR45">
        <v>0</v>
      </c>
      <c r="KS45">
        <v>200</v>
      </c>
      <c r="KT45">
        <v>150</v>
      </c>
      <c r="QX45" t="s">
        <v>1302</v>
      </c>
      <c r="SF45" t="s">
        <v>1332</v>
      </c>
      <c r="SG45">
        <v>0</v>
      </c>
      <c r="SH45">
        <v>1</v>
      </c>
      <c r="SI45">
        <v>0</v>
      </c>
      <c r="SJ45">
        <v>0</v>
      </c>
      <c r="SK45" t="s">
        <v>1297</v>
      </c>
      <c r="SL45">
        <v>1</v>
      </c>
      <c r="SM45">
        <v>1</v>
      </c>
      <c r="SN45">
        <v>0</v>
      </c>
      <c r="SO45">
        <v>0</v>
      </c>
      <c r="SP45">
        <v>0</v>
      </c>
      <c r="SQ45">
        <v>0</v>
      </c>
      <c r="SR45">
        <v>0</v>
      </c>
      <c r="SS45">
        <v>0</v>
      </c>
      <c r="ST45">
        <v>0</v>
      </c>
      <c r="SU45">
        <v>0</v>
      </c>
      <c r="SV45">
        <v>0</v>
      </c>
      <c r="SW45">
        <v>0</v>
      </c>
      <c r="SX45">
        <v>0</v>
      </c>
      <c r="SY45">
        <v>0</v>
      </c>
      <c r="SZ45">
        <v>0</v>
      </c>
      <c r="TA45">
        <v>0</v>
      </c>
      <c r="TB45" t="s">
        <v>1450</v>
      </c>
      <c r="TC45">
        <v>1</v>
      </c>
      <c r="TD45">
        <v>0</v>
      </c>
      <c r="TE45">
        <v>0</v>
      </c>
      <c r="TF45">
        <v>0</v>
      </c>
      <c r="TG45">
        <v>1</v>
      </c>
      <c r="TH45">
        <v>0</v>
      </c>
      <c r="TI45">
        <v>0</v>
      </c>
      <c r="TJ45">
        <v>0</v>
      </c>
      <c r="TK45">
        <v>1</v>
      </c>
      <c r="TL45">
        <v>0</v>
      </c>
      <c r="TM45">
        <v>0</v>
      </c>
      <c r="TN45">
        <v>0</v>
      </c>
      <c r="AQG45" t="s">
        <v>1393</v>
      </c>
      <c r="AQH45">
        <v>0</v>
      </c>
      <c r="AQI45">
        <v>1</v>
      </c>
      <c r="AQJ45">
        <v>0</v>
      </c>
      <c r="AQK45">
        <v>0</v>
      </c>
      <c r="AQL45">
        <v>0</v>
      </c>
      <c r="AQM45">
        <v>0</v>
      </c>
      <c r="AQN45">
        <v>0</v>
      </c>
      <c r="AQO45">
        <v>0</v>
      </c>
      <c r="AQP45">
        <v>0</v>
      </c>
      <c r="AQQ45">
        <v>0</v>
      </c>
      <c r="AQS45" t="s">
        <v>1403</v>
      </c>
      <c r="AQT45">
        <v>0</v>
      </c>
      <c r="AQU45">
        <v>0</v>
      </c>
      <c r="AQV45">
        <v>0</v>
      </c>
      <c r="AQW45">
        <v>0</v>
      </c>
      <c r="AQX45">
        <v>0</v>
      </c>
      <c r="AQY45">
        <v>0</v>
      </c>
      <c r="AQZ45">
        <v>0</v>
      </c>
      <c r="ARA45">
        <v>0</v>
      </c>
      <c r="ARB45">
        <v>1</v>
      </c>
      <c r="ARC45">
        <v>0</v>
      </c>
      <c r="ARD45">
        <v>0</v>
      </c>
      <c r="ARE45" t="s">
        <v>1423</v>
      </c>
      <c r="ARF45" t="s">
        <v>1305</v>
      </c>
      <c r="ARG45" t="s">
        <v>1302</v>
      </c>
      <c r="ARH45">
        <v>1</v>
      </c>
      <c r="ARI45">
        <v>0</v>
      </c>
      <c r="ARJ45">
        <v>0</v>
      </c>
      <c r="ARK45">
        <v>0</v>
      </c>
      <c r="ARL45">
        <v>0</v>
      </c>
      <c r="ARM45">
        <v>0</v>
      </c>
      <c r="ARO45" t="s">
        <v>1296</v>
      </c>
      <c r="ARP45">
        <v>1</v>
      </c>
      <c r="ARQ45">
        <v>0</v>
      </c>
      <c r="ARR45">
        <v>0</v>
      </c>
      <c r="ARS45">
        <v>0</v>
      </c>
      <c r="ART45">
        <v>0</v>
      </c>
      <c r="ARU45">
        <v>0</v>
      </c>
      <c r="ARV45">
        <v>0</v>
      </c>
      <c r="ARW45">
        <v>0</v>
      </c>
      <c r="ARX45">
        <v>0</v>
      </c>
      <c r="ARZ45" t="s">
        <v>1306</v>
      </c>
      <c r="ASA45" t="s">
        <v>1296</v>
      </c>
      <c r="ASB45">
        <v>1</v>
      </c>
      <c r="ASC45">
        <v>0</v>
      </c>
      <c r="ASD45">
        <v>0</v>
      </c>
      <c r="ASE45">
        <v>0</v>
      </c>
      <c r="ASF45">
        <v>0</v>
      </c>
      <c r="ASG45">
        <v>0</v>
      </c>
      <c r="ASH45">
        <v>0</v>
      </c>
      <c r="ASI45">
        <v>0</v>
      </c>
      <c r="ASJ45">
        <v>0</v>
      </c>
      <c r="ASL45" t="s">
        <v>1296</v>
      </c>
      <c r="ASM45">
        <v>1</v>
      </c>
      <c r="ASN45">
        <v>0</v>
      </c>
      <c r="ASO45">
        <v>0</v>
      </c>
      <c r="ASP45">
        <v>0</v>
      </c>
      <c r="ASQ45">
        <v>0</v>
      </c>
      <c r="ASR45">
        <v>0</v>
      </c>
      <c r="ASS45">
        <v>0</v>
      </c>
      <c r="AST45">
        <v>0</v>
      </c>
      <c r="ASU45">
        <v>0</v>
      </c>
      <c r="ASV45">
        <v>0</v>
      </c>
      <c r="ASX45" t="s">
        <v>1296</v>
      </c>
      <c r="ASY45">
        <v>1</v>
      </c>
      <c r="ASZ45">
        <v>0</v>
      </c>
      <c r="ATA45">
        <v>0</v>
      </c>
      <c r="ATB45">
        <v>0</v>
      </c>
      <c r="ATC45">
        <v>0</v>
      </c>
      <c r="ATD45">
        <v>0</v>
      </c>
      <c r="ATE45">
        <v>0</v>
      </c>
      <c r="ATF45">
        <v>0</v>
      </c>
      <c r="ATG45">
        <v>0</v>
      </c>
      <c r="ATI45" t="s">
        <v>1296</v>
      </c>
      <c r="ATJ45">
        <v>1</v>
      </c>
      <c r="ATK45">
        <v>0</v>
      </c>
      <c r="ATL45">
        <v>0</v>
      </c>
      <c r="ATM45">
        <v>0</v>
      </c>
      <c r="ATN45">
        <v>0</v>
      </c>
      <c r="ATO45">
        <v>0</v>
      </c>
      <c r="ATP45">
        <v>0</v>
      </c>
      <c r="ATQ45">
        <v>0</v>
      </c>
      <c r="ATR45">
        <v>0</v>
      </c>
      <c r="ATT45" t="s">
        <v>1327</v>
      </c>
      <c r="ATX45" t="s">
        <v>1327</v>
      </c>
      <c r="AUB45" t="s">
        <v>1495</v>
      </c>
      <c r="AUD45" t="s">
        <v>1328</v>
      </c>
      <c r="AUG45">
        <v>442264150</v>
      </c>
      <c r="AUH45" s="167">
        <v>45097.712407407409</v>
      </c>
      <c r="AUK45" t="s">
        <v>1308</v>
      </c>
      <c r="AUL45" t="s">
        <v>1309</v>
      </c>
      <c r="AUM45" t="s">
        <v>1310</v>
      </c>
    </row>
    <row r="46" spans="1:534 1125:1235" customFormat="1" ht="14.45">
      <c r="A46">
        <v>45</v>
      </c>
      <c r="B46" t="s">
        <v>1496</v>
      </c>
      <c r="C46" s="167">
        <v>45097</v>
      </c>
      <c r="D46" t="s">
        <v>1378</v>
      </c>
      <c r="E46" t="s">
        <v>1420</v>
      </c>
      <c r="F46" s="167">
        <v>45097.582134189812</v>
      </c>
      <c r="G46" s="167">
        <v>45097.609651064813</v>
      </c>
      <c r="H46" t="s">
        <v>1286</v>
      </c>
      <c r="K46" t="s">
        <v>1287</v>
      </c>
      <c r="L46" s="167">
        <v>45097</v>
      </c>
      <c r="M46" t="s">
        <v>1380</v>
      </c>
      <c r="N46" t="s">
        <v>1381</v>
      </c>
      <c r="O46" t="s">
        <v>1382</v>
      </c>
      <c r="P46" t="s">
        <v>1291</v>
      </c>
      <c r="S46" t="s">
        <v>1292</v>
      </c>
      <c r="T46" t="s">
        <v>1383</v>
      </c>
      <c r="V46" t="s">
        <v>1294</v>
      </c>
      <c r="X46" t="s">
        <v>1315</v>
      </c>
      <c r="AA46" t="s">
        <v>1296</v>
      </c>
      <c r="AB46">
        <v>0</v>
      </c>
      <c r="AC46">
        <v>0</v>
      </c>
      <c r="AD46">
        <v>0</v>
      </c>
      <c r="AE46">
        <v>1</v>
      </c>
      <c r="AF46">
        <v>1</v>
      </c>
      <c r="EK46" t="s">
        <v>1296</v>
      </c>
      <c r="EL46">
        <v>0</v>
      </c>
      <c r="EM46">
        <v>0</v>
      </c>
      <c r="EN46">
        <v>0</v>
      </c>
      <c r="EO46">
        <v>0</v>
      </c>
      <c r="EP46">
        <v>1</v>
      </c>
      <c r="EQ46">
        <v>1</v>
      </c>
      <c r="JB46" t="s">
        <v>1497</v>
      </c>
      <c r="JC46">
        <v>0</v>
      </c>
      <c r="JD46">
        <v>0</v>
      </c>
      <c r="JE46">
        <v>0</v>
      </c>
      <c r="JF46">
        <v>0</v>
      </c>
      <c r="JG46">
        <v>0</v>
      </c>
      <c r="JH46">
        <v>0</v>
      </c>
      <c r="JI46">
        <v>0</v>
      </c>
      <c r="JJ46">
        <v>0</v>
      </c>
      <c r="JK46">
        <v>0</v>
      </c>
      <c r="JL46">
        <v>0</v>
      </c>
      <c r="JM46">
        <v>1</v>
      </c>
      <c r="JN46">
        <v>1</v>
      </c>
      <c r="JO46">
        <v>0</v>
      </c>
      <c r="JP46">
        <v>1</v>
      </c>
      <c r="JQ46">
        <v>0</v>
      </c>
      <c r="JR46">
        <v>0</v>
      </c>
      <c r="JS46">
        <v>3</v>
      </c>
      <c r="JT46">
        <v>5</v>
      </c>
      <c r="OR46" t="s">
        <v>1298</v>
      </c>
      <c r="OS46">
        <v>4000</v>
      </c>
      <c r="OT46" t="s">
        <v>1317</v>
      </c>
      <c r="OW46">
        <v>20</v>
      </c>
      <c r="OX46">
        <v>4</v>
      </c>
      <c r="OY46">
        <v>0</v>
      </c>
      <c r="OZ46">
        <v>90</v>
      </c>
      <c r="PA46">
        <v>250</v>
      </c>
      <c r="PC46" t="s">
        <v>1298</v>
      </c>
      <c r="PD46">
        <v>5000</v>
      </c>
      <c r="PE46" t="s">
        <v>1317</v>
      </c>
      <c r="PH46">
        <v>21</v>
      </c>
      <c r="PI46">
        <v>2</v>
      </c>
      <c r="PJ46">
        <v>0</v>
      </c>
      <c r="PK46">
        <v>200</v>
      </c>
      <c r="PL46">
        <v>450</v>
      </c>
      <c r="PY46" t="s">
        <v>1298</v>
      </c>
      <c r="PZ46" t="s">
        <v>1294</v>
      </c>
      <c r="QA46">
        <v>3000</v>
      </c>
      <c r="QD46" t="s">
        <v>1299</v>
      </c>
      <c r="QG46">
        <v>12</v>
      </c>
      <c r="QH46">
        <v>1</v>
      </c>
      <c r="QI46">
        <v>0</v>
      </c>
      <c r="QJ46">
        <v>600</v>
      </c>
      <c r="QK46">
        <v>900</v>
      </c>
      <c r="QX46" t="s">
        <v>1302</v>
      </c>
      <c r="SF46" t="s">
        <v>1303</v>
      </c>
      <c r="SG46">
        <v>1</v>
      </c>
      <c r="SH46">
        <v>0</v>
      </c>
      <c r="SI46">
        <v>0</v>
      </c>
      <c r="SJ46">
        <v>0</v>
      </c>
      <c r="AQG46" t="s">
        <v>1296</v>
      </c>
      <c r="AQH46">
        <v>1</v>
      </c>
      <c r="AQI46">
        <v>0</v>
      </c>
      <c r="AQJ46">
        <v>0</v>
      </c>
      <c r="AQK46">
        <v>0</v>
      </c>
      <c r="AQL46">
        <v>0</v>
      </c>
      <c r="AQM46">
        <v>0</v>
      </c>
      <c r="AQN46">
        <v>0</v>
      </c>
      <c r="AQO46">
        <v>0</v>
      </c>
      <c r="AQP46">
        <v>0</v>
      </c>
      <c r="AQQ46">
        <v>0</v>
      </c>
      <c r="AQS46" t="s">
        <v>1422</v>
      </c>
      <c r="AQT46">
        <v>0</v>
      </c>
      <c r="AQU46">
        <v>0</v>
      </c>
      <c r="AQV46">
        <v>1</v>
      </c>
      <c r="AQW46">
        <v>1</v>
      </c>
      <c r="AQX46">
        <v>0</v>
      </c>
      <c r="AQY46">
        <v>0</v>
      </c>
      <c r="AQZ46">
        <v>0</v>
      </c>
      <c r="ARA46">
        <v>0</v>
      </c>
      <c r="ARB46">
        <v>1</v>
      </c>
      <c r="ARC46">
        <v>0</v>
      </c>
      <c r="ARD46">
        <v>0</v>
      </c>
      <c r="ARE46" t="s">
        <v>1423</v>
      </c>
      <c r="ARF46" t="s">
        <v>1325</v>
      </c>
      <c r="ARG46" t="s">
        <v>1302</v>
      </c>
      <c r="ARH46">
        <v>1</v>
      </c>
      <c r="ARI46">
        <v>0</v>
      </c>
      <c r="ARJ46">
        <v>0</v>
      </c>
      <c r="ARK46">
        <v>0</v>
      </c>
      <c r="ARL46">
        <v>0</v>
      </c>
      <c r="ARM46">
        <v>0</v>
      </c>
      <c r="ARO46" t="s">
        <v>1296</v>
      </c>
      <c r="ARP46">
        <v>1</v>
      </c>
      <c r="ARQ46">
        <v>0</v>
      </c>
      <c r="ARR46">
        <v>0</v>
      </c>
      <c r="ARS46">
        <v>0</v>
      </c>
      <c r="ART46">
        <v>0</v>
      </c>
      <c r="ARU46">
        <v>0</v>
      </c>
      <c r="ARV46">
        <v>0</v>
      </c>
      <c r="ARW46">
        <v>0</v>
      </c>
      <c r="ARX46">
        <v>0</v>
      </c>
      <c r="ARZ46" t="s">
        <v>1306</v>
      </c>
      <c r="ASA46" t="s">
        <v>1296</v>
      </c>
      <c r="ASB46">
        <v>1</v>
      </c>
      <c r="ASC46">
        <v>0</v>
      </c>
      <c r="ASD46">
        <v>0</v>
      </c>
      <c r="ASE46">
        <v>0</v>
      </c>
      <c r="ASF46">
        <v>0</v>
      </c>
      <c r="ASG46">
        <v>0</v>
      </c>
      <c r="ASH46">
        <v>0</v>
      </c>
      <c r="ASI46">
        <v>0</v>
      </c>
      <c r="ASJ46">
        <v>0</v>
      </c>
      <c r="ASL46" t="s">
        <v>1296</v>
      </c>
      <c r="ASM46">
        <v>1</v>
      </c>
      <c r="ASN46">
        <v>0</v>
      </c>
      <c r="ASO46">
        <v>0</v>
      </c>
      <c r="ASP46">
        <v>0</v>
      </c>
      <c r="ASQ46">
        <v>0</v>
      </c>
      <c r="ASR46">
        <v>0</v>
      </c>
      <c r="ASS46">
        <v>0</v>
      </c>
      <c r="AST46">
        <v>0</v>
      </c>
      <c r="ASU46">
        <v>0</v>
      </c>
      <c r="ASV46">
        <v>0</v>
      </c>
      <c r="ASX46" t="s">
        <v>1296</v>
      </c>
      <c r="ASY46">
        <v>1</v>
      </c>
      <c r="ASZ46">
        <v>0</v>
      </c>
      <c r="ATA46">
        <v>0</v>
      </c>
      <c r="ATB46">
        <v>0</v>
      </c>
      <c r="ATC46">
        <v>0</v>
      </c>
      <c r="ATD46">
        <v>0</v>
      </c>
      <c r="ATE46">
        <v>0</v>
      </c>
      <c r="ATF46">
        <v>0</v>
      </c>
      <c r="ATG46">
        <v>0</v>
      </c>
      <c r="ATI46" t="s">
        <v>1296</v>
      </c>
      <c r="ATJ46">
        <v>1</v>
      </c>
      <c r="ATK46">
        <v>0</v>
      </c>
      <c r="ATL46">
        <v>0</v>
      </c>
      <c r="ATM46">
        <v>0</v>
      </c>
      <c r="ATN46">
        <v>0</v>
      </c>
      <c r="ATO46">
        <v>0</v>
      </c>
      <c r="ATP46">
        <v>0</v>
      </c>
      <c r="ATQ46">
        <v>0</v>
      </c>
      <c r="ATR46">
        <v>0</v>
      </c>
      <c r="ATT46" t="s">
        <v>1327</v>
      </c>
      <c r="ATX46" t="s">
        <v>1327</v>
      </c>
      <c r="AUB46" t="s">
        <v>1498</v>
      </c>
      <c r="AUD46" t="s">
        <v>1390</v>
      </c>
      <c r="AUG46">
        <v>442264187</v>
      </c>
      <c r="AUH46" s="167">
        <v>45097.712430555563</v>
      </c>
      <c r="AUK46" t="s">
        <v>1308</v>
      </c>
      <c r="AUL46" t="s">
        <v>1309</v>
      </c>
      <c r="AUM46" t="s">
        <v>1310</v>
      </c>
    </row>
    <row r="47" spans="1:534 1125:1235" customFormat="1" ht="14.45">
      <c r="A47">
        <v>46</v>
      </c>
      <c r="B47" t="s">
        <v>1499</v>
      </c>
      <c r="C47" s="167">
        <v>45097</v>
      </c>
      <c r="D47" t="s">
        <v>1378</v>
      </c>
      <c r="E47" t="s">
        <v>1379</v>
      </c>
      <c r="F47" s="167">
        <v>45097.525583402778</v>
      </c>
      <c r="G47" s="167">
        <v>45097.531995555553</v>
      </c>
      <c r="H47" t="s">
        <v>1286</v>
      </c>
      <c r="K47" t="s">
        <v>1287</v>
      </c>
      <c r="L47" s="167">
        <v>45097</v>
      </c>
      <c r="M47" t="s">
        <v>1380</v>
      </c>
      <c r="N47" t="s">
        <v>1381</v>
      </c>
      <c r="O47" t="s">
        <v>1382</v>
      </c>
      <c r="P47" t="s">
        <v>1291</v>
      </c>
      <c r="S47" t="s">
        <v>1292</v>
      </c>
      <c r="T47" t="s">
        <v>1383</v>
      </c>
      <c r="V47" t="s">
        <v>1294</v>
      </c>
      <c r="X47" t="s">
        <v>1315</v>
      </c>
      <c r="AA47" t="s">
        <v>1296</v>
      </c>
      <c r="AB47">
        <v>0</v>
      </c>
      <c r="AC47">
        <v>0</v>
      </c>
      <c r="AD47">
        <v>0</v>
      </c>
      <c r="AE47">
        <v>1</v>
      </c>
      <c r="AF47">
        <v>1</v>
      </c>
      <c r="EK47" t="s">
        <v>1296</v>
      </c>
      <c r="EL47">
        <v>0</v>
      </c>
      <c r="EM47">
        <v>0</v>
      </c>
      <c r="EN47">
        <v>0</v>
      </c>
      <c r="EO47">
        <v>0</v>
      </c>
      <c r="EP47">
        <v>1</v>
      </c>
      <c r="EQ47">
        <v>1</v>
      </c>
      <c r="JB47" t="s">
        <v>1500</v>
      </c>
      <c r="JC47">
        <v>0</v>
      </c>
      <c r="JD47">
        <v>0</v>
      </c>
      <c r="JE47">
        <v>0</v>
      </c>
      <c r="JF47">
        <v>0</v>
      </c>
      <c r="JG47">
        <v>0</v>
      </c>
      <c r="JH47">
        <v>0</v>
      </c>
      <c r="JI47">
        <v>0</v>
      </c>
      <c r="JJ47">
        <v>0</v>
      </c>
      <c r="JK47">
        <v>0</v>
      </c>
      <c r="JL47">
        <v>0</v>
      </c>
      <c r="JM47">
        <v>1</v>
      </c>
      <c r="JN47">
        <v>1</v>
      </c>
      <c r="JO47">
        <v>0</v>
      </c>
      <c r="JP47">
        <v>1</v>
      </c>
      <c r="JQ47">
        <v>0</v>
      </c>
      <c r="JR47">
        <v>0</v>
      </c>
      <c r="JS47">
        <v>3</v>
      </c>
      <c r="JT47">
        <v>5</v>
      </c>
      <c r="OR47" t="s">
        <v>1298</v>
      </c>
      <c r="OS47">
        <v>3500</v>
      </c>
      <c r="OT47" t="s">
        <v>1317</v>
      </c>
      <c r="OW47">
        <v>10</v>
      </c>
      <c r="OX47">
        <v>5</v>
      </c>
      <c r="OY47">
        <v>0</v>
      </c>
      <c r="OZ47">
        <v>50</v>
      </c>
      <c r="PA47">
        <v>100</v>
      </c>
      <c r="PC47" t="s">
        <v>1298</v>
      </c>
      <c r="PD47">
        <v>3000</v>
      </c>
      <c r="PE47" t="s">
        <v>1317</v>
      </c>
      <c r="PH47">
        <v>100</v>
      </c>
      <c r="PI47">
        <v>10</v>
      </c>
      <c r="PJ47">
        <v>0</v>
      </c>
      <c r="PK47">
        <v>150</v>
      </c>
      <c r="PL47">
        <v>150</v>
      </c>
      <c r="PY47" t="s">
        <v>1298</v>
      </c>
      <c r="PZ47" t="s">
        <v>1294</v>
      </c>
      <c r="QA47">
        <v>3000</v>
      </c>
      <c r="QD47" t="s">
        <v>1317</v>
      </c>
      <c r="QG47">
        <v>10</v>
      </c>
      <c r="QH47">
        <v>5</v>
      </c>
      <c r="QI47">
        <v>0</v>
      </c>
      <c r="QJ47">
        <v>500</v>
      </c>
      <c r="QK47">
        <v>500</v>
      </c>
      <c r="QX47" t="s">
        <v>1302</v>
      </c>
      <c r="SF47" t="s">
        <v>1303</v>
      </c>
      <c r="SG47">
        <v>1</v>
      </c>
      <c r="SH47">
        <v>0</v>
      </c>
      <c r="SI47">
        <v>0</v>
      </c>
      <c r="SJ47">
        <v>0</v>
      </c>
      <c r="AQG47" t="s">
        <v>1296</v>
      </c>
      <c r="AQH47">
        <v>1</v>
      </c>
      <c r="AQI47">
        <v>0</v>
      </c>
      <c r="AQJ47">
        <v>0</v>
      </c>
      <c r="AQK47">
        <v>0</v>
      </c>
      <c r="AQL47">
        <v>0</v>
      </c>
      <c r="AQM47">
        <v>0</v>
      </c>
      <c r="AQN47">
        <v>0</v>
      </c>
      <c r="AQO47">
        <v>0</v>
      </c>
      <c r="AQP47">
        <v>0</v>
      </c>
      <c r="AQQ47">
        <v>0</v>
      </c>
      <c r="AQS47" t="s">
        <v>1304</v>
      </c>
      <c r="AQT47">
        <v>0</v>
      </c>
      <c r="AQU47">
        <v>0</v>
      </c>
      <c r="AQV47">
        <v>1</v>
      </c>
      <c r="AQW47">
        <v>0</v>
      </c>
      <c r="AQX47">
        <v>0</v>
      </c>
      <c r="AQY47">
        <v>0</v>
      </c>
      <c r="AQZ47">
        <v>0</v>
      </c>
      <c r="ARA47">
        <v>0</v>
      </c>
      <c r="ARB47">
        <v>0</v>
      </c>
      <c r="ARC47">
        <v>0</v>
      </c>
      <c r="ARD47">
        <v>0</v>
      </c>
      <c r="ARF47" t="s">
        <v>1325</v>
      </c>
      <c r="ARG47" t="s">
        <v>1302</v>
      </c>
      <c r="ARH47">
        <v>1</v>
      </c>
      <c r="ARI47">
        <v>0</v>
      </c>
      <c r="ARJ47">
        <v>0</v>
      </c>
      <c r="ARK47">
        <v>0</v>
      </c>
      <c r="ARL47">
        <v>0</v>
      </c>
      <c r="ARM47">
        <v>0</v>
      </c>
      <c r="ARO47" t="s">
        <v>1427</v>
      </c>
      <c r="ARP47">
        <v>0</v>
      </c>
      <c r="ARQ47">
        <v>0</v>
      </c>
      <c r="ARR47">
        <v>0</v>
      </c>
      <c r="ARS47">
        <v>0</v>
      </c>
      <c r="ART47">
        <v>1</v>
      </c>
      <c r="ARU47">
        <v>0</v>
      </c>
      <c r="ARV47">
        <v>0</v>
      </c>
      <c r="ARW47">
        <v>0</v>
      </c>
      <c r="ARX47">
        <v>0</v>
      </c>
      <c r="ARZ47" t="s">
        <v>1306</v>
      </c>
      <c r="ASA47" t="s">
        <v>1296</v>
      </c>
      <c r="ASB47">
        <v>1</v>
      </c>
      <c r="ASC47">
        <v>0</v>
      </c>
      <c r="ASD47">
        <v>0</v>
      </c>
      <c r="ASE47">
        <v>0</v>
      </c>
      <c r="ASF47">
        <v>0</v>
      </c>
      <c r="ASG47">
        <v>0</v>
      </c>
      <c r="ASH47">
        <v>0</v>
      </c>
      <c r="ASI47">
        <v>0</v>
      </c>
      <c r="ASJ47">
        <v>0</v>
      </c>
      <c r="ASL47" t="s">
        <v>1296</v>
      </c>
      <c r="ASM47">
        <v>1</v>
      </c>
      <c r="ASN47">
        <v>0</v>
      </c>
      <c r="ASO47">
        <v>0</v>
      </c>
      <c r="ASP47">
        <v>0</v>
      </c>
      <c r="ASQ47">
        <v>0</v>
      </c>
      <c r="ASR47">
        <v>0</v>
      </c>
      <c r="ASS47">
        <v>0</v>
      </c>
      <c r="AST47">
        <v>0</v>
      </c>
      <c r="ASU47">
        <v>0</v>
      </c>
      <c r="ASV47">
        <v>0</v>
      </c>
      <c r="ASX47" t="s">
        <v>1296</v>
      </c>
      <c r="ASY47">
        <v>1</v>
      </c>
      <c r="ASZ47">
        <v>0</v>
      </c>
      <c r="ATA47">
        <v>0</v>
      </c>
      <c r="ATB47">
        <v>0</v>
      </c>
      <c r="ATC47">
        <v>0</v>
      </c>
      <c r="ATD47">
        <v>0</v>
      </c>
      <c r="ATE47">
        <v>0</v>
      </c>
      <c r="ATF47">
        <v>0</v>
      </c>
      <c r="ATG47">
        <v>0</v>
      </c>
      <c r="ATI47" t="s">
        <v>1296</v>
      </c>
      <c r="ATJ47">
        <v>1</v>
      </c>
      <c r="ATK47">
        <v>0</v>
      </c>
      <c r="ATL47">
        <v>0</v>
      </c>
      <c r="ATM47">
        <v>0</v>
      </c>
      <c r="ATN47">
        <v>0</v>
      </c>
      <c r="ATO47">
        <v>0</v>
      </c>
      <c r="ATP47">
        <v>0</v>
      </c>
      <c r="ATQ47">
        <v>0</v>
      </c>
      <c r="ATR47">
        <v>0</v>
      </c>
      <c r="ATT47" t="s">
        <v>1394</v>
      </c>
      <c r="ATU47" t="s">
        <v>1417</v>
      </c>
      <c r="ATX47" t="s">
        <v>1355</v>
      </c>
      <c r="ATY47" t="s">
        <v>1417</v>
      </c>
      <c r="AUB47" t="s">
        <v>1390</v>
      </c>
      <c r="AUD47" t="s">
        <v>1390</v>
      </c>
      <c r="AUG47">
        <v>442264220</v>
      </c>
      <c r="AUH47" s="167">
        <v>45097.712453703702</v>
      </c>
      <c r="AUK47" t="s">
        <v>1308</v>
      </c>
      <c r="AUL47" t="s">
        <v>1309</v>
      </c>
      <c r="AUM47" t="s">
        <v>1310</v>
      </c>
    </row>
    <row r="48" spans="1:534 1125:1235" customFormat="1" ht="14.45">
      <c r="A48">
        <v>47</v>
      </c>
      <c r="B48" t="s">
        <v>1501</v>
      </c>
      <c r="C48" s="167">
        <v>45097</v>
      </c>
      <c r="D48" t="s">
        <v>1378</v>
      </c>
      <c r="E48" t="s">
        <v>1420</v>
      </c>
      <c r="F48" s="167">
        <v>45097.611522939813</v>
      </c>
      <c r="G48" s="167">
        <v>45097.628437789353</v>
      </c>
      <c r="H48" t="s">
        <v>1286</v>
      </c>
      <c r="K48" t="s">
        <v>1287</v>
      </c>
      <c r="L48" s="167">
        <v>45097</v>
      </c>
      <c r="M48" t="s">
        <v>1380</v>
      </c>
      <c r="N48" t="s">
        <v>1381</v>
      </c>
      <c r="O48" t="s">
        <v>1382</v>
      </c>
      <c r="P48" t="s">
        <v>1291</v>
      </c>
      <c r="S48" t="s">
        <v>1292</v>
      </c>
      <c r="T48" t="s">
        <v>1383</v>
      </c>
      <c r="V48" t="s">
        <v>1294</v>
      </c>
      <c r="X48" t="s">
        <v>1295</v>
      </c>
      <c r="AA48" t="s">
        <v>1296</v>
      </c>
      <c r="AB48">
        <v>0</v>
      </c>
      <c r="AC48">
        <v>0</v>
      </c>
      <c r="AD48">
        <v>0</v>
      </c>
      <c r="AE48">
        <v>1</v>
      </c>
      <c r="AF48">
        <v>1</v>
      </c>
      <c r="EK48" t="s">
        <v>1296</v>
      </c>
      <c r="EL48">
        <v>0</v>
      </c>
      <c r="EM48">
        <v>0</v>
      </c>
      <c r="EN48">
        <v>0</v>
      </c>
      <c r="EO48">
        <v>0</v>
      </c>
      <c r="EP48">
        <v>1</v>
      </c>
      <c r="EQ48">
        <v>1</v>
      </c>
      <c r="JB48" t="s">
        <v>1502</v>
      </c>
      <c r="JC48">
        <v>0</v>
      </c>
      <c r="JD48">
        <v>0</v>
      </c>
      <c r="JE48">
        <v>0</v>
      </c>
      <c r="JF48">
        <v>0</v>
      </c>
      <c r="JG48">
        <v>0</v>
      </c>
      <c r="JH48">
        <v>0</v>
      </c>
      <c r="JI48">
        <v>0</v>
      </c>
      <c r="JJ48">
        <v>0</v>
      </c>
      <c r="JK48">
        <v>1</v>
      </c>
      <c r="JL48">
        <v>0</v>
      </c>
      <c r="JM48">
        <v>0</v>
      </c>
      <c r="JN48">
        <v>0</v>
      </c>
      <c r="JO48">
        <v>0</v>
      </c>
      <c r="JP48">
        <v>0</v>
      </c>
      <c r="JQ48">
        <v>0</v>
      </c>
      <c r="JR48">
        <v>0</v>
      </c>
      <c r="JS48">
        <v>1</v>
      </c>
      <c r="JT48">
        <v>3</v>
      </c>
      <c r="NV48" t="s">
        <v>1298</v>
      </c>
      <c r="NW48">
        <v>2500</v>
      </c>
      <c r="NX48" t="s">
        <v>1317</v>
      </c>
      <c r="OA48">
        <v>21</v>
      </c>
      <c r="OB48">
        <v>3</v>
      </c>
      <c r="OC48">
        <v>0</v>
      </c>
      <c r="OD48">
        <v>50</v>
      </c>
      <c r="OE48">
        <v>100</v>
      </c>
      <c r="QX48" t="s">
        <v>1302</v>
      </c>
      <c r="SF48" t="s">
        <v>1303</v>
      </c>
      <c r="SG48">
        <v>1</v>
      </c>
      <c r="SH48">
        <v>0</v>
      </c>
      <c r="SI48">
        <v>0</v>
      </c>
      <c r="SJ48">
        <v>0</v>
      </c>
      <c r="AQG48" t="s">
        <v>1296</v>
      </c>
      <c r="AQH48">
        <v>1</v>
      </c>
      <c r="AQI48">
        <v>0</v>
      </c>
      <c r="AQJ48">
        <v>0</v>
      </c>
      <c r="AQK48">
        <v>0</v>
      </c>
      <c r="AQL48">
        <v>0</v>
      </c>
      <c r="AQM48">
        <v>0</v>
      </c>
      <c r="AQN48">
        <v>0</v>
      </c>
      <c r="AQO48">
        <v>0</v>
      </c>
      <c r="AQP48">
        <v>0</v>
      </c>
      <c r="AQQ48">
        <v>0</v>
      </c>
      <c r="AQS48" t="s">
        <v>1403</v>
      </c>
      <c r="AQT48">
        <v>0</v>
      </c>
      <c r="AQU48">
        <v>0</v>
      </c>
      <c r="AQV48">
        <v>0</v>
      </c>
      <c r="AQW48">
        <v>0</v>
      </c>
      <c r="AQX48">
        <v>0</v>
      </c>
      <c r="AQY48">
        <v>0</v>
      </c>
      <c r="AQZ48">
        <v>0</v>
      </c>
      <c r="ARA48">
        <v>0</v>
      </c>
      <c r="ARB48">
        <v>1</v>
      </c>
      <c r="ARC48">
        <v>0</v>
      </c>
      <c r="ARD48">
        <v>0</v>
      </c>
      <c r="ARE48" t="s">
        <v>1423</v>
      </c>
      <c r="ARF48" t="s">
        <v>1305</v>
      </c>
      <c r="ARG48" t="s">
        <v>1336</v>
      </c>
      <c r="ARH48">
        <v>0</v>
      </c>
      <c r="ARI48">
        <v>1</v>
      </c>
      <c r="ARJ48">
        <v>0</v>
      </c>
      <c r="ARK48">
        <v>0</v>
      </c>
      <c r="ARL48">
        <v>0</v>
      </c>
      <c r="ARM48">
        <v>0</v>
      </c>
      <c r="ARO48" t="s">
        <v>1296</v>
      </c>
      <c r="ARP48">
        <v>1</v>
      </c>
      <c r="ARQ48">
        <v>0</v>
      </c>
      <c r="ARR48">
        <v>0</v>
      </c>
      <c r="ARS48">
        <v>0</v>
      </c>
      <c r="ART48">
        <v>0</v>
      </c>
      <c r="ARU48">
        <v>0</v>
      </c>
      <c r="ARV48">
        <v>0</v>
      </c>
      <c r="ARW48">
        <v>0</v>
      </c>
      <c r="ARX48">
        <v>0</v>
      </c>
      <c r="ARZ48" t="s">
        <v>1306</v>
      </c>
      <c r="ASA48" t="s">
        <v>1296</v>
      </c>
      <c r="ASB48">
        <v>1</v>
      </c>
      <c r="ASC48">
        <v>0</v>
      </c>
      <c r="ASD48">
        <v>0</v>
      </c>
      <c r="ASE48">
        <v>0</v>
      </c>
      <c r="ASF48">
        <v>0</v>
      </c>
      <c r="ASG48">
        <v>0</v>
      </c>
      <c r="ASH48">
        <v>0</v>
      </c>
      <c r="ASI48">
        <v>0</v>
      </c>
      <c r="ASJ48">
        <v>0</v>
      </c>
      <c r="ASL48" t="s">
        <v>1296</v>
      </c>
      <c r="ASM48">
        <v>1</v>
      </c>
      <c r="ASN48">
        <v>0</v>
      </c>
      <c r="ASO48">
        <v>0</v>
      </c>
      <c r="ASP48">
        <v>0</v>
      </c>
      <c r="ASQ48">
        <v>0</v>
      </c>
      <c r="ASR48">
        <v>0</v>
      </c>
      <c r="ASS48">
        <v>0</v>
      </c>
      <c r="AST48">
        <v>0</v>
      </c>
      <c r="ASU48">
        <v>0</v>
      </c>
      <c r="ASV48">
        <v>0</v>
      </c>
      <c r="ASX48" t="s">
        <v>1296</v>
      </c>
      <c r="ASY48">
        <v>1</v>
      </c>
      <c r="ASZ48">
        <v>0</v>
      </c>
      <c r="ATA48">
        <v>0</v>
      </c>
      <c r="ATB48">
        <v>0</v>
      </c>
      <c r="ATC48">
        <v>0</v>
      </c>
      <c r="ATD48">
        <v>0</v>
      </c>
      <c r="ATE48">
        <v>0</v>
      </c>
      <c r="ATF48">
        <v>0</v>
      </c>
      <c r="ATG48">
        <v>0</v>
      </c>
      <c r="ATI48" t="s">
        <v>1296</v>
      </c>
      <c r="ATJ48">
        <v>1</v>
      </c>
      <c r="ATK48">
        <v>0</v>
      </c>
      <c r="ATL48">
        <v>0</v>
      </c>
      <c r="ATM48">
        <v>0</v>
      </c>
      <c r="ATN48">
        <v>0</v>
      </c>
      <c r="ATO48">
        <v>0</v>
      </c>
      <c r="ATP48">
        <v>0</v>
      </c>
      <c r="ATQ48">
        <v>0</v>
      </c>
      <c r="ATR48">
        <v>0</v>
      </c>
      <c r="ATT48" t="s">
        <v>1327</v>
      </c>
      <c r="ATX48" t="s">
        <v>1327</v>
      </c>
      <c r="AUB48" t="s">
        <v>1328</v>
      </c>
      <c r="AUD48" t="s">
        <v>1390</v>
      </c>
      <c r="AUG48">
        <v>442264240</v>
      </c>
      <c r="AUH48" s="167">
        <v>45097.712465277778</v>
      </c>
      <c r="AUK48" t="s">
        <v>1308</v>
      </c>
      <c r="AUL48" t="s">
        <v>1309</v>
      </c>
      <c r="AUM48" t="s">
        <v>1310</v>
      </c>
    </row>
    <row r="49" spans="1:1235" customFormat="1" ht="14.45">
      <c r="A49">
        <v>48</v>
      </c>
      <c r="B49" t="s">
        <v>1503</v>
      </c>
      <c r="C49" s="167">
        <v>45097</v>
      </c>
      <c r="D49" t="s">
        <v>1378</v>
      </c>
      <c r="E49" t="s">
        <v>1379</v>
      </c>
      <c r="F49" s="167">
        <v>45097.532121585653</v>
      </c>
      <c r="G49" s="167">
        <v>45097.542305902782</v>
      </c>
      <c r="H49" t="s">
        <v>1286</v>
      </c>
      <c r="K49" t="s">
        <v>1287</v>
      </c>
      <c r="L49" s="167">
        <v>45097</v>
      </c>
      <c r="M49" t="s">
        <v>1380</v>
      </c>
      <c r="N49" t="s">
        <v>1381</v>
      </c>
      <c r="O49" t="s">
        <v>1382</v>
      </c>
      <c r="P49" t="s">
        <v>1504</v>
      </c>
      <c r="S49" t="s">
        <v>1292</v>
      </c>
      <c r="T49" t="s">
        <v>1383</v>
      </c>
      <c r="V49" t="s">
        <v>1294</v>
      </c>
      <c r="X49" t="s">
        <v>1295</v>
      </c>
      <c r="AA49" t="s">
        <v>1296</v>
      </c>
      <c r="AB49">
        <v>0</v>
      </c>
      <c r="AC49">
        <v>0</v>
      </c>
      <c r="AD49">
        <v>0</v>
      </c>
      <c r="AE49">
        <v>1</v>
      </c>
      <c r="AF49">
        <v>1</v>
      </c>
      <c r="EK49" t="s">
        <v>1296</v>
      </c>
      <c r="EL49">
        <v>0</v>
      </c>
      <c r="EM49">
        <v>0</v>
      </c>
      <c r="EN49">
        <v>0</v>
      </c>
      <c r="EO49">
        <v>0</v>
      </c>
      <c r="EP49">
        <v>1</v>
      </c>
      <c r="EQ49">
        <v>1</v>
      </c>
      <c r="JB49" t="s">
        <v>1505</v>
      </c>
      <c r="JC49">
        <v>1</v>
      </c>
      <c r="JD49">
        <v>1</v>
      </c>
      <c r="JE49">
        <v>0</v>
      </c>
      <c r="JF49">
        <v>0</v>
      </c>
      <c r="JG49">
        <v>0</v>
      </c>
      <c r="JH49">
        <v>0</v>
      </c>
      <c r="JI49">
        <v>0</v>
      </c>
      <c r="JJ49">
        <v>0</v>
      </c>
      <c r="JK49">
        <v>0</v>
      </c>
      <c r="JL49">
        <v>0</v>
      </c>
      <c r="JM49">
        <v>0</v>
      </c>
      <c r="JN49">
        <v>0</v>
      </c>
      <c r="JO49">
        <v>0</v>
      </c>
      <c r="JP49">
        <v>0</v>
      </c>
      <c r="JQ49">
        <v>0</v>
      </c>
      <c r="JR49">
        <v>0</v>
      </c>
      <c r="JS49">
        <v>2</v>
      </c>
      <c r="JT49">
        <v>4</v>
      </c>
      <c r="JV49" t="s">
        <v>1298</v>
      </c>
      <c r="JW49">
        <v>250</v>
      </c>
      <c r="JX49" t="s">
        <v>1299</v>
      </c>
      <c r="KA49">
        <v>10</v>
      </c>
      <c r="KB49">
        <v>5</v>
      </c>
      <c r="KC49">
        <v>0</v>
      </c>
      <c r="KD49">
        <v>100</v>
      </c>
      <c r="KE49">
        <v>500</v>
      </c>
      <c r="KG49" t="s">
        <v>1298</v>
      </c>
      <c r="KH49" t="s">
        <v>1300</v>
      </c>
      <c r="KI49">
        <v>1</v>
      </c>
      <c r="KJ49">
        <v>1</v>
      </c>
      <c r="KK49">
        <v>8000</v>
      </c>
      <c r="KL49">
        <v>100</v>
      </c>
      <c r="KM49" t="s">
        <v>1317</v>
      </c>
      <c r="KP49">
        <v>10</v>
      </c>
      <c r="KQ49">
        <v>5</v>
      </c>
      <c r="KR49">
        <v>0</v>
      </c>
      <c r="KS49">
        <v>10</v>
      </c>
      <c r="KT49">
        <v>3</v>
      </c>
      <c r="QX49" t="s">
        <v>1302</v>
      </c>
      <c r="SF49" t="s">
        <v>1332</v>
      </c>
      <c r="SG49">
        <v>0</v>
      </c>
      <c r="SH49">
        <v>1</v>
      </c>
      <c r="SI49">
        <v>0</v>
      </c>
      <c r="SJ49">
        <v>0</v>
      </c>
      <c r="SK49" t="s">
        <v>1297</v>
      </c>
      <c r="SL49">
        <v>1</v>
      </c>
      <c r="SM49">
        <v>1</v>
      </c>
      <c r="SN49">
        <v>0</v>
      </c>
      <c r="SO49">
        <v>0</v>
      </c>
      <c r="SP49">
        <v>0</v>
      </c>
      <c r="SQ49">
        <v>0</v>
      </c>
      <c r="SR49">
        <v>0</v>
      </c>
      <c r="SS49">
        <v>0</v>
      </c>
      <c r="ST49">
        <v>0</v>
      </c>
      <c r="SU49">
        <v>0</v>
      </c>
      <c r="SV49">
        <v>0</v>
      </c>
      <c r="SW49">
        <v>0</v>
      </c>
      <c r="SX49">
        <v>0</v>
      </c>
      <c r="SY49">
        <v>0</v>
      </c>
      <c r="SZ49">
        <v>0</v>
      </c>
      <c r="TA49">
        <v>0</v>
      </c>
      <c r="TB49" t="s">
        <v>1334</v>
      </c>
      <c r="TC49">
        <v>1</v>
      </c>
      <c r="TD49">
        <v>0</v>
      </c>
      <c r="TE49">
        <v>0</v>
      </c>
      <c r="TF49">
        <v>0</v>
      </c>
      <c r="TG49">
        <v>0</v>
      </c>
      <c r="TH49">
        <v>0</v>
      </c>
      <c r="TI49">
        <v>0</v>
      </c>
      <c r="TJ49">
        <v>0</v>
      </c>
      <c r="TK49">
        <v>0</v>
      </c>
      <c r="TL49">
        <v>0</v>
      </c>
      <c r="TM49">
        <v>0</v>
      </c>
      <c r="TN49">
        <v>0</v>
      </c>
      <c r="AQG49" t="s">
        <v>1296</v>
      </c>
      <c r="AQH49">
        <v>1</v>
      </c>
      <c r="AQI49">
        <v>0</v>
      </c>
      <c r="AQJ49">
        <v>0</v>
      </c>
      <c r="AQK49">
        <v>0</v>
      </c>
      <c r="AQL49">
        <v>0</v>
      </c>
      <c r="AQM49">
        <v>0</v>
      </c>
      <c r="AQN49">
        <v>0</v>
      </c>
      <c r="AQO49">
        <v>0</v>
      </c>
      <c r="AQP49">
        <v>0</v>
      </c>
      <c r="AQQ49">
        <v>0</v>
      </c>
      <c r="AQS49" t="s">
        <v>1304</v>
      </c>
      <c r="AQT49">
        <v>0</v>
      </c>
      <c r="AQU49">
        <v>0</v>
      </c>
      <c r="AQV49">
        <v>1</v>
      </c>
      <c r="AQW49">
        <v>0</v>
      </c>
      <c r="AQX49">
        <v>0</v>
      </c>
      <c r="AQY49">
        <v>0</v>
      </c>
      <c r="AQZ49">
        <v>0</v>
      </c>
      <c r="ARA49">
        <v>0</v>
      </c>
      <c r="ARB49">
        <v>0</v>
      </c>
      <c r="ARC49">
        <v>0</v>
      </c>
      <c r="ARD49">
        <v>0</v>
      </c>
      <c r="ARF49" t="s">
        <v>1305</v>
      </c>
      <c r="ARG49" t="s">
        <v>1302</v>
      </c>
      <c r="ARH49">
        <v>1</v>
      </c>
      <c r="ARI49">
        <v>0</v>
      </c>
      <c r="ARJ49">
        <v>0</v>
      </c>
      <c r="ARK49">
        <v>0</v>
      </c>
      <c r="ARL49">
        <v>0</v>
      </c>
      <c r="ARM49">
        <v>0</v>
      </c>
      <c r="ARO49" t="s">
        <v>1427</v>
      </c>
      <c r="ARP49">
        <v>0</v>
      </c>
      <c r="ARQ49">
        <v>0</v>
      </c>
      <c r="ARR49">
        <v>0</v>
      </c>
      <c r="ARS49">
        <v>0</v>
      </c>
      <c r="ART49">
        <v>1</v>
      </c>
      <c r="ARU49">
        <v>0</v>
      </c>
      <c r="ARV49">
        <v>0</v>
      </c>
      <c r="ARW49">
        <v>0</v>
      </c>
      <c r="ARX49">
        <v>0</v>
      </c>
      <c r="ARZ49" t="s">
        <v>1306</v>
      </c>
      <c r="ASA49" t="s">
        <v>1296</v>
      </c>
      <c r="ASB49">
        <v>1</v>
      </c>
      <c r="ASC49">
        <v>0</v>
      </c>
      <c r="ASD49">
        <v>0</v>
      </c>
      <c r="ASE49">
        <v>0</v>
      </c>
      <c r="ASF49">
        <v>0</v>
      </c>
      <c r="ASG49">
        <v>0</v>
      </c>
      <c r="ASH49">
        <v>0</v>
      </c>
      <c r="ASI49">
        <v>0</v>
      </c>
      <c r="ASJ49">
        <v>0</v>
      </c>
      <c r="ASL49" t="s">
        <v>1296</v>
      </c>
      <c r="ASM49">
        <v>1</v>
      </c>
      <c r="ASN49">
        <v>0</v>
      </c>
      <c r="ASO49">
        <v>0</v>
      </c>
      <c r="ASP49">
        <v>0</v>
      </c>
      <c r="ASQ49">
        <v>0</v>
      </c>
      <c r="ASR49">
        <v>0</v>
      </c>
      <c r="ASS49">
        <v>0</v>
      </c>
      <c r="AST49">
        <v>0</v>
      </c>
      <c r="ASU49">
        <v>0</v>
      </c>
      <c r="ASV49">
        <v>0</v>
      </c>
      <c r="ASX49" t="s">
        <v>1296</v>
      </c>
      <c r="ASY49">
        <v>1</v>
      </c>
      <c r="ASZ49">
        <v>0</v>
      </c>
      <c r="ATA49">
        <v>0</v>
      </c>
      <c r="ATB49">
        <v>0</v>
      </c>
      <c r="ATC49">
        <v>0</v>
      </c>
      <c r="ATD49">
        <v>0</v>
      </c>
      <c r="ATE49">
        <v>0</v>
      </c>
      <c r="ATF49">
        <v>0</v>
      </c>
      <c r="ATG49">
        <v>0</v>
      </c>
      <c r="ATI49" t="s">
        <v>1296</v>
      </c>
      <c r="ATJ49">
        <v>1</v>
      </c>
      <c r="ATK49">
        <v>0</v>
      </c>
      <c r="ATL49">
        <v>0</v>
      </c>
      <c r="ATM49">
        <v>0</v>
      </c>
      <c r="ATN49">
        <v>0</v>
      </c>
      <c r="ATO49">
        <v>0</v>
      </c>
      <c r="ATP49">
        <v>0</v>
      </c>
      <c r="ATQ49">
        <v>0</v>
      </c>
      <c r="ATR49">
        <v>0</v>
      </c>
      <c r="ATT49" t="s">
        <v>1355</v>
      </c>
      <c r="ATU49" t="s">
        <v>1302</v>
      </c>
      <c r="ATX49" t="s">
        <v>1355</v>
      </c>
      <c r="ATY49" t="s">
        <v>1302</v>
      </c>
      <c r="AUB49" t="s">
        <v>1390</v>
      </c>
      <c r="AUD49" t="s">
        <v>1390</v>
      </c>
      <c r="AUG49">
        <v>442264259</v>
      </c>
      <c r="AUH49" s="167">
        <v>45097.712476851862</v>
      </c>
      <c r="AUK49" t="s">
        <v>1308</v>
      </c>
      <c r="AUL49" t="s">
        <v>1309</v>
      </c>
      <c r="AUM49" t="s">
        <v>1310</v>
      </c>
    </row>
    <row r="50" spans="1:1235" customFormat="1" ht="14.45">
      <c r="A50">
        <v>49</v>
      </c>
      <c r="B50" t="s">
        <v>1506</v>
      </c>
      <c r="C50" s="167">
        <v>45097</v>
      </c>
      <c r="D50" t="s">
        <v>1378</v>
      </c>
      <c r="E50" t="s">
        <v>1420</v>
      </c>
      <c r="F50" s="167">
        <v>45097.616531481493</v>
      </c>
      <c r="G50" s="167">
        <v>45097.632343923608</v>
      </c>
      <c r="H50" t="s">
        <v>1286</v>
      </c>
      <c r="K50" t="s">
        <v>1287</v>
      </c>
      <c r="L50" s="167">
        <v>45097</v>
      </c>
      <c r="M50" t="s">
        <v>1380</v>
      </c>
      <c r="N50" t="s">
        <v>1381</v>
      </c>
      <c r="O50" t="s">
        <v>1382</v>
      </c>
      <c r="P50" t="s">
        <v>1291</v>
      </c>
      <c r="S50" t="s">
        <v>1292</v>
      </c>
      <c r="T50" t="s">
        <v>1383</v>
      </c>
      <c r="V50" t="s">
        <v>1294</v>
      </c>
      <c r="X50" t="s">
        <v>1315</v>
      </c>
      <c r="AA50" t="s">
        <v>1296</v>
      </c>
      <c r="AB50">
        <v>0</v>
      </c>
      <c r="AC50">
        <v>0</v>
      </c>
      <c r="AD50">
        <v>0</v>
      </c>
      <c r="AE50">
        <v>1</v>
      </c>
      <c r="AF50">
        <v>1</v>
      </c>
      <c r="EK50" t="s">
        <v>1296</v>
      </c>
      <c r="EL50">
        <v>0</v>
      </c>
      <c r="EM50">
        <v>0</v>
      </c>
      <c r="EN50">
        <v>0</v>
      </c>
      <c r="EO50">
        <v>0</v>
      </c>
      <c r="EP50">
        <v>1</v>
      </c>
      <c r="EQ50">
        <v>1</v>
      </c>
      <c r="JB50" t="s">
        <v>1344</v>
      </c>
      <c r="JC50">
        <v>0</v>
      </c>
      <c r="JD50">
        <v>0</v>
      </c>
      <c r="JE50">
        <v>1</v>
      </c>
      <c r="JF50">
        <v>0</v>
      </c>
      <c r="JG50">
        <v>0</v>
      </c>
      <c r="JH50">
        <v>0</v>
      </c>
      <c r="JI50">
        <v>0</v>
      </c>
      <c r="JJ50">
        <v>0</v>
      </c>
      <c r="JK50">
        <v>0</v>
      </c>
      <c r="JL50">
        <v>0</v>
      </c>
      <c r="JM50">
        <v>0</v>
      </c>
      <c r="JN50">
        <v>0</v>
      </c>
      <c r="JO50">
        <v>0</v>
      </c>
      <c r="JP50">
        <v>0</v>
      </c>
      <c r="JQ50">
        <v>0</v>
      </c>
      <c r="JR50">
        <v>0</v>
      </c>
      <c r="JS50">
        <v>1</v>
      </c>
      <c r="JT50">
        <v>3</v>
      </c>
      <c r="KV50" t="s">
        <v>1298</v>
      </c>
      <c r="KW50" t="s">
        <v>1345</v>
      </c>
      <c r="KX50">
        <v>0</v>
      </c>
      <c r="KY50">
        <v>1</v>
      </c>
      <c r="KZ50">
        <v>1</v>
      </c>
      <c r="LB50">
        <v>28500</v>
      </c>
      <c r="LC50">
        <v>35500</v>
      </c>
      <c r="LD50" t="s">
        <v>1317</v>
      </c>
      <c r="LG50">
        <v>14</v>
      </c>
      <c r="LH50">
        <v>10</v>
      </c>
      <c r="LI50">
        <v>0</v>
      </c>
      <c r="LJ50">
        <v>80</v>
      </c>
      <c r="LK50">
        <v>30</v>
      </c>
      <c r="QX50" t="s">
        <v>1294</v>
      </c>
      <c r="QZ50" t="s">
        <v>1344</v>
      </c>
      <c r="RA50">
        <v>0</v>
      </c>
      <c r="RB50">
        <v>0</v>
      </c>
      <c r="RC50">
        <v>1</v>
      </c>
      <c r="RD50">
        <v>0</v>
      </c>
      <c r="RE50">
        <v>0</v>
      </c>
      <c r="RF50">
        <v>0</v>
      </c>
      <c r="RG50">
        <v>0</v>
      </c>
      <c r="RH50">
        <v>0</v>
      </c>
      <c r="RI50">
        <v>0</v>
      </c>
      <c r="RJ50">
        <v>0</v>
      </c>
      <c r="RK50">
        <v>0</v>
      </c>
      <c r="RL50">
        <v>0</v>
      </c>
      <c r="RM50">
        <v>0</v>
      </c>
      <c r="RN50">
        <v>0</v>
      </c>
      <c r="RO50">
        <v>0</v>
      </c>
      <c r="RP50">
        <v>0</v>
      </c>
      <c r="RR50" t="s">
        <v>1507</v>
      </c>
      <c r="RS50">
        <v>0</v>
      </c>
      <c r="RT50">
        <v>0</v>
      </c>
      <c r="RU50">
        <v>0</v>
      </c>
      <c r="RV50">
        <v>0</v>
      </c>
      <c r="RW50">
        <v>0</v>
      </c>
      <c r="RX50">
        <v>1</v>
      </c>
      <c r="RY50">
        <v>0</v>
      </c>
      <c r="RZ50">
        <v>0</v>
      </c>
      <c r="SA50">
        <v>0</v>
      </c>
      <c r="SB50">
        <v>1</v>
      </c>
      <c r="SC50">
        <v>0</v>
      </c>
      <c r="SD50" t="s">
        <v>1508</v>
      </c>
      <c r="SF50" t="s">
        <v>1303</v>
      </c>
      <c r="SG50">
        <v>1</v>
      </c>
      <c r="SH50">
        <v>0</v>
      </c>
      <c r="SI50">
        <v>0</v>
      </c>
      <c r="SJ50">
        <v>0</v>
      </c>
      <c r="AQG50" t="s">
        <v>1509</v>
      </c>
      <c r="AQH50">
        <v>0</v>
      </c>
      <c r="AQI50">
        <v>0</v>
      </c>
      <c r="AQJ50">
        <v>1</v>
      </c>
      <c r="AQK50">
        <v>0</v>
      </c>
      <c r="AQL50">
        <v>0</v>
      </c>
      <c r="AQM50">
        <v>0</v>
      </c>
      <c r="AQN50">
        <v>0</v>
      </c>
      <c r="AQO50">
        <v>1</v>
      </c>
      <c r="AQP50">
        <v>0</v>
      </c>
      <c r="AQQ50">
        <v>0</v>
      </c>
      <c r="AQR50" t="s">
        <v>1510</v>
      </c>
      <c r="AQS50" t="s">
        <v>1422</v>
      </c>
      <c r="AQT50">
        <v>0</v>
      </c>
      <c r="AQU50">
        <v>0</v>
      </c>
      <c r="AQV50">
        <v>1</v>
      </c>
      <c r="AQW50">
        <v>1</v>
      </c>
      <c r="AQX50">
        <v>0</v>
      </c>
      <c r="AQY50">
        <v>0</v>
      </c>
      <c r="AQZ50">
        <v>0</v>
      </c>
      <c r="ARA50">
        <v>0</v>
      </c>
      <c r="ARB50">
        <v>1</v>
      </c>
      <c r="ARC50">
        <v>0</v>
      </c>
      <c r="ARD50">
        <v>0</v>
      </c>
      <c r="ARE50" t="s">
        <v>1423</v>
      </c>
      <c r="ARF50" t="s">
        <v>1424</v>
      </c>
      <c r="ARG50" t="s">
        <v>1302</v>
      </c>
      <c r="ARH50">
        <v>1</v>
      </c>
      <c r="ARI50">
        <v>0</v>
      </c>
      <c r="ARJ50">
        <v>0</v>
      </c>
      <c r="ARK50">
        <v>0</v>
      </c>
      <c r="ARL50">
        <v>0</v>
      </c>
      <c r="ARM50">
        <v>0</v>
      </c>
      <c r="ARO50" t="s">
        <v>1296</v>
      </c>
      <c r="ARP50">
        <v>1</v>
      </c>
      <c r="ARQ50">
        <v>0</v>
      </c>
      <c r="ARR50">
        <v>0</v>
      </c>
      <c r="ARS50">
        <v>0</v>
      </c>
      <c r="ART50">
        <v>0</v>
      </c>
      <c r="ARU50">
        <v>0</v>
      </c>
      <c r="ARV50">
        <v>0</v>
      </c>
      <c r="ARW50">
        <v>0</v>
      </c>
      <c r="ARX50">
        <v>0</v>
      </c>
      <c r="ARZ50" t="s">
        <v>1306</v>
      </c>
      <c r="ASA50" t="s">
        <v>1296</v>
      </c>
      <c r="ASB50">
        <v>1</v>
      </c>
      <c r="ASC50">
        <v>0</v>
      </c>
      <c r="ASD50">
        <v>0</v>
      </c>
      <c r="ASE50">
        <v>0</v>
      </c>
      <c r="ASF50">
        <v>0</v>
      </c>
      <c r="ASG50">
        <v>0</v>
      </c>
      <c r="ASH50">
        <v>0</v>
      </c>
      <c r="ASI50">
        <v>0</v>
      </c>
      <c r="ASJ50">
        <v>0</v>
      </c>
      <c r="ASL50" t="s">
        <v>1296</v>
      </c>
      <c r="ASM50">
        <v>1</v>
      </c>
      <c r="ASN50">
        <v>0</v>
      </c>
      <c r="ASO50">
        <v>0</v>
      </c>
      <c r="ASP50">
        <v>0</v>
      </c>
      <c r="ASQ50">
        <v>0</v>
      </c>
      <c r="ASR50">
        <v>0</v>
      </c>
      <c r="ASS50">
        <v>0</v>
      </c>
      <c r="AST50">
        <v>0</v>
      </c>
      <c r="ASU50">
        <v>0</v>
      </c>
      <c r="ASV50">
        <v>0</v>
      </c>
      <c r="ASX50" t="s">
        <v>1296</v>
      </c>
      <c r="ASY50">
        <v>1</v>
      </c>
      <c r="ASZ50">
        <v>0</v>
      </c>
      <c r="ATA50">
        <v>0</v>
      </c>
      <c r="ATB50">
        <v>0</v>
      </c>
      <c r="ATC50">
        <v>0</v>
      </c>
      <c r="ATD50">
        <v>0</v>
      </c>
      <c r="ATE50">
        <v>0</v>
      </c>
      <c r="ATF50">
        <v>0</v>
      </c>
      <c r="ATG50">
        <v>0</v>
      </c>
      <c r="ATI50" t="s">
        <v>1296</v>
      </c>
      <c r="ATJ50">
        <v>1</v>
      </c>
      <c r="ATK50">
        <v>0</v>
      </c>
      <c r="ATL50">
        <v>0</v>
      </c>
      <c r="ATM50">
        <v>0</v>
      </c>
      <c r="ATN50">
        <v>0</v>
      </c>
      <c r="ATO50">
        <v>0</v>
      </c>
      <c r="ATP50">
        <v>0</v>
      </c>
      <c r="ATQ50">
        <v>0</v>
      </c>
      <c r="ATR50">
        <v>0</v>
      </c>
      <c r="ATT50" t="s">
        <v>1327</v>
      </c>
      <c r="ATX50" t="s">
        <v>1327</v>
      </c>
      <c r="AUB50" t="s">
        <v>1328</v>
      </c>
      <c r="AUD50" t="s">
        <v>1390</v>
      </c>
      <c r="AUG50">
        <v>442264279</v>
      </c>
      <c r="AUH50" s="167">
        <v>45097.712500000001</v>
      </c>
      <c r="AUK50" t="s">
        <v>1308</v>
      </c>
      <c r="AUL50" t="s">
        <v>1309</v>
      </c>
      <c r="AUM50" t="s">
        <v>1310</v>
      </c>
    </row>
    <row r="51" spans="1:1235" customFormat="1" ht="14.45">
      <c r="A51">
        <v>50</v>
      </c>
      <c r="B51" t="s">
        <v>1511</v>
      </c>
      <c r="C51" s="167">
        <v>45097</v>
      </c>
      <c r="D51" t="s">
        <v>1378</v>
      </c>
      <c r="E51" t="s">
        <v>1379</v>
      </c>
      <c r="F51" s="167">
        <v>45097.550807939813</v>
      </c>
      <c r="G51" s="167">
        <v>45097.672514398153</v>
      </c>
      <c r="H51" t="s">
        <v>1286</v>
      </c>
      <c r="K51" t="s">
        <v>1287</v>
      </c>
      <c r="L51" s="167">
        <v>45097</v>
      </c>
      <c r="M51" t="s">
        <v>1380</v>
      </c>
      <c r="N51" t="s">
        <v>1381</v>
      </c>
      <c r="O51" t="s">
        <v>1382</v>
      </c>
      <c r="P51" t="s">
        <v>1504</v>
      </c>
      <c r="S51" t="s">
        <v>1292</v>
      </c>
      <c r="T51" t="s">
        <v>1383</v>
      </c>
      <c r="V51" t="s">
        <v>1294</v>
      </c>
      <c r="X51" t="s">
        <v>1315</v>
      </c>
      <c r="AA51" t="s">
        <v>1296</v>
      </c>
      <c r="AB51">
        <v>0</v>
      </c>
      <c r="AC51">
        <v>0</v>
      </c>
      <c r="AD51">
        <v>0</v>
      </c>
      <c r="AE51">
        <v>1</v>
      </c>
      <c r="AF51">
        <v>1</v>
      </c>
      <c r="EK51" t="s">
        <v>1296</v>
      </c>
      <c r="EL51">
        <v>0</v>
      </c>
      <c r="EM51">
        <v>0</v>
      </c>
      <c r="EN51">
        <v>0</v>
      </c>
      <c r="EO51">
        <v>0</v>
      </c>
      <c r="EP51">
        <v>1</v>
      </c>
      <c r="EQ51">
        <v>1</v>
      </c>
      <c r="JB51" t="s">
        <v>1344</v>
      </c>
      <c r="JC51">
        <v>0</v>
      </c>
      <c r="JD51">
        <v>0</v>
      </c>
      <c r="JE51">
        <v>1</v>
      </c>
      <c r="JF51">
        <v>0</v>
      </c>
      <c r="JG51">
        <v>0</v>
      </c>
      <c r="JH51">
        <v>0</v>
      </c>
      <c r="JI51">
        <v>0</v>
      </c>
      <c r="JJ51">
        <v>0</v>
      </c>
      <c r="JK51">
        <v>0</v>
      </c>
      <c r="JL51">
        <v>0</v>
      </c>
      <c r="JM51">
        <v>0</v>
      </c>
      <c r="JN51">
        <v>0</v>
      </c>
      <c r="JO51">
        <v>0</v>
      </c>
      <c r="JP51">
        <v>0</v>
      </c>
      <c r="JQ51">
        <v>0</v>
      </c>
      <c r="JR51">
        <v>0</v>
      </c>
      <c r="JS51">
        <v>1</v>
      </c>
      <c r="JT51">
        <v>3</v>
      </c>
      <c r="KV51" t="s">
        <v>1298</v>
      </c>
      <c r="KW51" t="s">
        <v>1345</v>
      </c>
      <c r="KX51">
        <v>0</v>
      </c>
      <c r="KY51">
        <v>1</v>
      </c>
      <c r="KZ51">
        <v>1</v>
      </c>
      <c r="LB51">
        <v>28000</v>
      </c>
      <c r="LC51">
        <v>35000</v>
      </c>
      <c r="LD51" t="s">
        <v>1317</v>
      </c>
      <c r="LG51">
        <v>7</v>
      </c>
      <c r="LH51">
        <v>7</v>
      </c>
      <c r="LI51">
        <v>1</v>
      </c>
      <c r="LJ51">
        <v>50</v>
      </c>
      <c r="LK51">
        <v>100</v>
      </c>
      <c r="QX51" t="s">
        <v>1302</v>
      </c>
      <c r="SF51" t="s">
        <v>1332</v>
      </c>
      <c r="SG51">
        <v>0</v>
      </c>
      <c r="SH51">
        <v>1</v>
      </c>
      <c r="SI51">
        <v>0</v>
      </c>
      <c r="SJ51">
        <v>0</v>
      </c>
      <c r="SK51" t="s">
        <v>1344</v>
      </c>
      <c r="SL51">
        <v>0</v>
      </c>
      <c r="SM51">
        <v>0</v>
      </c>
      <c r="SN51">
        <v>1</v>
      </c>
      <c r="SO51">
        <v>0</v>
      </c>
      <c r="SP51">
        <v>0</v>
      </c>
      <c r="SQ51">
        <v>0</v>
      </c>
      <c r="SR51">
        <v>0</v>
      </c>
      <c r="SS51">
        <v>0</v>
      </c>
      <c r="ST51">
        <v>0</v>
      </c>
      <c r="SU51">
        <v>0</v>
      </c>
      <c r="SV51">
        <v>0</v>
      </c>
      <c r="SW51">
        <v>0</v>
      </c>
      <c r="SX51">
        <v>0</v>
      </c>
      <c r="SY51">
        <v>0</v>
      </c>
      <c r="SZ51">
        <v>0</v>
      </c>
      <c r="TA51">
        <v>0</v>
      </c>
      <c r="TB51" t="s">
        <v>1334</v>
      </c>
      <c r="TC51">
        <v>1</v>
      </c>
      <c r="TD51">
        <v>0</v>
      </c>
      <c r="TE51">
        <v>0</v>
      </c>
      <c r="TF51">
        <v>0</v>
      </c>
      <c r="TG51">
        <v>0</v>
      </c>
      <c r="TH51">
        <v>0</v>
      </c>
      <c r="TI51">
        <v>0</v>
      </c>
      <c r="TJ51">
        <v>0</v>
      </c>
      <c r="TK51">
        <v>0</v>
      </c>
      <c r="TL51">
        <v>0</v>
      </c>
      <c r="TM51">
        <v>0</v>
      </c>
      <c r="TN51">
        <v>0</v>
      </c>
      <c r="AQG51" t="s">
        <v>1296</v>
      </c>
      <c r="AQH51">
        <v>1</v>
      </c>
      <c r="AQI51">
        <v>0</v>
      </c>
      <c r="AQJ51">
        <v>0</v>
      </c>
      <c r="AQK51">
        <v>0</v>
      </c>
      <c r="AQL51">
        <v>0</v>
      </c>
      <c r="AQM51">
        <v>0</v>
      </c>
      <c r="AQN51">
        <v>0</v>
      </c>
      <c r="AQO51">
        <v>0</v>
      </c>
      <c r="AQP51">
        <v>0</v>
      </c>
      <c r="AQQ51">
        <v>0</v>
      </c>
      <c r="AQS51" t="s">
        <v>1304</v>
      </c>
      <c r="AQT51">
        <v>0</v>
      </c>
      <c r="AQU51">
        <v>0</v>
      </c>
      <c r="AQV51">
        <v>1</v>
      </c>
      <c r="AQW51">
        <v>0</v>
      </c>
      <c r="AQX51">
        <v>0</v>
      </c>
      <c r="AQY51">
        <v>0</v>
      </c>
      <c r="AQZ51">
        <v>0</v>
      </c>
      <c r="ARA51">
        <v>0</v>
      </c>
      <c r="ARB51">
        <v>0</v>
      </c>
      <c r="ARC51">
        <v>0</v>
      </c>
      <c r="ARD51">
        <v>0</v>
      </c>
      <c r="ARF51" t="s">
        <v>1424</v>
      </c>
      <c r="ARG51" t="s">
        <v>1302</v>
      </c>
      <c r="ARH51">
        <v>1</v>
      </c>
      <c r="ARI51">
        <v>0</v>
      </c>
      <c r="ARJ51">
        <v>0</v>
      </c>
      <c r="ARK51">
        <v>0</v>
      </c>
      <c r="ARL51">
        <v>0</v>
      </c>
      <c r="ARM51">
        <v>0</v>
      </c>
      <c r="ARO51" t="s">
        <v>1296</v>
      </c>
      <c r="ARP51">
        <v>1</v>
      </c>
      <c r="ARQ51">
        <v>0</v>
      </c>
      <c r="ARR51">
        <v>0</v>
      </c>
      <c r="ARS51">
        <v>0</v>
      </c>
      <c r="ART51">
        <v>0</v>
      </c>
      <c r="ARU51">
        <v>0</v>
      </c>
      <c r="ARV51">
        <v>0</v>
      </c>
      <c r="ARW51">
        <v>0</v>
      </c>
      <c r="ARX51">
        <v>0</v>
      </c>
      <c r="ARZ51" t="s">
        <v>1306</v>
      </c>
      <c r="ASA51" t="s">
        <v>1296</v>
      </c>
      <c r="ASB51">
        <v>1</v>
      </c>
      <c r="ASC51">
        <v>0</v>
      </c>
      <c r="ASD51">
        <v>0</v>
      </c>
      <c r="ASE51">
        <v>0</v>
      </c>
      <c r="ASF51">
        <v>0</v>
      </c>
      <c r="ASG51">
        <v>0</v>
      </c>
      <c r="ASH51">
        <v>0</v>
      </c>
      <c r="ASI51">
        <v>0</v>
      </c>
      <c r="ASJ51">
        <v>0</v>
      </c>
      <c r="ASL51" t="s">
        <v>1296</v>
      </c>
      <c r="ASM51">
        <v>1</v>
      </c>
      <c r="ASN51">
        <v>0</v>
      </c>
      <c r="ASO51">
        <v>0</v>
      </c>
      <c r="ASP51">
        <v>0</v>
      </c>
      <c r="ASQ51">
        <v>0</v>
      </c>
      <c r="ASR51">
        <v>0</v>
      </c>
      <c r="ASS51">
        <v>0</v>
      </c>
      <c r="AST51">
        <v>0</v>
      </c>
      <c r="ASU51">
        <v>0</v>
      </c>
      <c r="ASV51">
        <v>0</v>
      </c>
      <c r="ASX51" t="s">
        <v>1296</v>
      </c>
      <c r="ASY51">
        <v>1</v>
      </c>
      <c r="ASZ51">
        <v>0</v>
      </c>
      <c r="ATA51">
        <v>0</v>
      </c>
      <c r="ATB51">
        <v>0</v>
      </c>
      <c r="ATC51">
        <v>0</v>
      </c>
      <c r="ATD51">
        <v>0</v>
      </c>
      <c r="ATE51">
        <v>0</v>
      </c>
      <c r="ATF51">
        <v>0</v>
      </c>
      <c r="ATG51">
        <v>0</v>
      </c>
      <c r="ATI51" t="s">
        <v>1296</v>
      </c>
      <c r="ATJ51">
        <v>1</v>
      </c>
      <c r="ATK51">
        <v>0</v>
      </c>
      <c r="ATL51">
        <v>0</v>
      </c>
      <c r="ATM51">
        <v>0</v>
      </c>
      <c r="ATN51">
        <v>0</v>
      </c>
      <c r="ATO51">
        <v>0</v>
      </c>
      <c r="ATP51">
        <v>0</v>
      </c>
      <c r="ATQ51">
        <v>0</v>
      </c>
      <c r="ATR51">
        <v>0</v>
      </c>
      <c r="ATT51" t="s">
        <v>1394</v>
      </c>
      <c r="ATU51" t="s">
        <v>1302</v>
      </c>
      <c r="ATX51" t="s">
        <v>1355</v>
      </c>
      <c r="ATY51" t="s">
        <v>1302</v>
      </c>
      <c r="AUB51" t="s">
        <v>1390</v>
      </c>
      <c r="AUD51" t="s">
        <v>1390</v>
      </c>
      <c r="AUG51">
        <v>442264285</v>
      </c>
      <c r="AUH51" s="167">
        <v>45097.712500000001</v>
      </c>
      <c r="AUK51" t="s">
        <v>1308</v>
      </c>
      <c r="AUL51" t="s">
        <v>1309</v>
      </c>
      <c r="AUM51" t="s">
        <v>1310</v>
      </c>
    </row>
    <row r="52" spans="1:1235" customFormat="1" ht="14.45">
      <c r="A52">
        <v>51</v>
      </c>
      <c r="B52" t="s">
        <v>1512</v>
      </c>
      <c r="C52" s="167">
        <v>45097</v>
      </c>
      <c r="D52" t="s">
        <v>1378</v>
      </c>
      <c r="E52" t="s">
        <v>1420</v>
      </c>
      <c r="F52" s="167">
        <v>45097.628534861113</v>
      </c>
      <c r="G52" s="167">
        <v>45097.631082164356</v>
      </c>
      <c r="H52" t="s">
        <v>1286</v>
      </c>
      <c r="K52" t="s">
        <v>1287</v>
      </c>
      <c r="L52" s="167">
        <v>45097</v>
      </c>
      <c r="M52" t="s">
        <v>1380</v>
      </c>
      <c r="N52" t="s">
        <v>1381</v>
      </c>
      <c r="O52" t="s">
        <v>1382</v>
      </c>
      <c r="P52" t="s">
        <v>1291</v>
      </c>
      <c r="S52" t="s">
        <v>1292</v>
      </c>
      <c r="T52" t="s">
        <v>1383</v>
      </c>
      <c r="V52" t="s">
        <v>1294</v>
      </c>
      <c r="X52" t="s">
        <v>1295</v>
      </c>
      <c r="AA52" t="s">
        <v>1296</v>
      </c>
      <c r="AB52">
        <v>0</v>
      </c>
      <c r="AC52">
        <v>0</v>
      </c>
      <c r="AD52">
        <v>0</v>
      </c>
      <c r="AE52">
        <v>1</v>
      </c>
      <c r="AF52">
        <v>1</v>
      </c>
      <c r="EK52" t="s">
        <v>1296</v>
      </c>
      <c r="EL52">
        <v>0</v>
      </c>
      <c r="EM52">
        <v>0</v>
      </c>
      <c r="EN52">
        <v>0</v>
      </c>
      <c r="EO52">
        <v>0</v>
      </c>
      <c r="EP52">
        <v>1</v>
      </c>
      <c r="EQ52">
        <v>1</v>
      </c>
      <c r="JB52" t="s">
        <v>1513</v>
      </c>
      <c r="JC52">
        <v>0</v>
      </c>
      <c r="JD52">
        <v>0</v>
      </c>
      <c r="JE52">
        <v>0</v>
      </c>
      <c r="JF52">
        <v>0</v>
      </c>
      <c r="JG52">
        <v>0</v>
      </c>
      <c r="JH52">
        <v>0</v>
      </c>
      <c r="JI52">
        <v>1</v>
      </c>
      <c r="JJ52">
        <v>0</v>
      </c>
      <c r="JK52">
        <v>0</v>
      </c>
      <c r="JL52">
        <v>0</v>
      </c>
      <c r="JM52">
        <v>0</v>
      </c>
      <c r="JN52">
        <v>0</v>
      </c>
      <c r="JO52">
        <v>0</v>
      </c>
      <c r="JP52">
        <v>0</v>
      </c>
      <c r="JQ52">
        <v>0</v>
      </c>
      <c r="JR52">
        <v>0</v>
      </c>
      <c r="JS52">
        <v>1</v>
      </c>
      <c r="JT52">
        <v>3</v>
      </c>
      <c r="MT52" t="s">
        <v>1298</v>
      </c>
      <c r="MU52">
        <v>150</v>
      </c>
      <c r="MV52" t="s">
        <v>1299</v>
      </c>
      <c r="MY52">
        <v>20</v>
      </c>
      <c r="MZ52">
        <v>1</v>
      </c>
      <c r="NA52">
        <v>0</v>
      </c>
      <c r="NB52">
        <v>240</v>
      </c>
      <c r="NC52">
        <v>200</v>
      </c>
      <c r="QX52" t="s">
        <v>1302</v>
      </c>
      <c r="SF52" t="s">
        <v>1303</v>
      </c>
      <c r="SG52">
        <v>1</v>
      </c>
      <c r="SH52">
        <v>0</v>
      </c>
      <c r="SI52">
        <v>0</v>
      </c>
      <c r="SJ52">
        <v>0</v>
      </c>
      <c r="AQG52" t="s">
        <v>1296</v>
      </c>
      <c r="AQH52">
        <v>1</v>
      </c>
      <c r="AQI52">
        <v>0</v>
      </c>
      <c r="AQJ52">
        <v>0</v>
      </c>
      <c r="AQK52">
        <v>0</v>
      </c>
      <c r="AQL52">
        <v>0</v>
      </c>
      <c r="AQM52">
        <v>0</v>
      </c>
      <c r="AQN52">
        <v>0</v>
      </c>
      <c r="AQO52">
        <v>0</v>
      </c>
      <c r="AQP52">
        <v>0</v>
      </c>
      <c r="AQQ52">
        <v>0</v>
      </c>
      <c r="AQS52" t="s">
        <v>1403</v>
      </c>
      <c r="AQT52">
        <v>0</v>
      </c>
      <c r="AQU52">
        <v>0</v>
      </c>
      <c r="AQV52">
        <v>0</v>
      </c>
      <c r="AQW52">
        <v>0</v>
      </c>
      <c r="AQX52">
        <v>0</v>
      </c>
      <c r="AQY52">
        <v>0</v>
      </c>
      <c r="AQZ52">
        <v>0</v>
      </c>
      <c r="ARA52">
        <v>0</v>
      </c>
      <c r="ARB52">
        <v>1</v>
      </c>
      <c r="ARC52">
        <v>0</v>
      </c>
      <c r="ARD52">
        <v>0</v>
      </c>
      <c r="ARE52" t="s">
        <v>1423</v>
      </c>
      <c r="ARF52" t="s">
        <v>1424</v>
      </c>
      <c r="ARG52" t="s">
        <v>1336</v>
      </c>
      <c r="ARH52">
        <v>0</v>
      </c>
      <c r="ARI52">
        <v>1</v>
      </c>
      <c r="ARJ52">
        <v>0</v>
      </c>
      <c r="ARK52">
        <v>0</v>
      </c>
      <c r="ARL52">
        <v>0</v>
      </c>
      <c r="ARM52">
        <v>0</v>
      </c>
      <c r="ARO52" t="s">
        <v>1296</v>
      </c>
      <c r="ARP52">
        <v>1</v>
      </c>
      <c r="ARQ52">
        <v>0</v>
      </c>
      <c r="ARR52">
        <v>0</v>
      </c>
      <c r="ARS52">
        <v>0</v>
      </c>
      <c r="ART52">
        <v>0</v>
      </c>
      <c r="ARU52">
        <v>0</v>
      </c>
      <c r="ARV52">
        <v>0</v>
      </c>
      <c r="ARW52">
        <v>0</v>
      </c>
      <c r="ARX52">
        <v>0</v>
      </c>
      <c r="ARZ52" t="s">
        <v>1306</v>
      </c>
      <c r="ASA52" t="s">
        <v>1296</v>
      </c>
      <c r="ASB52">
        <v>1</v>
      </c>
      <c r="ASC52">
        <v>0</v>
      </c>
      <c r="ASD52">
        <v>0</v>
      </c>
      <c r="ASE52">
        <v>0</v>
      </c>
      <c r="ASF52">
        <v>0</v>
      </c>
      <c r="ASG52">
        <v>0</v>
      </c>
      <c r="ASH52">
        <v>0</v>
      </c>
      <c r="ASI52">
        <v>0</v>
      </c>
      <c r="ASJ52">
        <v>0</v>
      </c>
      <c r="ASL52" t="s">
        <v>1296</v>
      </c>
      <c r="ASM52">
        <v>1</v>
      </c>
      <c r="ASN52">
        <v>0</v>
      </c>
      <c r="ASO52">
        <v>0</v>
      </c>
      <c r="ASP52">
        <v>0</v>
      </c>
      <c r="ASQ52">
        <v>0</v>
      </c>
      <c r="ASR52">
        <v>0</v>
      </c>
      <c r="ASS52">
        <v>0</v>
      </c>
      <c r="AST52">
        <v>0</v>
      </c>
      <c r="ASU52">
        <v>0</v>
      </c>
      <c r="ASV52">
        <v>0</v>
      </c>
      <c r="ASX52" t="s">
        <v>1296</v>
      </c>
      <c r="ASY52">
        <v>1</v>
      </c>
      <c r="ASZ52">
        <v>0</v>
      </c>
      <c r="ATA52">
        <v>0</v>
      </c>
      <c r="ATB52">
        <v>0</v>
      </c>
      <c r="ATC52">
        <v>0</v>
      </c>
      <c r="ATD52">
        <v>0</v>
      </c>
      <c r="ATE52">
        <v>0</v>
      </c>
      <c r="ATF52">
        <v>0</v>
      </c>
      <c r="ATG52">
        <v>0</v>
      </c>
      <c r="ATI52" t="s">
        <v>1296</v>
      </c>
      <c r="ATJ52">
        <v>1</v>
      </c>
      <c r="ATK52">
        <v>0</v>
      </c>
      <c r="ATL52">
        <v>0</v>
      </c>
      <c r="ATM52">
        <v>0</v>
      </c>
      <c r="ATN52">
        <v>0</v>
      </c>
      <c r="ATO52">
        <v>0</v>
      </c>
      <c r="ATP52">
        <v>0</v>
      </c>
      <c r="ATQ52">
        <v>0</v>
      </c>
      <c r="ATR52">
        <v>0</v>
      </c>
      <c r="ATT52" t="s">
        <v>1327</v>
      </c>
      <c r="ATX52" t="s">
        <v>1327</v>
      </c>
      <c r="AUB52" t="s">
        <v>1390</v>
      </c>
      <c r="AUD52" t="s">
        <v>1390</v>
      </c>
      <c r="AUG52">
        <v>442264302</v>
      </c>
      <c r="AUH52" s="167">
        <v>45097.712511574078</v>
      </c>
      <c r="AUK52" t="s">
        <v>1308</v>
      </c>
      <c r="AUL52" t="s">
        <v>1309</v>
      </c>
      <c r="AUM52" t="s">
        <v>1310</v>
      </c>
    </row>
    <row r="53" spans="1:1235" customFormat="1" ht="14.45">
      <c r="A53">
        <v>52</v>
      </c>
      <c r="B53" t="s">
        <v>1514</v>
      </c>
      <c r="C53" s="167">
        <v>45097</v>
      </c>
      <c r="D53" t="s">
        <v>1515</v>
      </c>
      <c r="E53" t="s">
        <v>1516</v>
      </c>
      <c r="F53" s="167">
        <v>45097.590010567132</v>
      </c>
      <c r="G53" s="167">
        <v>45097.725862245366</v>
      </c>
      <c r="H53" t="s">
        <v>1286</v>
      </c>
      <c r="K53" t="s">
        <v>1287</v>
      </c>
      <c r="L53" s="167">
        <v>45097</v>
      </c>
      <c r="M53" t="s">
        <v>1517</v>
      </c>
      <c r="N53" t="s">
        <v>1518</v>
      </c>
      <c r="O53" t="s">
        <v>1519</v>
      </c>
      <c r="P53" t="s">
        <v>1291</v>
      </c>
      <c r="S53" t="s">
        <v>1292</v>
      </c>
      <c r="T53" t="s">
        <v>1520</v>
      </c>
      <c r="V53" t="s">
        <v>1294</v>
      </c>
      <c r="X53" t="s">
        <v>1360</v>
      </c>
      <c r="AA53" t="s">
        <v>1330</v>
      </c>
      <c r="AB53">
        <v>1</v>
      </c>
      <c r="AC53">
        <v>1</v>
      </c>
      <c r="AD53">
        <v>1</v>
      </c>
      <c r="AE53">
        <v>0</v>
      </c>
      <c r="AF53">
        <v>3</v>
      </c>
      <c r="AH53" t="s">
        <v>1298</v>
      </c>
      <c r="AI53">
        <v>700</v>
      </c>
      <c r="AJ53" t="s">
        <v>1321</v>
      </c>
      <c r="AM53">
        <v>30</v>
      </c>
      <c r="AN53">
        <v>2</v>
      </c>
      <c r="AO53">
        <v>0</v>
      </c>
      <c r="AP53">
        <v>150</v>
      </c>
      <c r="AQ53">
        <v>150</v>
      </c>
      <c r="AS53" t="s">
        <v>1298</v>
      </c>
      <c r="AT53" t="s">
        <v>1362</v>
      </c>
      <c r="AU53">
        <v>1</v>
      </c>
      <c r="AV53">
        <v>0</v>
      </c>
      <c r="AW53">
        <v>1250</v>
      </c>
      <c r="AY53" t="s">
        <v>1317</v>
      </c>
      <c r="BB53">
        <v>15</v>
      </c>
      <c r="BC53">
        <v>3</v>
      </c>
      <c r="BD53">
        <v>0</v>
      </c>
      <c r="BE53">
        <v>200</v>
      </c>
      <c r="BF53">
        <v>200</v>
      </c>
      <c r="BH53" t="s">
        <v>1298</v>
      </c>
      <c r="BI53" t="s">
        <v>1320</v>
      </c>
      <c r="BJ53">
        <v>1</v>
      </c>
      <c r="BK53">
        <v>1</v>
      </c>
      <c r="BL53">
        <v>500</v>
      </c>
      <c r="BM53">
        <v>300</v>
      </c>
      <c r="BN53" t="s">
        <v>1317</v>
      </c>
      <c r="BQ53">
        <v>15</v>
      </c>
      <c r="BR53">
        <v>1</v>
      </c>
      <c r="BS53">
        <v>0</v>
      </c>
      <c r="BT53">
        <v>200</v>
      </c>
      <c r="BU53">
        <v>200</v>
      </c>
      <c r="BW53" t="s">
        <v>1302</v>
      </c>
      <c r="CS53" t="s">
        <v>1303</v>
      </c>
      <c r="CT53">
        <v>1</v>
      </c>
      <c r="CU53">
        <v>0</v>
      </c>
      <c r="CV53">
        <v>0</v>
      </c>
      <c r="CW53">
        <v>0</v>
      </c>
      <c r="EK53" t="s">
        <v>1340</v>
      </c>
      <c r="EL53">
        <v>1</v>
      </c>
      <c r="EM53">
        <v>1</v>
      </c>
      <c r="EN53">
        <v>1</v>
      </c>
      <c r="EO53">
        <v>1</v>
      </c>
      <c r="EP53">
        <v>0</v>
      </c>
      <c r="EQ53">
        <v>4</v>
      </c>
      <c r="ES53" t="s">
        <v>1298</v>
      </c>
      <c r="ET53">
        <v>5000</v>
      </c>
      <c r="EU53" t="s">
        <v>1317</v>
      </c>
      <c r="EX53">
        <v>40</v>
      </c>
      <c r="EY53">
        <v>2</v>
      </c>
      <c r="EZ53">
        <v>0</v>
      </c>
      <c r="FA53">
        <v>200</v>
      </c>
      <c r="FB53">
        <v>200</v>
      </c>
      <c r="FD53" t="s">
        <v>1298</v>
      </c>
      <c r="FE53">
        <v>15000</v>
      </c>
      <c r="FF53" t="s">
        <v>1317</v>
      </c>
      <c r="FI53">
        <v>30</v>
      </c>
      <c r="FJ53">
        <v>2</v>
      </c>
      <c r="FK53">
        <v>0</v>
      </c>
      <c r="FL53">
        <v>60</v>
      </c>
      <c r="FM53">
        <v>60</v>
      </c>
      <c r="FO53" t="s">
        <v>1298</v>
      </c>
      <c r="FP53">
        <v>750</v>
      </c>
      <c r="FQ53" t="s">
        <v>1317</v>
      </c>
      <c r="FT53">
        <v>25</v>
      </c>
      <c r="FU53">
        <v>2</v>
      </c>
      <c r="FV53">
        <v>0</v>
      </c>
      <c r="FW53">
        <v>100</v>
      </c>
      <c r="FX53">
        <v>100</v>
      </c>
      <c r="FZ53" t="s">
        <v>1298</v>
      </c>
      <c r="GA53">
        <v>1500</v>
      </c>
      <c r="GB53" t="s">
        <v>1317</v>
      </c>
      <c r="GE53">
        <v>30</v>
      </c>
      <c r="GF53">
        <v>2</v>
      </c>
      <c r="GG53">
        <v>0</v>
      </c>
      <c r="GH53">
        <v>100</v>
      </c>
      <c r="GI53">
        <v>100</v>
      </c>
      <c r="GK53" t="s">
        <v>1302</v>
      </c>
      <c r="HH53" t="s">
        <v>1303</v>
      </c>
      <c r="HI53">
        <v>1</v>
      </c>
      <c r="HJ53">
        <v>0</v>
      </c>
      <c r="HK53">
        <v>0</v>
      </c>
      <c r="HL53">
        <v>0</v>
      </c>
      <c r="JB53" t="s">
        <v>1521</v>
      </c>
      <c r="JC53">
        <v>1</v>
      </c>
      <c r="JD53">
        <v>1</v>
      </c>
      <c r="JE53">
        <v>1</v>
      </c>
      <c r="JF53">
        <v>1</v>
      </c>
      <c r="JG53">
        <v>1</v>
      </c>
      <c r="JH53">
        <v>1</v>
      </c>
      <c r="JI53">
        <v>1</v>
      </c>
      <c r="JJ53">
        <v>1</v>
      </c>
      <c r="JK53">
        <v>1</v>
      </c>
      <c r="JL53">
        <v>1</v>
      </c>
      <c r="JM53">
        <v>1</v>
      </c>
      <c r="JN53">
        <v>1</v>
      </c>
      <c r="JO53">
        <v>1</v>
      </c>
      <c r="JP53">
        <v>1</v>
      </c>
      <c r="JQ53">
        <v>1</v>
      </c>
      <c r="JR53">
        <v>0</v>
      </c>
      <c r="JS53">
        <v>15</v>
      </c>
      <c r="JT53">
        <v>22</v>
      </c>
      <c r="JV53" t="s">
        <v>1298</v>
      </c>
      <c r="JW53">
        <v>500</v>
      </c>
      <c r="JX53" t="s">
        <v>1317</v>
      </c>
      <c r="KA53">
        <v>20</v>
      </c>
      <c r="KB53">
        <v>3</v>
      </c>
      <c r="KC53">
        <v>0</v>
      </c>
      <c r="KD53">
        <v>20000</v>
      </c>
      <c r="KE53">
        <v>20000</v>
      </c>
      <c r="KG53" t="s">
        <v>1298</v>
      </c>
      <c r="KH53" t="s">
        <v>1300</v>
      </c>
      <c r="KI53">
        <v>1</v>
      </c>
      <c r="KJ53">
        <v>1</v>
      </c>
      <c r="KK53">
        <v>7500</v>
      </c>
      <c r="KL53">
        <v>100</v>
      </c>
      <c r="KM53" t="s">
        <v>1317</v>
      </c>
      <c r="KP53">
        <v>15</v>
      </c>
      <c r="KQ53">
        <v>5</v>
      </c>
      <c r="KR53">
        <v>0</v>
      </c>
      <c r="KS53">
        <v>6000</v>
      </c>
      <c r="KT53">
        <v>6000</v>
      </c>
      <c r="KV53" t="s">
        <v>1298</v>
      </c>
      <c r="KW53" t="s">
        <v>1345</v>
      </c>
      <c r="KX53">
        <v>0</v>
      </c>
      <c r="KY53">
        <v>1</v>
      </c>
      <c r="KZ53">
        <v>1</v>
      </c>
      <c r="LB53">
        <v>25000</v>
      </c>
      <c r="LC53">
        <v>35000</v>
      </c>
      <c r="LD53" t="s">
        <v>1317</v>
      </c>
      <c r="LG53">
        <v>14</v>
      </c>
      <c r="LH53">
        <v>2</v>
      </c>
      <c r="LI53">
        <v>0</v>
      </c>
      <c r="LJ53">
        <v>200</v>
      </c>
      <c r="LK53">
        <v>200</v>
      </c>
      <c r="LM53" t="s">
        <v>1298</v>
      </c>
      <c r="LN53">
        <v>4500</v>
      </c>
      <c r="LO53" t="s">
        <v>1317</v>
      </c>
      <c r="LR53">
        <v>30</v>
      </c>
      <c r="LS53">
        <v>3</v>
      </c>
      <c r="LT53">
        <v>0</v>
      </c>
      <c r="LU53">
        <v>100</v>
      </c>
      <c r="LV53">
        <v>100</v>
      </c>
      <c r="LX53" t="s">
        <v>1298</v>
      </c>
      <c r="LY53">
        <v>3500</v>
      </c>
      <c r="LZ53" t="s">
        <v>1317</v>
      </c>
      <c r="MC53">
        <v>30</v>
      </c>
      <c r="MD53">
        <v>3</v>
      </c>
      <c r="ME53">
        <v>0</v>
      </c>
      <c r="MF53">
        <v>50</v>
      </c>
      <c r="MG53">
        <v>50</v>
      </c>
      <c r="MI53" t="s">
        <v>1298</v>
      </c>
      <c r="MJ53">
        <v>600</v>
      </c>
      <c r="MK53" t="s">
        <v>1317</v>
      </c>
      <c r="MN53">
        <v>15</v>
      </c>
      <c r="MO53">
        <v>2</v>
      </c>
      <c r="MP53">
        <v>0</v>
      </c>
      <c r="MQ53">
        <v>100</v>
      </c>
      <c r="MR53">
        <v>100</v>
      </c>
      <c r="MT53" t="s">
        <v>1298</v>
      </c>
      <c r="MU53">
        <v>100</v>
      </c>
      <c r="MV53" t="s">
        <v>1317</v>
      </c>
      <c r="MY53">
        <v>20</v>
      </c>
      <c r="MZ53">
        <v>2</v>
      </c>
      <c r="NA53">
        <v>0</v>
      </c>
      <c r="NB53">
        <v>120</v>
      </c>
      <c r="NC53">
        <v>120</v>
      </c>
      <c r="NE53" t="s">
        <v>1298</v>
      </c>
      <c r="NF53" t="s">
        <v>1522</v>
      </c>
      <c r="NG53">
        <v>1</v>
      </c>
      <c r="NH53">
        <v>1</v>
      </c>
      <c r="NI53">
        <v>1</v>
      </c>
      <c r="NJ53">
        <v>200</v>
      </c>
      <c r="NK53">
        <v>300</v>
      </c>
      <c r="NL53">
        <v>700</v>
      </c>
      <c r="NM53" t="s">
        <v>1317</v>
      </c>
      <c r="NP53">
        <v>30</v>
      </c>
      <c r="NQ53">
        <v>2</v>
      </c>
      <c r="NR53">
        <v>0</v>
      </c>
      <c r="NS53">
        <v>150</v>
      </c>
      <c r="NT53">
        <v>150</v>
      </c>
      <c r="NV53" t="s">
        <v>1298</v>
      </c>
      <c r="NW53">
        <v>2500</v>
      </c>
      <c r="NX53" t="s">
        <v>1317</v>
      </c>
      <c r="OA53">
        <v>30</v>
      </c>
      <c r="OB53">
        <v>2</v>
      </c>
      <c r="OC53">
        <v>0</v>
      </c>
      <c r="OD53">
        <v>70</v>
      </c>
      <c r="OE53">
        <v>70</v>
      </c>
      <c r="OG53" t="s">
        <v>1298</v>
      </c>
      <c r="OH53">
        <v>2500</v>
      </c>
      <c r="OI53" t="s">
        <v>1317</v>
      </c>
      <c r="OL53">
        <v>40</v>
      </c>
      <c r="OM53">
        <v>1</v>
      </c>
      <c r="ON53">
        <v>0</v>
      </c>
      <c r="OO53">
        <v>300</v>
      </c>
      <c r="OP53">
        <v>300</v>
      </c>
      <c r="OR53" t="s">
        <v>1298</v>
      </c>
      <c r="OS53">
        <v>2000</v>
      </c>
      <c r="OT53" t="s">
        <v>1317</v>
      </c>
      <c r="OW53">
        <v>20</v>
      </c>
      <c r="OX53">
        <v>1</v>
      </c>
      <c r="OY53">
        <v>0</v>
      </c>
      <c r="OZ53">
        <v>200</v>
      </c>
      <c r="PA53">
        <v>200</v>
      </c>
      <c r="PC53" t="s">
        <v>1298</v>
      </c>
      <c r="PD53">
        <v>2000</v>
      </c>
      <c r="PE53" t="s">
        <v>1317</v>
      </c>
      <c r="PH53">
        <v>30</v>
      </c>
      <c r="PI53">
        <v>3</v>
      </c>
      <c r="PJ53">
        <v>0</v>
      </c>
      <c r="PK53">
        <v>250</v>
      </c>
      <c r="PL53">
        <v>250</v>
      </c>
      <c r="PN53" t="s">
        <v>1298</v>
      </c>
      <c r="PO53">
        <v>1500</v>
      </c>
      <c r="PP53" t="s">
        <v>1317</v>
      </c>
      <c r="PS53">
        <v>15</v>
      </c>
      <c r="PT53">
        <v>1</v>
      </c>
      <c r="PU53">
        <v>0</v>
      </c>
      <c r="PV53">
        <v>100</v>
      </c>
      <c r="PW53">
        <v>100</v>
      </c>
      <c r="PY53" t="s">
        <v>1298</v>
      </c>
      <c r="PZ53" t="s">
        <v>1294</v>
      </c>
      <c r="QA53">
        <v>3000</v>
      </c>
      <c r="QD53" t="s">
        <v>1317</v>
      </c>
      <c r="QG53">
        <v>25</v>
      </c>
      <c r="QH53">
        <v>2</v>
      </c>
      <c r="QI53">
        <v>0</v>
      </c>
      <c r="QJ53">
        <v>300</v>
      </c>
      <c r="QK53">
        <v>300</v>
      </c>
      <c r="QM53" t="s">
        <v>1298</v>
      </c>
      <c r="QN53">
        <v>500</v>
      </c>
      <c r="QO53" t="s">
        <v>1317</v>
      </c>
      <c r="QR53">
        <v>30</v>
      </c>
      <c r="QS53">
        <v>1</v>
      </c>
      <c r="QT53">
        <v>0</v>
      </c>
      <c r="QU53">
        <v>300</v>
      </c>
      <c r="QV53">
        <v>300</v>
      </c>
      <c r="QX53" t="s">
        <v>1302</v>
      </c>
      <c r="SF53" t="s">
        <v>1303</v>
      </c>
      <c r="SG53">
        <v>1</v>
      </c>
      <c r="SH53">
        <v>0</v>
      </c>
      <c r="SI53">
        <v>0</v>
      </c>
      <c r="SJ53">
        <v>0</v>
      </c>
      <c r="UW53" t="s">
        <v>1523</v>
      </c>
      <c r="UX53">
        <v>1</v>
      </c>
      <c r="UY53">
        <v>1</v>
      </c>
      <c r="UZ53">
        <v>1</v>
      </c>
      <c r="VA53">
        <v>1</v>
      </c>
      <c r="VB53">
        <v>0</v>
      </c>
      <c r="VC53">
        <v>1</v>
      </c>
      <c r="VD53">
        <v>0</v>
      </c>
      <c r="VE53">
        <v>0</v>
      </c>
      <c r="VF53">
        <v>0</v>
      </c>
      <c r="VG53">
        <v>0</v>
      </c>
      <c r="VH53">
        <v>1</v>
      </c>
      <c r="VI53">
        <v>1</v>
      </c>
      <c r="VJ53">
        <v>1</v>
      </c>
      <c r="VK53">
        <v>1</v>
      </c>
      <c r="VL53">
        <v>1</v>
      </c>
      <c r="VM53">
        <v>1</v>
      </c>
      <c r="VN53">
        <v>1</v>
      </c>
      <c r="VO53">
        <v>1</v>
      </c>
      <c r="VP53">
        <v>0</v>
      </c>
      <c r="VQ53">
        <v>0</v>
      </c>
      <c r="VR53">
        <v>1</v>
      </c>
      <c r="VS53">
        <v>1</v>
      </c>
      <c r="VT53">
        <v>1</v>
      </c>
      <c r="VU53">
        <v>1</v>
      </c>
      <c r="VV53">
        <v>1</v>
      </c>
      <c r="VW53">
        <v>1</v>
      </c>
      <c r="VX53">
        <v>1</v>
      </c>
      <c r="VY53">
        <v>0</v>
      </c>
      <c r="VZ53">
        <v>20</v>
      </c>
      <c r="WB53" t="s">
        <v>1298</v>
      </c>
      <c r="WC53" t="s">
        <v>1524</v>
      </c>
      <c r="WD53">
        <v>0</v>
      </c>
      <c r="WE53">
        <v>1</v>
      </c>
      <c r="WF53">
        <v>0</v>
      </c>
      <c r="WH53">
        <v>1000</v>
      </c>
      <c r="WJ53" t="s">
        <v>1317</v>
      </c>
      <c r="WM53">
        <v>20</v>
      </c>
      <c r="WN53">
        <v>3</v>
      </c>
      <c r="WO53">
        <v>0</v>
      </c>
      <c r="WP53">
        <v>30000</v>
      </c>
      <c r="WQ53">
        <v>30000</v>
      </c>
      <c r="WS53" t="s">
        <v>1298</v>
      </c>
      <c r="WT53" t="s">
        <v>1524</v>
      </c>
      <c r="WU53">
        <v>0</v>
      </c>
      <c r="WV53">
        <v>1</v>
      </c>
      <c r="WW53">
        <v>0</v>
      </c>
      <c r="WY53">
        <v>1200</v>
      </c>
      <c r="XA53" t="s">
        <v>1317</v>
      </c>
      <c r="XD53">
        <v>14</v>
      </c>
      <c r="XE53">
        <v>2</v>
      </c>
      <c r="XF53">
        <v>0</v>
      </c>
      <c r="XG53">
        <v>20000</v>
      </c>
      <c r="XH53">
        <v>20000</v>
      </c>
      <c r="XJ53" t="s">
        <v>1298</v>
      </c>
      <c r="XK53" t="s">
        <v>1524</v>
      </c>
      <c r="XL53">
        <v>0</v>
      </c>
      <c r="XM53">
        <v>1</v>
      </c>
      <c r="XN53">
        <v>0</v>
      </c>
      <c r="XP53">
        <v>1100</v>
      </c>
      <c r="XR53" t="s">
        <v>1317</v>
      </c>
      <c r="XU53">
        <v>20</v>
      </c>
      <c r="XV53">
        <v>2</v>
      </c>
      <c r="XW53">
        <v>0</v>
      </c>
      <c r="XX53">
        <v>30000</v>
      </c>
      <c r="XY53">
        <v>30000</v>
      </c>
      <c r="YA53" t="s">
        <v>1298</v>
      </c>
      <c r="YB53" t="s">
        <v>1524</v>
      </c>
      <c r="YC53">
        <v>0</v>
      </c>
      <c r="YD53">
        <v>1</v>
      </c>
      <c r="YE53">
        <v>0</v>
      </c>
      <c r="YG53">
        <v>1400</v>
      </c>
      <c r="YI53" t="s">
        <v>1317</v>
      </c>
      <c r="YL53">
        <v>10</v>
      </c>
      <c r="YM53">
        <v>3</v>
      </c>
      <c r="YN53">
        <v>0</v>
      </c>
      <c r="YO53">
        <v>20000</v>
      </c>
      <c r="YP53">
        <v>20000</v>
      </c>
      <c r="ZI53" t="s">
        <v>1298</v>
      </c>
      <c r="ZJ53" t="s">
        <v>1525</v>
      </c>
      <c r="ZK53">
        <v>1</v>
      </c>
      <c r="ZL53">
        <v>0</v>
      </c>
      <c r="ZM53">
        <v>0</v>
      </c>
      <c r="ZN53">
        <v>450</v>
      </c>
      <c r="ZQ53" t="s">
        <v>1317</v>
      </c>
      <c r="ZT53">
        <v>14</v>
      </c>
      <c r="ZU53">
        <v>1</v>
      </c>
      <c r="ZV53">
        <v>0</v>
      </c>
      <c r="ZW53">
        <v>250</v>
      </c>
      <c r="ZX53">
        <v>250</v>
      </c>
      <c r="ABX53" t="s">
        <v>1318</v>
      </c>
      <c r="ABY53">
        <v>600</v>
      </c>
      <c r="ABZ53" t="s">
        <v>1317</v>
      </c>
      <c r="ACC53">
        <v>4</v>
      </c>
      <c r="ACD53">
        <v>2</v>
      </c>
      <c r="ACE53">
        <v>0</v>
      </c>
      <c r="ACF53">
        <v>200</v>
      </c>
      <c r="ACG53">
        <v>200</v>
      </c>
      <c r="ACI53" t="s">
        <v>1298</v>
      </c>
      <c r="ACJ53">
        <v>3000</v>
      </c>
      <c r="ACK53" t="s">
        <v>1317</v>
      </c>
      <c r="ACN53">
        <v>1</v>
      </c>
      <c r="ACO53">
        <v>1</v>
      </c>
      <c r="ACP53">
        <v>1</v>
      </c>
      <c r="ACQ53">
        <v>1500</v>
      </c>
      <c r="ACR53">
        <v>1500</v>
      </c>
      <c r="ACT53" t="s">
        <v>1298</v>
      </c>
      <c r="ACU53">
        <v>2500</v>
      </c>
      <c r="ACV53" t="s">
        <v>1321</v>
      </c>
      <c r="ACY53">
        <v>1</v>
      </c>
      <c r="ACZ53">
        <v>2</v>
      </c>
      <c r="ADA53">
        <v>1</v>
      </c>
      <c r="ADB53">
        <v>500</v>
      </c>
      <c r="ADC53">
        <v>500</v>
      </c>
      <c r="ADE53" t="s">
        <v>1298</v>
      </c>
      <c r="ADF53">
        <v>1500</v>
      </c>
      <c r="ADG53" t="s">
        <v>1317</v>
      </c>
      <c r="ADJ53">
        <v>3</v>
      </c>
      <c r="ADK53">
        <v>2</v>
      </c>
      <c r="ADL53">
        <v>0</v>
      </c>
      <c r="ADM53">
        <v>1000</v>
      </c>
      <c r="ADN53">
        <v>1000</v>
      </c>
      <c r="ADP53" t="s">
        <v>1298</v>
      </c>
      <c r="ADQ53">
        <v>3000</v>
      </c>
      <c r="ADR53" t="s">
        <v>1317</v>
      </c>
      <c r="ADU53">
        <v>15</v>
      </c>
      <c r="ADV53">
        <v>1</v>
      </c>
      <c r="ADW53">
        <v>0</v>
      </c>
      <c r="ADX53">
        <v>200</v>
      </c>
      <c r="ADY53">
        <v>200</v>
      </c>
      <c r="AEA53" t="s">
        <v>1298</v>
      </c>
      <c r="AEB53">
        <v>600</v>
      </c>
      <c r="AEC53" t="s">
        <v>1494</v>
      </c>
      <c r="AEF53">
        <v>2</v>
      </c>
      <c r="AEG53">
        <v>2</v>
      </c>
      <c r="AEH53">
        <v>1</v>
      </c>
      <c r="AEI53">
        <v>200</v>
      </c>
      <c r="AEJ53">
        <v>200</v>
      </c>
      <c r="AEL53" t="s">
        <v>1298</v>
      </c>
      <c r="AEM53" t="s">
        <v>1524</v>
      </c>
      <c r="AEN53">
        <v>0</v>
      </c>
      <c r="AEO53">
        <v>1</v>
      </c>
      <c r="AEP53">
        <v>0</v>
      </c>
      <c r="AER53">
        <v>1200</v>
      </c>
      <c r="AET53" t="s">
        <v>1317</v>
      </c>
      <c r="AEW53">
        <v>14</v>
      </c>
      <c r="AEX53">
        <v>3</v>
      </c>
      <c r="AEY53">
        <v>0</v>
      </c>
      <c r="AEZ53">
        <v>2000</v>
      </c>
      <c r="AFA53">
        <v>2000</v>
      </c>
      <c r="AFC53" t="s">
        <v>1298</v>
      </c>
      <c r="AFD53" t="s">
        <v>1524</v>
      </c>
      <c r="AFE53">
        <v>0</v>
      </c>
      <c r="AFF53">
        <v>1</v>
      </c>
      <c r="AFG53">
        <v>0</v>
      </c>
      <c r="AFI53">
        <v>500</v>
      </c>
      <c r="AFK53" t="s">
        <v>1317</v>
      </c>
      <c r="AFN53">
        <v>10</v>
      </c>
      <c r="AFO53">
        <v>3</v>
      </c>
      <c r="AFP53">
        <v>0</v>
      </c>
      <c r="AFQ53">
        <v>1000</v>
      </c>
      <c r="AFR53">
        <v>1000</v>
      </c>
      <c r="AHB53" t="s">
        <v>1298</v>
      </c>
      <c r="AHC53" t="s">
        <v>1526</v>
      </c>
      <c r="AHD53">
        <v>0</v>
      </c>
      <c r="AHE53">
        <v>0</v>
      </c>
      <c r="AHF53">
        <v>1</v>
      </c>
      <c r="AHI53">
        <v>200</v>
      </c>
      <c r="AHJ53" t="s">
        <v>1317</v>
      </c>
      <c r="AHM53">
        <v>7</v>
      </c>
      <c r="AHN53">
        <v>1</v>
      </c>
      <c r="AHO53">
        <v>0</v>
      </c>
      <c r="AHP53">
        <v>200</v>
      </c>
      <c r="AHQ53">
        <v>200</v>
      </c>
      <c r="AHS53" t="s">
        <v>1298</v>
      </c>
      <c r="AHT53" t="s">
        <v>1526</v>
      </c>
      <c r="AHU53">
        <v>0</v>
      </c>
      <c r="AHV53">
        <v>1</v>
      </c>
      <c r="AHX53">
        <v>200</v>
      </c>
      <c r="AHY53" t="s">
        <v>1317</v>
      </c>
      <c r="AIB53">
        <v>2</v>
      </c>
      <c r="AIC53">
        <v>4</v>
      </c>
      <c r="AID53">
        <v>1</v>
      </c>
      <c r="AIE53">
        <v>50</v>
      </c>
      <c r="AIF53">
        <v>50</v>
      </c>
      <c r="AIH53" t="s">
        <v>1298</v>
      </c>
      <c r="AII53" t="s">
        <v>1526</v>
      </c>
      <c r="AIJ53">
        <v>0</v>
      </c>
      <c r="AIK53">
        <v>1</v>
      </c>
      <c r="AIM53">
        <v>100</v>
      </c>
      <c r="AIN53" t="s">
        <v>1494</v>
      </c>
      <c r="AIQ53">
        <v>1</v>
      </c>
      <c r="AIR53">
        <v>2</v>
      </c>
      <c r="AIS53">
        <v>1</v>
      </c>
      <c r="AIT53">
        <v>100</v>
      </c>
      <c r="AIU53">
        <v>100</v>
      </c>
      <c r="AIW53" t="s">
        <v>1298</v>
      </c>
      <c r="AIX53">
        <v>1250</v>
      </c>
      <c r="AIY53" t="s">
        <v>1317</v>
      </c>
      <c r="AJB53">
        <v>7</v>
      </c>
      <c r="AJC53">
        <v>3</v>
      </c>
      <c r="AJD53">
        <v>0</v>
      </c>
      <c r="AJE53">
        <v>200</v>
      </c>
      <c r="AJF53">
        <v>200</v>
      </c>
      <c r="AJH53" t="s">
        <v>1298</v>
      </c>
      <c r="AJI53" t="s">
        <v>1527</v>
      </c>
      <c r="AJJ53">
        <v>0</v>
      </c>
      <c r="AJK53">
        <v>0</v>
      </c>
      <c r="AJL53">
        <v>1</v>
      </c>
      <c r="AJO53">
        <v>100</v>
      </c>
      <c r="AJP53" t="s">
        <v>1299</v>
      </c>
      <c r="AJS53">
        <v>5</v>
      </c>
      <c r="AJT53">
        <v>3</v>
      </c>
      <c r="AJU53">
        <v>0</v>
      </c>
      <c r="AJV53">
        <v>50</v>
      </c>
      <c r="AJW53">
        <v>50</v>
      </c>
      <c r="AJY53" t="s">
        <v>1298</v>
      </c>
      <c r="AJZ53" t="s">
        <v>1528</v>
      </c>
      <c r="AKA53">
        <v>1</v>
      </c>
      <c r="AKB53">
        <v>1</v>
      </c>
      <c r="AKC53">
        <v>650</v>
      </c>
      <c r="AKD53">
        <v>800</v>
      </c>
      <c r="AKE53" t="s">
        <v>1317</v>
      </c>
      <c r="AKH53">
        <v>10</v>
      </c>
      <c r="AKI53">
        <v>2</v>
      </c>
      <c r="AKJ53">
        <v>0</v>
      </c>
      <c r="AKK53">
        <v>150</v>
      </c>
      <c r="AKL53">
        <v>150</v>
      </c>
      <c r="AKN53" t="s">
        <v>1298</v>
      </c>
      <c r="AKO53">
        <v>500</v>
      </c>
      <c r="AKP53" t="s">
        <v>1317</v>
      </c>
      <c r="AKS53">
        <v>10</v>
      </c>
      <c r="AKT53">
        <v>1</v>
      </c>
      <c r="AKU53">
        <v>0</v>
      </c>
      <c r="AKV53">
        <v>100</v>
      </c>
      <c r="AKW53">
        <v>100</v>
      </c>
      <c r="AKY53" t="s">
        <v>1302</v>
      </c>
      <c r="AMT53" t="s">
        <v>1303</v>
      </c>
      <c r="AMU53">
        <v>1</v>
      </c>
      <c r="AMV53">
        <v>0</v>
      </c>
      <c r="AMW53">
        <v>0</v>
      </c>
      <c r="AMX53">
        <v>0</v>
      </c>
      <c r="AQG53" t="s">
        <v>1296</v>
      </c>
      <c r="AQH53">
        <v>1</v>
      </c>
      <c r="AQI53">
        <v>0</v>
      </c>
      <c r="AQJ53">
        <v>0</v>
      </c>
      <c r="AQK53">
        <v>0</v>
      </c>
      <c r="AQL53">
        <v>0</v>
      </c>
      <c r="AQM53">
        <v>0</v>
      </c>
      <c r="AQN53">
        <v>0</v>
      </c>
      <c r="AQO53">
        <v>0</v>
      </c>
      <c r="AQP53">
        <v>0</v>
      </c>
      <c r="AQQ53">
        <v>0</v>
      </c>
      <c r="AQS53" t="s">
        <v>1304</v>
      </c>
      <c r="AQT53">
        <v>0</v>
      </c>
      <c r="AQU53">
        <v>0</v>
      </c>
      <c r="AQV53">
        <v>1</v>
      </c>
      <c r="AQW53">
        <v>0</v>
      </c>
      <c r="AQX53">
        <v>0</v>
      </c>
      <c r="AQY53">
        <v>0</v>
      </c>
      <c r="AQZ53">
        <v>0</v>
      </c>
      <c r="ARA53">
        <v>0</v>
      </c>
      <c r="ARB53">
        <v>0</v>
      </c>
      <c r="ARC53">
        <v>0</v>
      </c>
      <c r="ARD53">
        <v>0</v>
      </c>
      <c r="ARF53" t="s">
        <v>1305</v>
      </c>
      <c r="ARG53" t="s">
        <v>1302</v>
      </c>
      <c r="ARH53">
        <v>1</v>
      </c>
      <c r="ARI53">
        <v>0</v>
      </c>
      <c r="ARJ53">
        <v>0</v>
      </c>
      <c r="ARK53">
        <v>0</v>
      </c>
      <c r="ARL53">
        <v>0</v>
      </c>
      <c r="ARM53">
        <v>0</v>
      </c>
      <c r="ARO53" t="s">
        <v>1296</v>
      </c>
      <c r="ARP53">
        <v>1</v>
      </c>
      <c r="ARQ53">
        <v>0</v>
      </c>
      <c r="ARR53">
        <v>0</v>
      </c>
      <c r="ARS53">
        <v>0</v>
      </c>
      <c r="ART53">
        <v>0</v>
      </c>
      <c r="ARU53">
        <v>0</v>
      </c>
      <c r="ARV53">
        <v>0</v>
      </c>
      <c r="ARW53">
        <v>0</v>
      </c>
      <c r="ARX53">
        <v>0</v>
      </c>
      <c r="ARZ53" t="s">
        <v>1306</v>
      </c>
      <c r="ASA53" t="s">
        <v>1296</v>
      </c>
      <c r="ASB53">
        <v>1</v>
      </c>
      <c r="ASC53">
        <v>0</v>
      </c>
      <c r="ASD53">
        <v>0</v>
      </c>
      <c r="ASE53">
        <v>0</v>
      </c>
      <c r="ASF53">
        <v>0</v>
      </c>
      <c r="ASG53">
        <v>0</v>
      </c>
      <c r="ASH53">
        <v>0</v>
      </c>
      <c r="ASI53">
        <v>0</v>
      </c>
      <c r="ASJ53">
        <v>0</v>
      </c>
      <c r="ASL53" t="s">
        <v>1296</v>
      </c>
      <c r="ASM53">
        <v>1</v>
      </c>
      <c r="ASN53">
        <v>0</v>
      </c>
      <c r="ASO53">
        <v>0</v>
      </c>
      <c r="ASP53">
        <v>0</v>
      </c>
      <c r="ASQ53">
        <v>0</v>
      </c>
      <c r="ASR53">
        <v>0</v>
      </c>
      <c r="ASS53">
        <v>0</v>
      </c>
      <c r="AST53">
        <v>0</v>
      </c>
      <c r="ASU53">
        <v>0</v>
      </c>
      <c r="ASV53">
        <v>0</v>
      </c>
      <c r="ASX53" t="s">
        <v>1296</v>
      </c>
      <c r="ASY53">
        <v>1</v>
      </c>
      <c r="ASZ53">
        <v>0</v>
      </c>
      <c r="ATA53">
        <v>0</v>
      </c>
      <c r="ATB53">
        <v>0</v>
      </c>
      <c r="ATC53">
        <v>0</v>
      </c>
      <c r="ATD53">
        <v>0</v>
      </c>
      <c r="ATE53">
        <v>0</v>
      </c>
      <c r="ATF53">
        <v>0</v>
      </c>
      <c r="ATG53">
        <v>0</v>
      </c>
      <c r="ATI53" t="s">
        <v>1296</v>
      </c>
      <c r="ATJ53">
        <v>1</v>
      </c>
      <c r="ATK53">
        <v>0</v>
      </c>
      <c r="ATL53">
        <v>0</v>
      </c>
      <c r="ATM53">
        <v>0</v>
      </c>
      <c r="ATN53">
        <v>0</v>
      </c>
      <c r="ATO53">
        <v>0</v>
      </c>
      <c r="ATP53">
        <v>0</v>
      </c>
      <c r="ATQ53">
        <v>0</v>
      </c>
      <c r="ATR53">
        <v>0</v>
      </c>
      <c r="ATT53" t="s">
        <v>1307</v>
      </c>
      <c r="ATU53" t="s">
        <v>1302</v>
      </c>
      <c r="ATX53" t="s">
        <v>1307</v>
      </c>
      <c r="ATY53" t="s">
        <v>1302</v>
      </c>
      <c r="AUB53" t="s">
        <v>1529</v>
      </c>
      <c r="AUD53" t="s">
        <v>1530</v>
      </c>
      <c r="AUG53">
        <v>442276759</v>
      </c>
      <c r="AUH53" s="167">
        <v>45097.729664351849</v>
      </c>
      <c r="AUK53" t="s">
        <v>1308</v>
      </c>
      <c r="AUL53" t="s">
        <v>1309</v>
      </c>
      <c r="AUM53" t="s">
        <v>1310</v>
      </c>
    </row>
    <row r="54" spans="1:1235" customFormat="1" ht="14.45">
      <c r="A54">
        <v>53</v>
      </c>
      <c r="B54" t="s">
        <v>1531</v>
      </c>
      <c r="C54" s="167">
        <v>45097</v>
      </c>
      <c r="D54" t="s">
        <v>1515</v>
      </c>
      <c r="E54" t="s">
        <v>1516</v>
      </c>
      <c r="F54" s="167">
        <v>45097.621061689817</v>
      </c>
      <c r="G54" s="167">
        <v>45097.725955682872</v>
      </c>
      <c r="H54" t="s">
        <v>1286</v>
      </c>
      <c r="K54" t="s">
        <v>1287</v>
      </c>
      <c r="L54" s="167">
        <v>45097</v>
      </c>
      <c r="M54" t="s">
        <v>1517</v>
      </c>
      <c r="N54" t="s">
        <v>1518</v>
      </c>
      <c r="O54" t="s">
        <v>1519</v>
      </c>
      <c r="P54" t="s">
        <v>1291</v>
      </c>
      <c r="S54" t="s">
        <v>1292</v>
      </c>
      <c r="T54" t="s">
        <v>1520</v>
      </c>
      <c r="V54" t="s">
        <v>1294</v>
      </c>
      <c r="X54" t="s">
        <v>1360</v>
      </c>
      <c r="AA54" t="s">
        <v>1330</v>
      </c>
      <c r="AB54">
        <v>1</v>
      </c>
      <c r="AC54">
        <v>1</v>
      </c>
      <c r="AD54">
        <v>1</v>
      </c>
      <c r="AE54">
        <v>0</v>
      </c>
      <c r="AF54">
        <v>3</v>
      </c>
      <c r="AH54" t="s">
        <v>1298</v>
      </c>
      <c r="AI54">
        <v>650</v>
      </c>
      <c r="AJ54" t="s">
        <v>1317</v>
      </c>
      <c r="AM54">
        <v>25</v>
      </c>
      <c r="AN54">
        <v>2</v>
      </c>
      <c r="AO54">
        <v>0</v>
      </c>
      <c r="AP54">
        <v>100</v>
      </c>
      <c r="AQ54">
        <v>100</v>
      </c>
      <c r="AS54" t="s">
        <v>1298</v>
      </c>
      <c r="AT54" t="s">
        <v>1362</v>
      </c>
      <c r="AU54">
        <v>1</v>
      </c>
      <c r="AV54">
        <v>0</v>
      </c>
      <c r="AW54">
        <v>1250</v>
      </c>
      <c r="AY54" t="s">
        <v>1317</v>
      </c>
      <c r="BB54">
        <v>30</v>
      </c>
      <c r="BC54">
        <v>1</v>
      </c>
      <c r="BD54">
        <v>0</v>
      </c>
      <c r="BE54">
        <v>60</v>
      </c>
      <c r="BF54">
        <v>60</v>
      </c>
      <c r="BH54" t="s">
        <v>1298</v>
      </c>
      <c r="BI54" t="s">
        <v>1320</v>
      </c>
      <c r="BJ54">
        <v>1</v>
      </c>
      <c r="BK54">
        <v>1</v>
      </c>
      <c r="BL54">
        <v>500</v>
      </c>
      <c r="BM54">
        <v>300</v>
      </c>
      <c r="BN54" t="s">
        <v>1317</v>
      </c>
      <c r="BQ54">
        <v>7</v>
      </c>
      <c r="BR54">
        <v>1</v>
      </c>
      <c r="BS54">
        <v>0</v>
      </c>
      <c r="BT54">
        <v>250</v>
      </c>
      <c r="BU54">
        <v>250</v>
      </c>
      <c r="BW54" t="s">
        <v>1302</v>
      </c>
      <c r="CS54" t="s">
        <v>1303</v>
      </c>
      <c r="CT54">
        <v>1</v>
      </c>
      <c r="CU54">
        <v>0</v>
      </c>
      <c r="CV54">
        <v>0</v>
      </c>
      <c r="CW54">
        <v>0</v>
      </c>
      <c r="EK54" t="s">
        <v>1340</v>
      </c>
      <c r="EL54">
        <v>1</v>
      </c>
      <c r="EM54">
        <v>1</v>
      </c>
      <c r="EN54">
        <v>1</v>
      </c>
      <c r="EO54">
        <v>1</v>
      </c>
      <c r="EP54">
        <v>0</v>
      </c>
      <c r="EQ54">
        <v>4</v>
      </c>
      <c r="ES54" t="s">
        <v>1298</v>
      </c>
      <c r="ET54">
        <v>5000</v>
      </c>
      <c r="EU54" t="s">
        <v>1317</v>
      </c>
      <c r="EX54">
        <v>10</v>
      </c>
      <c r="EY54">
        <v>1</v>
      </c>
      <c r="EZ54">
        <v>0</v>
      </c>
      <c r="FA54">
        <v>100</v>
      </c>
      <c r="FB54">
        <v>100</v>
      </c>
      <c r="FD54" t="s">
        <v>1298</v>
      </c>
      <c r="FE54">
        <v>15000</v>
      </c>
      <c r="FF54" t="s">
        <v>1317</v>
      </c>
      <c r="FI54">
        <v>30</v>
      </c>
      <c r="FJ54">
        <v>1</v>
      </c>
      <c r="FK54">
        <v>0</v>
      </c>
      <c r="FL54">
        <v>50</v>
      </c>
      <c r="FM54">
        <v>50</v>
      </c>
      <c r="FO54" t="s">
        <v>1298</v>
      </c>
      <c r="FP54">
        <v>700</v>
      </c>
      <c r="FQ54" t="s">
        <v>1317</v>
      </c>
      <c r="FT54">
        <v>40</v>
      </c>
      <c r="FU54">
        <v>2</v>
      </c>
      <c r="FV54">
        <v>0</v>
      </c>
      <c r="FW54">
        <v>120</v>
      </c>
      <c r="FX54">
        <v>120</v>
      </c>
      <c r="FZ54" t="s">
        <v>1298</v>
      </c>
      <c r="GA54">
        <v>1500</v>
      </c>
      <c r="GB54" t="s">
        <v>1317</v>
      </c>
      <c r="GE54">
        <v>35</v>
      </c>
      <c r="GF54">
        <v>2</v>
      </c>
      <c r="GG54">
        <v>0</v>
      </c>
      <c r="GH54">
        <v>140</v>
      </c>
      <c r="GI54">
        <v>140</v>
      </c>
      <c r="GK54" t="s">
        <v>1302</v>
      </c>
      <c r="HH54" t="s">
        <v>1303</v>
      </c>
      <c r="HI54">
        <v>1</v>
      </c>
      <c r="HJ54">
        <v>0</v>
      </c>
      <c r="HK54">
        <v>0</v>
      </c>
      <c r="HL54">
        <v>0</v>
      </c>
      <c r="JB54" t="s">
        <v>1532</v>
      </c>
      <c r="JC54">
        <v>1</v>
      </c>
      <c r="JD54">
        <v>1</v>
      </c>
      <c r="JE54">
        <v>1</v>
      </c>
      <c r="JF54">
        <v>1</v>
      </c>
      <c r="JG54">
        <v>1</v>
      </c>
      <c r="JH54">
        <v>1</v>
      </c>
      <c r="JI54">
        <v>1</v>
      </c>
      <c r="JJ54">
        <v>1</v>
      </c>
      <c r="JK54">
        <v>1</v>
      </c>
      <c r="JL54">
        <v>1</v>
      </c>
      <c r="JM54">
        <v>1</v>
      </c>
      <c r="JN54">
        <v>1</v>
      </c>
      <c r="JO54">
        <v>1</v>
      </c>
      <c r="JP54">
        <v>1</v>
      </c>
      <c r="JQ54">
        <v>1</v>
      </c>
      <c r="JR54">
        <v>0</v>
      </c>
      <c r="JS54">
        <v>15</v>
      </c>
      <c r="JT54">
        <v>22</v>
      </c>
      <c r="JV54" t="s">
        <v>1298</v>
      </c>
      <c r="JW54">
        <v>500</v>
      </c>
      <c r="JX54" t="s">
        <v>1301</v>
      </c>
      <c r="KA54">
        <v>14</v>
      </c>
      <c r="KB54">
        <v>1</v>
      </c>
      <c r="KC54">
        <v>0</v>
      </c>
      <c r="KD54">
        <v>15000</v>
      </c>
      <c r="KE54">
        <v>15000</v>
      </c>
      <c r="KG54" t="s">
        <v>1298</v>
      </c>
      <c r="KH54" t="s">
        <v>1300</v>
      </c>
      <c r="KI54">
        <v>1</v>
      </c>
      <c r="KJ54">
        <v>1</v>
      </c>
      <c r="KK54">
        <v>7500</v>
      </c>
      <c r="KL54">
        <v>100</v>
      </c>
      <c r="KM54" t="s">
        <v>1494</v>
      </c>
      <c r="KP54">
        <v>10</v>
      </c>
      <c r="KQ54">
        <v>2</v>
      </c>
      <c r="KR54">
        <v>0</v>
      </c>
      <c r="KS54">
        <v>150</v>
      </c>
      <c r="KT54">
        <v>150</v>
      </c>
      <c r="KV54" t="s">
        <v>1298</v>
      </c>
      <c r="KW54" t="s">
        <v>1345</v>
      </c>
      <c r="KX54">
        <v>0</v>
      </c>
      <c r="KY54">
        <v>1</v>
      </c>
      <c r="KZ54">
        <v>1</v>
      </c>
      <c r="LB54">
        <v>25000</v>
      </c>
      <c r="LC54">
        <v>35000</v>
      </c>
      <c r="LD54" t="s">
        <v>1317</v>
      </c>
      <c r="LG54">
        <v>15</v>
      </c>
      <c r="LH54">
        <v>2</v>
      </c>
      <c r="LI54">
        <v>0</v>
      </c>
      <c r="LJ54">
        <v>100</v>
      </c>
      <c r="LK54">
        <v>100</v>
      </c>
      <c r="LM54" t="s">
        <v>1298</v>
      </c>
      <c r="LN54">
        <v>5000</v>
      </c>
      <c r="LO54" t="s">
        <v>1317</v>
      </c>
      <c r="LR54">
        <v>20</v>
      </c>
      <c r="LS54">
        <v>2</v>
      </c>
      <c r="LT54">
        <v>0</v>
      </c>
      <c r="LU54">
        <v>70</v>
      </c>
      <c r="LV54">
        <v>70</v>
      </c>
      <c r="LX54" t="s">
        <v>1298</v>
      </c>
      <c r="LY54">
        <v>4000</v>
      </c>
      <c r="LZ54" t="s">
        <v>1317</v>
      </c>
      <c r="MC54">
        <v>20</v>
      </c>
      <c r="MD54">
        <v>2</v>
      </c>
      <c r="ME54">
        <v>0</v>
      </c>
      <c r="MF54">
        <v>50</v>
      </c>
      <c r="MG54">
        <v>50</v>
      </c>
      <c r="MI54" t="s">
        <v>1298</v>
      </c>
      <c r="MJ54">
        <v>500</v>
      </c>
      <c r="MK54" t="s">
        <v>1317</v>
      </c>
      <c r="MN54">
        <v>30</v>
      </c>
      <c r="MO54">
        <v>2</v>
      </c>
      <c r="MP54">
        <v>0</v>
      </c>
      <c r="MQ54">
        <v>60</v>
      </c>
      <c r="MR54">
        <v>60</v>
      </c>
      <c r="MT54" t="s">
        <v>1298</v>
      </c>
      <c r="MU54">
        <v>100</v>
      </c>
      <c r="MV54" t="s">
        <v>1317</v>
      </c>
      <c r="MY54">
        <v>15</v>
      </c>
      <c r="MZ54">
        <v>1</v>
      </c>
      <c r="NA54">
        <v>0</v>
      </c>
      <c r="NB54">
        <v>70</v>
      </c>
      <c r="NC54">
        <v>70</v>
      </c>
      <c r="NE54" t="s">
        <v>1298</v>
      </c>
      <c r="NF54" t="s">
        <v>1385</v>
      </c>
      <c r="NG54">
        <v>1</v>
      </c>
      <c r="NH54">
        <v>1</v>
      </c>
      <c r="NI54">
        <v>1</v>
      </c>
      <c r="NJ54">
        <v>200</v>
      </c>
      <c r="NK54">
        <v>350</v>
      </c>
      <c r="NL54">
        <v>600</v>
      </c>
      <c r="NM54" t="s">
        <v>1317</v>
      </c>
      <c r="NP54">
        <v>30</v>
      </c>
      <c r="NQ54">
        <v>1</v>
      </c>
      <c r="NR54">
        <v>0</v>
      </c>
      <c r="NS54">
        <v>100</v>
      </c>
      <c r="NT54">
        <v>100</v>
      </c>
      <c r="NV54" t="s">
        <v>1298</v>
      </c>
      <c r="NW54">
        <v>3000</v>
      </c>
      <c r="NX54" t="s">
        <v>1317</v>
      </c>
      <c r="OA54">
        <v>25</v>
      </c>
      <c r="OB54">
        <v>1</v>
      </c>
      <c r="OC54">
        <v>0</v>
      </c>
      <c r="OD54">
        <v>60</v>
      </c>
      <c r="OE54">
        <v>40</v>
      </c>
      <c r="OG54" t="s">
        <v>1298</v>
      </c>
      <c r="OH54">
        <v>2500</v>
      </c>
      <c r="OI54" t="s">
        <v>1317</v>
      </c>
      <c r="OL54">
        <v>14</v>
      </c>
      <c r="OM54">
        <v>1</v>
      </c>
      <c r="ON54">
        <v>0</v>
      </c>
      <c r="OO54">
        <v>80</v>
      </c>
      <c r="OP54">
        <v>80</v>
      </c>
      <c r="OR54" t="s">
        <v>1298</v>
      </c>
      <c r="OS54">
        <v>2000</v>
      </c>
      <c r="OT54" t="s">
        <v>1317</v>
      </c>
      <c r="OW54">
        <v>20</v>
      </c>
      <c r="OX54">
        <v>1</v>
      </c>
      <c r="OY54">
        <v>0</v>
      </c>
      <c r="OZ54">
        <v>60</v>
      </c>
      <c r="PA54">
        <v>60</v>
      </c>
      <c r="PC54" t="s">
        <v>1298</v>
      </c>
      <c r="PD54">
        <v>2000</v>
      </c>
      <c r="PE54" t="s">
        <v>1317</v>
      </c>
      <c r="PH54">
        <v>14</v>
      </c>
      <c r="PI54">
        <v>1</v>
      </c>
      <c r="PJ54">
        <v>0</v>
      </c>
      <c r="PK54">
        <v>100</v>
      </c>
      <c r="PL54">
        <v>100</v>
      </c>
      <c r="PN54" t="s">
        <v>1298</v>
      </c>
      <c r="PO54">
        <v>1500</v>
      </c>
      <c r="PP54" t="s">
        <v>1317</v>
      </c>
      <c r="PS54">
        <v>14</v>
      </c>
      <c r="PT54">
        <v>1</v>
      </c>
      <c r="PU54">
        <v>0</v>
      </c>
      <c r="PV54">
        <v>50</v>
      </c>
      <c r="PW54">
        <v>50</v>
      </c>
      <c r="PY54" t="s">
        <v>1298</v>
      </c>
      <c r="PZ54" t="s">
        <v>1294</v>
      </c>
      <c r="QA54">
        <v>3000</v>
      </c>
      <c r="QD54" t="s">
        <v>1317</v>
      </c>
      <c r="QG54">
        <v>10</v>
      </c>
      <c r="QH54">
        <v>1</v>
      </c>
      <c r="QI54">
        <v>0</v>
      </c>
      <c r="QJ54">
        <v>50</v>
      </c>
      <c r="QK54">
        <v>50</v>
      </c>
      <c r="QM54" t="s">
        <v>1298</v>
      </c>
      <c r="QN54">
        <v>500</v>
      </c>
      <c r="QO54" t="s">
        <v>1317</v>
      </c>
      <c r="QR54">
        <v>10</v>
      </c>
      <c r="QS54">
        <v>1</v>
      </c>
      <c r="QT54">
        <v>0</v>
      </c>
      <c r="QU54">
        <v>100</v>
      </c>
      <c r="QV54">
        <v>100</v>
      </c>
      <c r="QX54" t="s">
        <v>1302</v>
      </c>
      <c r="SF54" t="s">
        <v>1303</v>
      </c>
      <c r="SG54">
        <v>1</v>
      </c>
      <c r="SH54">
        <v>0</v>
      </c>
      <c r="SI54">
        <v>0</v>
      </c>
      <c r="SJ54">
        <v>0</v>
      </c>
      <c r="UW54" t="s">
        <v>1533</v>
      </c>
      <c r="UX54">
        <v>1</v>
      </c>
      <c r="UY54">
        <v>1</v>
      </c>
      <c r="UZ54">
        <v>1</v>
      </c>
      <c r="VA54">
        <v>1</v>
      </c>
      <c r="VB54">
        <v>0</v>
      </c>
      <c r="VC54">
        <v>1</v>
      </c>
      <c r="VD54">
        <v>0</v>
      </c>
      <c r="VE54">
        <v>0</v>
      </c>
      <c r="VF54">
        <v>0</v>
      </c>
      <c r="VG54">
        <v>0</v>
      </c>
      <c r="VH54">
        <v>1</v>
      </c>
      <c r="VI54">
        <v>1</v>
      </c>
      <c r="VJ54">
        <v>1</v>
      </c>
      <c r="VK54">
        <v>1</v>
      </c>
      <c r="VL54">
        <v>1</v>
      </c>
      <c r="VM54">
        <v>1</v>
      </c>
      <c r="VN54">
        <v>1</v>
      </c>
      <c r="VO54">
        <v>1</v>
      </c>
      <c r="VP54">
        <v>1</v>
      </c>
      <c r="VQ54">
        <v>1</v>
      </c>
      <c r="VR54">
        <v>1</v>
      </c>
      <c r="VS54">
        <v>1</v>
      </c>
      <c r="VT54">
        <v>1</v>
      </c>
      <c r="VU54">
        <v>1</v>
      </c>
      <c r="VV54">
        <v>1</v>
      </c>
      <c r="VW54">
        <v>1</v>
      </c>
      <c r="VX54">
        <v>1</v>
      </c>
      <c r="VY54">
        <v>0</v>
      </c>
      <c r="VZ54">
        <v>22</v>
      </c>
      <c r="WB54" t="s">
        <v>1298</v>
      </c>
      <c r="WC54" t="s">
        <v>1524</v>
      </c>
      <c r="WD54">
        <v>0</v>
      </c>
      <c r="WE54">
        <v>1</v>
      </c>
      <c r="WF54">
        <v>0</v>
      </c>
      <c r="WH54">
        <v>1000</v>
      </c>
      <c r="WJ54" t="s">
        <v>1317</v>
      </c>
      <c r="WM54">
        <v>15</v>
      </c>
      <c r="WN54">
        <v>3</v>
      </c>
      <c r="WO54">
        <v>0</v>
      </c>
      <c r="WP54">
        <v>200</v>
      </c>
      <c r="WQ54">
        <v>20000</v>
      </c>
      <c r="WS54" t="s">
        <v>1298</v>
      </c>
      <c r="WT54" t="s">
        <v>1524</v>
      </c>
      <c r="WU54">
        <v>0</v>
      </c>
      <c r="WV54">
        <v>1</v>
      </c>
      <c r="WW54">
        <v>0</v>
      </c>
      <c r="WY54">
        <v>1200</v>
      </c>
      <c r="XA54" t="s">
        <v>1317</v>
      </c>
      <c r="XD54">
        <v>10</v>
      </c>
      <c r="XE54">
        <v>2</v>
      </c>
      <c r="XF54">
        <v>0</v>
      </c>
      <c r="XG54">
        <v>10000</v>
      </c>
      <c r="XH54">
        <v>10000</v>
      </c>
      <c r="XJ54" t="s">
        <v>1298</v>
      </c>
      <c r="XK54" t="s">
        <v>1524</v>
      </c>
      <c r="XL54">
        <v>0</v>
      </c>
      <c r="XM54">
        <v>1</v>
      </c>
      <c r="XN54">
        <v>0</v>
      </c>
      <c r="XP54">
        <v>1100</v>
      </c>
      <c r="XR54" t="s">
        <v>1317</v>
      </c>
      <c r="XU54">
        <v>15</v>
      </c>
      <c r="XV54">
        <v>2</v>
      </c>
      <c r="XW54">
        <v>0</v>
      </c>
      <c r="XX54">
        <v>10000</v>
      </c>
      <c r="XY54">
        <v>10000</v>
      </c>
      <c r="YA54" t="s">
        <v>1298</v>
      </c>
      <c r="YB54" t="s">
        <v>1524</v>
      </c>
      <c r="YC54">
        <v>0</v>
      </c>
      <c r="YD54">
        <v>1</v>
      </c>
      <c r="YE54">
        <v>0</v>
      </c>
      <c r="YG54">
        <v>1500</v>
      </c>
      <c r="YI54" t="s">
        <v>1317</v>
      </c>
      <c r="YL54">
        <v>14</v>
      </c>
      <c r="YM54">
        <v>2</v>
      </c>
      <c r="YN54">
        <v>0</v>
      </c>
      <c r="YO54">
        <v>20000</v>
      </c>
      <c r="YP54">
        <v>20000</v>
      </c>
      <c r="ZI54" t="s">
        <v>1298</v>
      </c>
      <c r="ZJ54" t="s">
        <v>1525</v>
      </c>
      <c r="ZK54">
        <v>1</v>
      </c>
      <c r="ZL54">
        <v>0</v>
      </c>
      <c r="ZM54">
        <v>0</v>
      </c>
      <c r="ZN54">
        <v>450</v>
      </c>
      <c r="ZQ54" t="s">
        <v>1317</v>
      </c>
      <c r="ZT54">
        <v>10</v>
      </c>
      <c r="ZU54">
        <v>2</v>
      </c>
      <c r="ZV54">
        <v>0</v>
      </c>
      <c r="ZW54">
        <v>1000</v>
      </c>
      <c r="ZX54">
        <v>1000</v>
      </c>
      <c r="ABX54" t="s">
        <v>1298</v>
      </c>
      <c r="ABY54">
        <v>600</v>
      </c>
      <c r="ABZ54" t="s">
        <v>1317</v>
      </c>
      <c r="ACC54">
        <v>3</v>
      </c>
      <c r="ACD54">
        <v>2</v>
      </c>
      <c r="ACE54">
        <v>0</v>
      </c>
      <c r="ACF54">
        <v>250</v>
      </c>
      <c r="ACG54">
        <v>250</v>
      </c>
      <c r="ACI54" t="s">
        <v>1298</v>
      </c>
      <c r="ACJ54">
        <v>3000</v>
      </c>
      <c r="ACK54" t="s">
        <v>1494</v>
      </c>
      <c r="ACN54">
        <v>1</v>
      </c>
      <c r="ACO54">
        <v>1</v>
      </c>
      <c r="ACP54">
        <v>1</v>
      </c>
      <c r="ACQ54">
        <v>1000</v>
      </c>
      <c r="ACR54">
        <v>1000</v>
      </c>
      <c r="ACT54" t="s">
        <v>1298</v>
      </c>
      <c r="ACU54">
        <v>2500</v>
      </c>
      <c r="ACV54" t="s">
        <v>1321</v>
      </c>
      <c r="ACY54">
        <v>1</v>
      </c>
      <c r="ACZ54">
        <v>1</v>
      </c>
      <c r="ADA54">
        <v>1</v>
      </c>
      <c r="ADB54">
        <v>150</v>
      </c>
      <c r="ADC54">
        <v>150</v>
      </c>
      <c r="ADE54" t="s">
        <v>1298</v>
      </c>
      <c r="ADF54">
        <v>1500</v>
      </c>
      <c r="ADG54" t="s">
        <v>1317</v>
      </c>
      <c r="ADJ54">
        <v>3</v>
      </c>
      <c r="ADK54">
        <v>2</v>
      </c>
      <c r="ADL54">
        <v>0</v>
      </c>
      <c r="ADM54">
        <v>5000</v>
      </c>
      <c r="ADN54">
        <v>5000</v>
      </c>
      <c r="ADP54" t="s">
        <v>1298</v>
      </c>
      <c r="ADQ54">
        <v>3500</v>
      </c>
      <c r="ADR54" t="s">
        <v>1317</v>
      </c>
      <c r="ADU54">
        <v>2</v>
      </c>
      <c r="ADV54">
        <v>1</v>
      </c>
      <c r="ADW54">
        <v>0</v>
      </c>
      <c r="ADX54">
        <v>100</v>
      </c>
      <c r="ADY54">
        <v>100</v>
      </c>
      <c r="AEA54" t="s">
        <v>1318</v>
      </c>
      <c r="AEB54">
        <v>600</v>
      </c>
      <c r="AEC54" t="s">
        <v>1301</v>
      </c>
      <c r="AEF54">
        <v>2</v>
      </c>
      <c r="AEG54">
        <v>1</v>
      </c>
      <c r="AEH54">
        <v>0</v>
      </c>
      <c r="AEI54">
        <v>250</v>
      </c>
      <c r="AEJ54">
        <v>250</v>
      </c>
      <c r="AEL54" t="s">
        <v>1298</v>
      </c>
      <c r="AEM54" t="s">
        <v>1524</v>
      </c>
      <c r="AEN54">
        <v>0</v>
      </c>
      <c r="AEO54">
        <v>1</v>
      </c>
      <c r="AEP54">
        <v>0</v>
      </c>
      <c r="AER54">
        <v>1200</v>
      </c>
      <c r="AET54" t="s">
        <v>1317</v>
      </c>
      <c r="AEW54">
        <v>10</v>
      </c>
      <c r="AEX54">
        <v>2</v>
      </c>
      <c r="AEY54">
        <v>0</v>
      </c>
      <c r="AEZ54">
        <v>10000</v>
      </c>
      <c r="AFA54">
        <v>10000</v>
      </c>
      <c r="AFC54" t="s">
        <v>1298</v>
      </c>
      <c r="AFD54" t="s">
        <v>1524</v>
      </c>
      <c r="AFE54">
        <v>0</v>
      </c>
      <c r="AFF54">
        <v>1</v>
      </c>
      <c r="AFG54">
        <v>0</v>
      </c>
      <c r="AFI54">
        <v>500</v>
      </c>
      <c r="AFK54" t="s">
        <v>1317</v>
      </c>
      <c r="AFN54">
        <v>15</v>
      </c>
      <c r="AFO54">
        <v>3</v>
      </c>
      <c r="AFP54">
        <v>0</v>
      </c>
      <c r="AFQ54">
        <v>5000</v>
      </c>
      <c r="AFR54">
        <v>5000</v>
      </c>
      <c r="AFT54" t="s">
        <v>1318</v>
      </c>
      <c r="AFU54" t="s">
        <v>1524</v>
      </c>
      <c r="AFV54">
        <v>0</v>
      </c>
      <c r="AFW54">
        <v>1</v>
      </c>
      <c r="AFX54">
        <v>0</v>
      </c>
      <c r="AFZ54">
        <v>1750</v>
      </c>
      <c r="AGB54" t="s">
        <v>1317</v>
      </c>
      <c r="AGE54">
        <v>7</v>
      </c>
      <c r="AGF54">
        <v>5</v>
      </c>
      <c r="AGG54">
        <v>0</v>
      </c>
      <c r="AGH54">
        <v>500</v>
      </c>
      <c r="AGI54">
        <v>500</v>
      </c>
      <c r="AGK54" t="s">
        <v>1318</v>
      </c>
      <c r="AGL54" t="s">
        <v>1524</v>
      </c>
      <c r="AGM54">
        <v>0</v>
      </c>
      <c r="AGN54">
        <v>1</v>
      </c>
      <c r="AGO54">
        <v>0</v>
      </c>
      <c r="AGQ54">
        <v>1500</v>
      </c>
      <c r="AGS54" t="s">
        <v>1301</v>
      </c>
      <c r="AGV54">
        <v>10</v>
      </c>
      <c r="AGW54">
        <v>5</v>
      </c>
      <c r="AGX54">
        <v>0</v>
      </c>
      <c r="AGY54">
        <v>200</v>
      </c>
      <c r="AGZ54">
        <v>200</v>
      </c>
      <c r="AHB54" t="s">
        <v>1298</v>
      </c>
      <c r="AHC54" t="s">
        <v>1526</v>
      </c>
      <c r="AHD54">
        <v>0</v>
      </c>
      <c r="AHE54">
        <v>0</v>
      </c>
      <c r="AHF54">
        <v>1</v>
      </c>
      <c r="AHI54">
        <v>200</v>
      </c>
      <c r="AHJ54" t="s">
        <v>1301</v>
      </c>
      <c r="AHM54">
        <v>7</v>
      </c>
      <c r="AHN54">
        <v>1</v>
      </c>
      <c r="AHO54">
        <v>0</v>
      </c>
      <c r="AHP54">
        <v>100</v>
      </c>
      <c r="AHQ54">
        <v>100</v>
      </c>
      <c r="AHS54" t="s">
        <v>1298</v>
      </c>
      <c r="AHT54" t="s">
        <v>1526</v>
      </c>
      <c r="AHU54">
        <v>0</v>
      </c>
      <c r="AHV54">
        <v>1</v>
      </c>
      <c r="AHX54">
        <v>200</v>
      </c>
      <c r="AHY54" t="s">
        <v>1301</v>
      </c>
      <c r="AIB54">
        <v>3</v>
      </c>
      <c r="AIC54">
        <v>2</v>
      </c>
      <c r="AID54">
        <v>0</v>
      </c>
      <c r="AIE54">
        <v>60</v>
      </c>
      <c r="AIF54">
        <v>60</v>
      </c>
      <c r="AIH54" t="s">
        <v>1318</v>
      </c>
      <c r="AII54" t="s">
        <v>1526</v>
      </c>
      <c r="AIJ54">
        <v>0</v>
      </c>
      <c r="AIK54">
        <v>1</v>
      </c>
      <c r="AIM54">
        <v>100</v>
      </c>
      <c r="AIN54" t="s">
        <v>1494</v>
      </c>
      <c r="AIQ54">
        <v>2</v>
      </c>
      <c r="AIR54">
        <v>1</v>
      </c>
      <c r="AIS54">
        <v>0</v>
      </c>
      <c r="AIT54">
        <v>100</v>
      </c>
      <c r="AIU54">
        <v>100</v>
      </c>
      <c r="AIW54" t="s">
        <v>1298</v>
      </c>
      <c r="AIX54">
        <v>1250</v>
      </c>
      <c r="AIY54" t="s">
        <v>1317</v>
      </c>
      <c r="AJB54">
        <v>7</v>
      </c>
      <c r="AJC54">
        <v>3</v>
      </c>
      <c r="AJD54">
        <v>0</v>
      </c>
      <c r="AJE54">
        <v>50</v>
      </c>
      <c r="AJF54">
        <v>50</v>
      </c>
      <c r="AJH54" t="s">
        <v>1298</v>
      </c>
      <c r="AJI54" t="s">
        <v>1527</v>
      </c>
      <c r="AJJ54">
        <v>0</v>
      </c>
      <c r="AJK54">
        <v>0</v>
      </c>
      <c r="AJL54">
        <v>1</v>
      </c>
      <c r="AJO54">
        <v>100</v>
      </c>
      <c r="AJP54" t="s">
        <v>1301</v>
      </c>
      <c r="AJS54">
        <v>10</v>
      </c>
      <c r="AJT54">
        <v>3</v>
      </c>
      <c r="AJU54">
        <v>0</v>
      </c>
      <c r="AJV54">
        <v>100</v>
      </c>
      <c r="AJW54">
        <v>100</v>
      </c>
      <c r="AJY54" t="s">
        <v>1298</v>
      </c>
      <c r="AJZ54" t="s">
        <v>1528</v>
      </c>
      <c r="AKA54">
        <v>1</v>
      </c>
      <c r="AKB54">
        <v>1</v>
      </c>
      <c r="AKC54">
        <v>600</v>
      </c>
      <c r="AKD54">
        <v>800</v>
      </c>
      <c r="AKE54" t="s">
        <v>1317</v>
      </c>
      <c r="AKH54">
        <v>8</v>
      </c>
      <c r="AKI54">
        <v>2</v>
      </c>
      <c r="AKJ54">
        <v>0</v>
      </c>
      <c r="AKK54">
        <v>300</v>
      </c>
      <c r="AKL54">
        <v>300</v>
      </c>
      <c r="AKN54" t="s">
        <v>1298</v>
      </c>
      <c r="AKO54">
        <v>500</v>
      </c>
      <c r="AKP54" t="s">
        <v>1317</v>
      </c>
      <c r="AKS54">
        <v>10</v>
      </c>
      <c r="AKT54">
        <v>2</v>
      </c>
      <c r="AKU54">
        <v>0</v>
      </c>
      <c r="AKV54">
        <v>100</v>
      </c>
      <c r="AKW54">
        <v>100</v>
      </c>
      <c r="AKY54" t="s">
        <v>1302</v>
      </c>
      <c r="AMT54" t="s">
        <v>1303</v>
      </c>
      <c r="AMU54">
        <v>1</v>
      </c>
      <c r="AMV54">
        <v>0</v>
      </c>
      <c r="AMW54">
        <v>0</v>
      </c>
      <c r="AMX54">
        <v>0</v>
      </c>
      <c r="AQG54" t="s">
        <v>1296</v>
      </c>
      <c r="AQH54">
        <v>1</v>
      </c>
      <c r="AQI54">
        <v>0</v>
      </c>
      <c r="AQJ54">
        <v>0</v>
      </c>
      <c r="AQK54">
        <v>0</v>
      </c>
      <c r="AQL54">
        <v>0</v>
      </c>
      <c r="AQM54">
        <v>0</v>
      </c>
      <c r="AQN54">
        <v>0</v>
      </c>
      <c r="AQO54">
        <v>0</v>
      </c>
      <c r="AQP54">
        <v>0</v>
      </c>
      <c r="AQQ54">
        <v>0</v>
      </c>
      <c r="AQS54" t="s">
        <v>1534</v>
      </c>
      <c r="AQT54">
        <v>1</v>
      </c>
      <c r="AQU54">
        <v>0</v>
      </c>
      <c r="AQV54">
        <v>1</v>
      </c>
      <c r="AQW54">
        <v>0</v>
      </c>
      <c r="AQX54">
        <v>0</v>
      </c>
      <c r="AQY54">
        <v>0</v>
      </c>
      <c r="AQZ54">
        <v>0</v>
      </c>
      <c r="ARA54">
        <v>0</v>
      </c>
      <c r="ARB54">
        <v>0</v>
      </c>
      <c r="ARC54">
        <v>0</v>
      </c>
      <c r="ARD54">
        <v>0</v>
      </c>
      <c r="ARF54" t="s">
        <v>1325</v>
      </c>
      <c r="ARG54" t="s">
        <v>1302</v>
      </c>
      <c r="ARH54">
        <v>1</v>
      </c>
      <c r="ARI54">
        <v>0</v>
      </c>
      <c r="ARJ54">
        <v>0</v>
      </c>
      <c r="ARK54">
        <v>0</v>
      </c>
      <c r="ARL54">
        <v>0</v>
      </c>
      <c r="ARM54">
        <v>0</v>
      </c>
      <c r="ARN54" t="s">
        <v>1373</v>
      </c>
      <c r="ARO54" t="s">
        <v>1296</v>
      </c>
      <c r="ARP54">
        <v>1</v>
      </c>
      <c r="ARQ54">
        <v>0</v>
      </c>
      <c r="ARR54">
        <v>0</v>
      </c>
      <c r="ARS54">
        <v>0</v>
      </c>
      <c r="ART54">
        <v>0</v>
      </c>
      <c r="ARU54">
        <v>0</v>
      </c>
      <c r="ARV54">
        <v>0</v>
      </c>
      <c r="ARW54">
        <v>0</v>
      </c>
      <c r="ARX54">
        <v>0</v>
      </c>
      <c r="ARZ54" t="s">
        <v>1306</v>
      </c>
      <c r="ASA54" t="s">
        <v>1296</v>
      </c>
      <c r="ASB54">
        <v>1</v>
      </c>
      <c r="ASC54">
        <v>0</v>
      </c>
      <c r="ASD54">
        <v>0</v>
      </c>
      <c r="ASE54">
        <v>0</v>
      </c>
      <c r="ASF54">
        <v>0</v>
      </c>
      <c r="ASG54">
        <v>0</v>
      </c>
      <c r="ASH54">
        <v>0</v>
      </c>
      <c r="ASI54">
        <v>0</v>
      </c>
      <c r="ASJ54">
        <v>0</v>
      </c>
      <c r="ASL54" t="s">
        <v>1296</v>
      </c>
      <c r="ASM54">
        <v>1</v>
      </c>
      <c r="ASN54">
        <v>0</v>
      </c>
      <c r="ASO54">
        <v>0</v>
      </c>
      <c r="ASP54">
        <v>0</v>
      </c>
      <c r="ASQ54">
        <v>0</v>
      </c>
      <c r="ASR54">
        <v>0</v>
      </c>
      <c r="ASS54">
        <v>0</v>
      </c>
      <c r="AST54">
        <v>0</v>
      </c>
      <c r="ASU54">
        <v>0</v>
      </c>
      <c r="ASV54">
        <v>0</v>
      </c>
      <c r="ASX54" t="s">
        <v>1296</v>
      </c>
      <c r="ASY54">
        <v>1</v>
      </c>
      <c r="ASZ54">
        <v>0</v>
      </c>
      <c r="ATA54">
        <v>0</v>
      </c>
      <c r="ATB54">
        <v>0</v>
      </c>
      <c r="ATC54">
        <v>0</v>
      </c>
      <c r="ATD54">
        <v>0</v>
      </c>
      <c r="ATE54">
        <v>0</v>
      </c>
      <c r="ATF54">
        <v>0</v>
      </c>
      <c r="ATG54">
        <v>0</v>
      </c>
      <c r="ATI54" t="s">
        <v>1296</v>
      </c>
      <c r="ATJ54">
        <v>1</v>
      </c>
      <c r="ATK54">
        <v>0</v>
      </c>
      <c r="ATL54">
        <v>0</v>
      </c>
      <c r="ATM54">
        <v>0</v>
      </c>
      <c r="ATN54">
        <v>0</v>
      </c>
      <c r="ATO54">
        <v>0</v>
      </c>
      <c r="ATP54">
        <v>0</v>
      </c>
      <c r="ATQ54">
        <v>0</v>
      </c>
      <c r="ATR54">
        <v>0</v>
      </c>
      <c r="ATT54" t="s">
        <v>1394</v>
      </c>
      <c r="ATU54" t="s">
        <v>1302</v>
      </c>
      <c r="ATX54" t="s">
        <v>1394</v>
      </c>
      <c r="ATY54" t="s">
        <v>1294</v>
      </c>
      <c r="ATZ54" t="s">
        <v>1535</v>
      </c>
      <c r="AUB54" t="s">
        <v>1536</v>
      </c>
      <c r="AUD54" t="s">
        <v>1537</v>
      </c>
      <c r="AUG54">
        <v>442276789</v>
      </c>
      <c r="AUH54" s="167">
        <v>45097.729699074072</v>
      </c>
      <c r="AUK54" t="s">
        <v>1308</v>
      </c>
      <c r="AUL54" t="s">
        <v>1309</v>
      </c>
      <c r="AUM54" t="s">
        <v>1310</v>
      </c>
    </row>
    <row r="55" spans="1:1235" customFormat="1" ht="14.45">
      <c r="A55">
        <v>54</v>
      </c>
      <c r="B55" t="s">
        <v>1538</v>
      </c>
      <c r="C55" s="167">
        <v>45097</v>
      </c>
      <c r="D55" t="s">
        <v>1515</v>
      </c>
      <c r="E55" t="s">
        <v>1539</v>
      </c>
      <c r="F55" s="167">
        <v>45097.56554127315</v>
      </c>
      <c r="G55" s="167">
        <v>45097.724507719897</v>
      </c>
      <c r="H55" t="s">
        <v>1286</v>
      </c>
      <c r="K55" t="s">
        <v>1287</v>
      </c>
      <c r="L55" s="167">
        <v>45097</v>
      </c>
      <c r="M55" t="s">
        <v>1517</v>
      </c>
      <c r="N55" t="s">
        <v>1518</v>
      </c>
      <c r="O55" t="s">
        <v>1519</v>
      </c>
      <c r="P55" t="s">
        <v>1291</v>
      </c>
      <c r="S55" t="s">
        <v>1292</v>
      </c>
      <c r="T55" t="s">
        <v>1520</v>
      </c>
      <c r="V55" t="s">
        <v>1294</v>
      </c>
      <c r="X55" t="s">
        <v>1414</v>
      </c>
      <c r="AA55" t="s">
        <v>1330</v>
      </c>
      <c r="AB55">
        <v>1</v>
      </c>
      <c r="AC55">
        <v>1</v>
      </c>
      <c r="AD55">
        <v>1</v>
      </c>
      <c r="AE55">
        <v>0</v>
      </c>
      <c r="AF55">
        <v>3</v>
      </c>
      <c r="AH55" t="s">
        <v>1298</v>
      </c>
      <c r="AI55">
        <v>900</v>
      </c>
      <c r="AJ55" t="s">
        <v>1317</v>
      </c>
      <c r="AM55">
        <v>15</v>
      </c>
      <c r="AN55">
        <v>1</v>
      </c>
      <c r="AO55">
        <v>0</v>
      </c>
      <c r="AP55">
        <v>100</v>
      </c>
      <c r="AQ55">
        <v>200</v>
      </c>
      <c r="AS55" t="s">
        <v>1298</v>
      </c>
      <c r="AT55" t="s">
        <v>1362</v>
      </c>
      <c r="AU55">
        <v>1</v>
      </c>
      <c r="AV55">
        <v>0</v>
      </c>
      <c r="AW55">
        <v>1250</v>
      </c>
      <c r="AY55" t="s">
        <v>1317</v>
      </c>
      <c r="BB55">
        <v>20</v>
      </c>
      <c r="BC55">
        <v>3</v>
      </c>
      <c r="BD55">
        <v>0</v>
      </c>
      <c r="BE55">
        <v>50</v>
      </c>
      <c r="BF55">
        <v>100</v>
      </c>
      <c r="BH55" t="s">
        <v>1298</v>
      </c>
      <c r="BI55" t="s">
        <v>1320</v>
      </c>
      <c r="BJ55">
        <v>1</v>
      </c>
      <c r="BK55">
        <v>1</v>
      </c>
      <c r="BL55">
        <v>500</v>
      </c>
      <c r="BM55">
        <v>300</v>
      </c>
      <c r="BN55" t="s">
        <v>1317</v>
      </c>
      <c r="BQ55">
        <v>15</v>
      </c>
      <c r="BR55">
        <v>1</v>
      </c>
      <c r="BS55">
        <v>0</v>
      </c>
      <c r="BT55">
        <v>200</v>
      </c>
      <c r="BU55">
        <v>400</v>
      </c>
      <c r="BW55" t="s">
        <v>1302</v>
      </c>
      <c r="CS55" t="s">
        <v>1303</v>
      </c>
      <c r="CT55">
        <v>1</v>
      </c>
      <c r="CU55">
        <v>0</v>
      </c>
      <c r="CV55">
        <v>0</v>
      </c>
      <c r="CW55">
        <v>0</v>
      </c>
      <c r="EK55" t="s">
        <v>1340</v>
      </c>
      <c r="EL55">
        <v>1</v>
      </c>
      <c r="EM55">
        <v>1</v>
      </c>
      <c r="EN55">
        <v>1</v>
      </c>
      <c r="EO55">
        <v>1</v>
      </c>
      <c r="EP55">
        <v>0</v>
      </c>
      <c r="EQ55">
        <v>4</v>
      </c>
      <c r="ES55" t="s">
        <v>1318</v>
      </c>
      <c r="ET55">
        <v>5500</v>
      </c>
      <c r="EU55" t="s">
        <v>1317</v>
      </c>
      <c r="EX55">
        <v>30</v>
      </c>
      <c r="EY55">
        <v>1</v>
      </c>
      <c r="EZ55">
        <v>0</v>
      </c>
      <c r="FA55">
        <v>100</v>
      </c>
      <c r="FB55">
        <v>150</v>
      </c>
      <c r="FD55" t="s">
        <v>1318</v>
      </c>
      <c r="FE55">
        <v>15000</v>
      </c>
      <c r="FF55" t="s">
        <v>1317</v>
      </c>
      <c r="FI55">
        <v>30</v>
      </c>
      <c r="FJ55">
        <v>1</v>
      </c>
      <c r="FK55">
        <v>0</v>
      </c>
      <c r="FL55">
        <v>100</v>
      </c>
      <c r="FM55">
        <v>10</v>
      </c>
      <c r="FO55" t="s">
        <v>1298</v>
      </c>
      <c r="FP55">
        <v>700</v>
      </c>
      <c r="FQ55" t="s">
        <v>1317</v>
      </c>
      <c r="FT55">
        <v>30</v>
      </c>
      <c r="FU55">
        <v>1</v>
      </c>
      <c r="FV55">
        <v>0</v>
      </c>
      <c r="FW55">
        <v>30</v>
      </c>
      <c r="FX55">
        <v>50</v>
      </c>
      <c r="FZ55" t="s">
        <v>1298</v>
      </c>
      <c r="GA55">
        <v>1500</v>
      </c>
      <c r="GB55" t="s">
        <v>1317</v>
      </c>
      <c r="GE55">
        <v>25</v>
      </c>
      <c r="GF55">
        <v>1</v>
      </c>
      <c r="GG55">
        <v>0</v>
      </c>
      <c r="GH55">
        <v>30</v>
      </c>
      <c r="GI55">
        <v>50</v>
      </c>
      <c r="GK55" t="s">
        <v>1302</v>
      </c>
      <c r="HH55" t="s">
        <v>1303</v>
      </c>
      <c r="HI55">
        <v>1</v>
      </c>
      <c r="HJ55">
        <v>0</v>
      </c>
      <c r="HK55">
        <v>0</v>
      </c>
      <c r="HL55">
        <v>0</v>
      </c>
      <c r="JB55" t="s">
        <v>1521</v>
      </c>
      <c r="JC55">
        <v>1</v>
      </c>
      <c r="JD55">
        <v>1</v>
      </c>
      <c r="JE55">
        <v>1</v>
      </c>
      <c r="JF55">
        <v>1</v>
      </c>
      <c r="JG55">
        <v>1</v>
      </c>
      <c r="JH55">
        <v>1</v>
      </c>
      <c r="JI55">
        <v>1</v>
      </c>
      <c r="JJ55">
        <v>1</v>
      </c>
      <c r="JK55">
        <v>1</v>
      </c>
      <c r="JL55">
        <v>1</v>
      </c>
      <c r="JM55">
        <v>1</v>
      </c>
      <c r="JN55">
        <v>1</v>
      </c>
      <c r="JO55">
        <v>1</v>
      </c>
      <c r="JP55">
        <v>1</v>
      </c>
      <c r="JQ55">
        <v>1</v>
      </c>
      <c r="JR55">
        <v>0</v>
      </c>
      <c r="JS55">
        <v>15</v>
      </c>
      <c r="JT55">
        <v>22</v>
      </c>
      <c r="JV55" t="s">
        <v>1298</v>
      </c>
      <c r="JW55">
        <v>500</v>
      </c>
      <c r="JX55" t="s">
        <v>1494</v>
      </c>
      <c r="KA55">
        <v>15</v>
      </c>
      <c r="KB55">
        <v>2</v>
      </c>
      <c r="KC55">
        <v>0</v>
      </c>
      <c r="KD55">
        <v>100</v>
      </c>
      <c r="KE55">
        <v>200</v>
      </c>
      <c r="KG55" t="s">
        <v>1298</v>
      </c>
      <c r="KH55" t="s">
        <v>1300</v>
      </c>
      <c r="KI55">
        <v>1</v>
      </c>
      <c r="KJ55">
        <v>1</v>
      </c>
      <c r="KK55">
        <v>6000</v>
      </c>
      <c r="KL55">
        <v>100</v>
      </c>
      <c r="KM55" t="s">
        <v>1317</v>
      </c>
      <c r="KP55">
        <v>15</v>
      </c>
      <c r="KQ55">
        <v>2</v>
      </c>
      <c r="KR55">
        <v>0</v>
      </c>
      <c r="KS55">
        <v>10</v>
      </c>
      <c r="KT55">
        <v>15</v>
      </c>
      <c r="KV55" t="s">
        <v>1298</v>
      </c>
      <c r="KW55" t="s">
        <v>1345</v>
      </c>
      <c r="KX55">
        <v>0</v>
      </c>
      <c r="KY55">
        <v>1</v>
      </c>
      <c r="KZ55">
        <v>1</v>
      </c>
      <c r="LB55">
        <v>25000</v>
      </c>
      <c r="LC55">
        <v>35000</v>
      </c>
      <c r="LD55" t="s">
        <v>1317</v>
      </c>
      <c r="LG55">
        <v>15</v>
      </c>
      <c r="LH55">
        <v>1</v>
      </c>
      <c r="LI55">
        <v>0</v>
      </c>
      <c r="LJ55">
        <v>50</v>
      </c>
      <c r="LK55">
        <v>80</v>
      </c>
      <c r="LM55" t="s">
        <v>1298</v>
      </c>
      <c r="LN55">
        <v>4500</v>
      </c>
      <c r="LO55" t="s">
        <v>1317</v>
      </c>
      <c r="LR55">
        <v>30</v>
      </c>
      <c r="LS55">
        <v>1</v>
      </c>
      <c r="LT55">
        <v>0</v>
      </c>
      <c r="LU55">
        <v>100</v>
      </c>
      <c r="LV55">
        <v>150</v>
      </c>
      <c r="LX55" t="s">
        <v>1298</v>
      </c>
      <c r="LY55">
        <v>3500</v>
      </c>
      <c r="LZ55" t="s">
        <v>1317</v>
      </c>
      <c r="MC55">
        <v>25</v>
      </c>
      <c r="MD55">
        <v>1</v>
      </c>
      <c r="ME55">
        <v>0</v>
      </c>
      <c r="MF55">
        <v>100</v>
      </c>
      <c r="MG55">
        <v>200</v>
      </c>
      <c r="MI55" t="s">
        <v>1298</v>
      </c>
      <c r="MJ55">
        <v>500</v>
      </c>
      <c r="MK55" t="s">
        <v>1317</v>
      </c>
      <c r="MN55">
        <v>30</v>
      </c>
      <c r="MO55">
        <v>1</v>
      </c>
      <c r="MP55">
        <v>0</v>
      </c>
      <c r="MQ55">
        <v>100</v>
      </c>
      <c r="MR55">
        <v>150</v>
      </c>
      <c r="MT55" t="s">
        <v>1298</v>
      </c>
      <c r="MU55">
        <v>100</v>
      </c>
      <c r="MV55" t="s">
        <v>1317</v>
      </c>
      <c r="MY55">
        <v>15</v>
      </c>
      <c r="MZ55">
        <v>1</v>
      </c>
      <c r="NA55">
        <v>0</v>
      </c>
      <c r="NB55">
        <v>100</v>
      </c>
      <c r="NC55">
        <v>200</v>
      </c>
      <c r="NE55" t="s">
        <v>1298</v>
      </c>
      <c r="NF55" t="s">
        <v>1385</v>
      </c>
      <c r="NG55">
        <v>1</v>
      </c>
      <c r="NH55">
        <v>1</v>
      </c>
      <c r="NI55">
        <v>1</v>
      </c>
      <c r="NJ55">
        <v>200</v>
      </c>
      <c r="NK55">
        <v>300</v>
      </c>
      <c r="NL55">
        <v>500</v>
      </c>
      <c r="NM55" t="s">
        <v>1317</v>
      </c>
      <c r="NP55">
        <v>20</v>
      </c>
      <c r="NQ55">
        <v>1</v>
      </c>
      <c r="NR55">
        <v>0</v>
      </c>
      <c r="NS55">
        <v>100</v>
      </c>
      <c r="NT55">
        <v>150</v>
      </c>
      <c r="NV55" t="s">
        <v>1298</v>
      </c>
      <c r="NW55">
        <v>3000</v>
      </c>
      <c r="NX55" t="s">
        <v>1317</v>
      </c>
      <c r="OA55">
        <v>20</v>
      </c>
      <c r="OB55">
        <v>1</v>
      </c>
      <c r="OC55">
        <v>0</v>
      </c>
      <c r="OD55">
        <v>30</v>
      </c>
      <c r="OE55">
        <v>50</v>
      </c>
      <c r="OG55" t="s">
        <v>1298</v>
      </c>
      <c r="OH55">
        <v>2250</v>
      </c>
      <c r="OI55" t="s">
        <v>1317</v>
      </c>
      <c r="OL55">
        <v>15</v>
      </c>
      <c r="OM55">
        <v>1</v>
      </c>
      <c r="ON55">
        <v>0</v>
      </c>
      <c r="OO55">
        <v>100</v>
      </c>
      <c r="OP55">
        <v>150</v>
      </c>
      <c r="OR55" t="s">
        <v>1298</v>
      </c>
      <c r="OS55">
        <v>2000</v>
      </c>
      <c r="OT55" t="s">
        <v>1317</v>
      </c>
      <c r="OW55">
        <v>30</v>
      </c>
      <c r="OX55">
        <v>1</v>
      </c>
      <c r="OY55">
        <v>0</v>
      </c>
      <c r="OZ55">
        <v>100</v>
      </c>
      <c r="PA55">
        <v>150</v>
      </c>
      <c r="PC55" t="s">
        <v>1298</v>
      </c>
      <c r="PD55">
        <v>2000</v>
      </c>
      <c r="PE55" t="s">
        <v>1317</v>
      </c>
      <c r="PH55">
        <v>30</v>
      </c>
      <c r="PI55">
        <v>1</v>
      </c>
      <c r="PJ55">
        <v>0</v>
      </c>
      <c r="PK55">
        <v>30</v>
      </c>
      <c r="PL55">
        <v>50</v>
      </c>
      <c r="PN55" t="s">
        <v>1298</v>
      </c>
      <c r="PO55">
        <v>750</v>
      </c>
      <c r="PP55" t="s">
        <v>1317</v>
      </c>
      <c r="PS55">
        <v>15</v>
      </c>
      <c r="PT55">
        <v>1</v>
      </c>
      <c r="PU55">
        <v>0</v>
      </c>
      <c r="PV55">
        <v>100</v>
      </c>
      <c r="PW55">
        <v>150</v>
      </c>
      <c r="PY55" t="s">
        <v>1298</v>
      </c>
      <c r="PZ55" t="s">
        <v>1294</v>
      </c>
      <c r="QA55">
        <v>3000</v>
      </c>
      <c r="QD55" t="s">
        <v>1317</v>
      </c>
      <c r="QG55">
        <v>20</v>
      </c>
      <c r="QH55">
        <v>1</v>
      </c>
      <c r="QI55">
        <v>0</v>
      </c>
      <c r="QJ55">
        <v>100</v>
      </c>
      <c r="QK55">
        <v>200</v>
      </c>
      <c r="QM55" t="s">
        <v>1298</v>
      </c>
      <c r="QN55">
        <v>450</v>
      </c>
      <c r="QO55" t="s">
        <v>1317</v>
      </c>
      <c r="QR55">
        <v>30</v>
      </c>
      <c r="QS55">
        <v>1</v>
      </c>
      <c r="QT55">
        <v>0</v>
      </c>
      <c r="QU55">
        <v>100</v>
      </c>
      <c r="QV55">
        <v>200</v>
      </c>
      <c r="QX55" t="s">
        <v>1302</v>
      </c>
      <c r="SF55" t="s">
        <v>1303</v>
      </c>
      <c r="SG55">
        <v>1</v>
      </c>
      <c r="SH55">
        <v>0</v>
      </c>
      <c r="SI55">
        <v>0</v>
      </c>
      <c r="SJ55">
        <v>0</v>
      </c>
      <c r="UW55" t="s">
        <v>1540</v>
      </c>
      <c r="UX55">
        <v>1</v>
      </c>
      <c r="UY55">
        <v>1</v>
      </c>
      <c r="UZ55">
        <v>1</v>
      </c>
      <c r="VA55">
        <v>1</v>
      </c>
      <c r="VB55">
        <v>0</v>
      </c>
      <c r="VC55">
        <v>1</v>
      </c>
      <c r="VD55">
        <v>0</v>
      </c>
      <c r="VE55">
        <v>0</v>
      </c>
      <c r="VF55">
        <v>0</v>
      </c>
      <c r="VG55">
        <v>0</v>
      </c>
      <c r="VH55">
        <v>0</v>
      </c>
      <c r="VI55">
        <v>1</v>
      </c>
      <c r="VJ55">
        <v>1</v>
      </c>
      <c r="VK55">
        <v>1</v>
      </c>
      <c r="VL55">
        <v>1</v>
      </c>
      <c r="VM55">
        <v>1</v>
      </c>
      <c r="VN55">
        <v>1</v>
      </c>
      <c r="VO55">
        <v>1</v>
      </c>
      <c r="VP55">
        <v>0</v>
      </c>
      <c r="VQ55">
        <v>1</v>
      </c>
      <c r="VR55">
        <v>1</v>
      </c>
      <c r="VS55">
        <v>1</v>
      </c>
      <c r="VT55">
        <v>1</v>
      </c>
      <c r="VU55">
        <v>1</v>
      </c>
      <c r="VV55">
        <v>1</v>
      </c>
      <c r="VW55">
        <v>1</v>
      </c>
      <c r="VX55">
        <v>1</v>
      </c>
      <c r="VY55">
        <v>0</v>
      </c>
      <c r="VZ55">
        <v>20</v>
      </c>
      <c r="WB55" t="s">
        <v>1298</v>
      </c>
      <c r="WC55" t="s">
        <v>1524</v>
      </c>
      <c r="WD55">
        <v>0</v>
      </c>
      <c r="WE55">
        <v>1</v>
      </c>
      <c r="WF55">
        <v>0</v>
      </c>
      <c r="WH55">
        <v>1000</v>
      </c>
      <c r="WJ55" t="s">
        <v>1317</v>
      </c>
      <c r="WM55">
        <v>20</v>
      </c>
      <c r="WN55">
        <v>2</v>
      </c>
      <c r="WO55">
        <v>0</v>
      </c>
      <c r="WP55">
        <v>2000</v>
      </c>
      <c r="WQ55">
        <v>5000</v>
      </c>
      <c r="WS55" t="s">
        <v>1298</v>
      </c>
      <c r="WT55" t="s">
        <v>1524</v>
      </c>
      <c r="WU55">
        <v>0</v>
      </c>
      <c r="WV55">
        <v>1</v>
      </c>
      <c r="WW55">
        <v>0</v>
      </c>
      <c r="WY55">
        <v>1200</v>
      </c>
      <c r="XA55" t="s">
        <v>1317</v>
      </c>
      <c r="XD55">
        <v>15</v>
      </c>
      <c r="XE55">
        <v>2</v>
      </c>
      <c r="XF55">
        <v>0</v>
      </c>
      <c r="XG55">
        <v>1000</v>
      </c>
      <c r="XH55">
        <v>2000</v>
      </c>
      <c r="XJ55" t="s">
        <v>1318</v>
      </c>
      <c r="XK55" t="s">
        <v>1524</v>
      </c>
      <c r="XL55">
        <v>0</v>
      </c>
      <c r="XM55">
        <v>1</v>
      </c>
      <c r="XN55">
        <v>0</v>
      </c>
      <c r="XP55">
        <v>1100</v>
      </c>
      <c r="XR55" t="s">
        <v>1317</v>
      </c>
      <c r="XU55">
        <v>15</v>
      </c>
      <c r="XV55">
        <v>2</v>
      </c>
      <c r="XW55">
        <v>0</v>
      </c>
      <c r="XX55">
        <v>1500</v>
      </c>
      <c r="XY55">
        <v>2000</v>
      </c>
      <c r="YA55" t="s">
        <v>1298</v>
      </c>
      <c r="YB55" t="s">
        <v>1524</v>
      </c>
      <c r="YC55">
        <v>0</v>
      </c>
      <c r="YD55">
        <v>1</v>
      </c>
      <c r="YE55">
        <v>0</v>
      </c>
      <c r="YG55">
        <v>1400</v>
      </c>
      <c r="YI55" t="s">
        <v>1317</v>
      </c>
      <c r="YL55">
        <v>15</v>
      </c>
      <c r="YM55">
        <v>2</v>
      </c>
      <c r="YN55">
        <v>0</v>
      </c>
      <c r="YO55">
        <v>700</v>
      </c>
      <c r="YP55">
        <v>1200</v>
      </c>
      <c r="ZI55" t="s">
        <v>1298</v>
      </c>
      <c r="ZJ55" t="s">
        <v>1525</v>
      </c>
      <c r="ZK55">
        <v>1</v>
      </c>
      <c r="ZL55">
        <v>0</v>
      </c>
      <c r="ZM55">
        <v>0</v>
      </c>
      <c r="ZN55">
        <v>450</v>
      </c>
      <c r="ZQ55" t="s">
        <v>1317</v>
      </c>
      <c r="ZT55">
        <v>15</v>
      </c>
      <c r="ZU55">
        <v>1</v>
      </c>
      <c r="ZV55">
        <v>0</v>
      </c>
      <c r="ZW55">
        <v>300</v>
      </c>
      <c r="ZX55">
        <v>600</v>
      </c>
      <c r="ACI55" t="s">
        <v>1298</v>
      </c>
      <c r="ACJ55">
        <v>3000</v>
      </c>
      <c r="ACK55" t="s">
        <v>1494</v>
      </c>
      <c r="ACN55">
        <v>2</v>
      </c>
      <c r="ACO55">
        <v>1</v>
      </c>
      <c r="ACP55">
        <v>0</v>
      </c>
      <c r="ACQ55">
        <v>700</v>
      </c>
      <c r="ACR55">
        <v>1000</v>
      </c>
      <c r="ACT55" t="s">
        <v>1298</v>
      </c>
      <c r="ACU55">
        <v>2500</v>
      </c>
      <c r="ACV55" t="s">
        <v>1494</v>
      </c>
      <c r="ACY55">
        <v>2</v>
      </c>
      <c r="ACZ55">
        <v>1</v>
      </c>
      <c r="ADA55">
        <v>0</v>
      </c>
      <c r="ADB55">
        <v>2000</v>
      </c>
      <c r="ADC55">
        <v>4000</v>
      </c>
      <c r="ADE55" t="s">
        <v>1298</v>
      </c>
      <c r="ADF55">
        <v>1500</v>
      </c>
      <c r="ADG55" t="s">
        <v>1317</v>
      </c>
      <c r="ADJ55">
        <v>3</v>
      </c>
      <c r="ADK55">
        <v>1</v>
      </c>
      <c r="ADL55">
        <v>0</v>
      </c>
      <c r="ADM55">
        <v>1500</v>
      </c>
      <c r="ADN55">
        <v>2000</v>
      </c>
      <c r="ADP55" t="s">
        <v>1318</v>
      </c>
      <c r="ADQ55">
        <v>3000</v>
      </c>
      <c r="ADR55" t="s">
        <v>1317</v>
      </c>
      <c r="ADU55">
        <v>25</v>
      </c>
      <c r="ADV55">
        <v>1</v>
      </c>
      <c r="ADW55">
        <v>0</v>
      </c>
      <c r="ADX55">
        <v>100</v>
      </c>
      <c r="ADY55">
        <v>150</v>
      </c>
      <c r="AEA55" t="s">
        <v>1318</v>
      </c>
      <c r="AEB55">
        <v>500</v>
      </c>
      <c r="AEC55" t="s">
        <v>1494</v>
      </c>
      <c r="AEF55">
        <v>5</v>
      </c>
      <c r="AEG55">
        <v>1</v>
      </c>
      <c r="AEH55">
        <v>0</v>
      </c>
      <c r="AEI55">
        <v>500</v>
      </c>
      <c r="AEJ55">
        <v>700</v>
      </c>
      <c r="AEL55" t="s">
        <v>1298</v>
      </c>
      <c r="AEM55" t="s">
        <v>1524</v>
      </c>
      <c r="AEN55">
        <v>0</v>
      </c>
      <c r="AEO55">
        <v>1</v>
      </c>
      <c r="AEP55">
        <v>0</v>
      </c>
      <c r="AER55">
        <v>1000</v>
      </c>
      <c r="AET55" t="s">
        <v>1317</v>
      </c>
      <c r="AEW55">
        <v>15</v>
      </c>
      <c r="AEX55">
        <v>1</v>
      </c>
      <c r="AEY55">
        <v>0</v>
      </c>
      <c r="AEZ55">
        <v>1000</v>
      </c>
      <c r="AFA55">
        <v>1500</v>
      </c>
      <c r="AFC55" t="s">
        <v>1298</v>
      </c>
      <c r="AFD55" t="s">
        <v>1524</v>
      </c>
      <c r="AFE55">
        <v>0</v>
      </c>
      <c r="AFF55">
        <v>1</v>
      </c>
      <c r="AFG55">
        <v>0</v>
      </c>
      <c r="AFI55">
        <v>500</v>
      </c>
      <c r="AFK55" t="s">
        <v>1494</v>
      </c>
      <c r="AFN55">
        <v>15</v>
      </c>
      <c r="AFO55">
        <v>3</v>
      </c>
      <c r="AFP55">
        <v>0</v>
      </c>
      <c r="AFQ55">
        <v>500</v>
      </c>
      <c r="AFR55">
        <v>800</v>
      </c>
      <c r="AGK55" t="s">
        <v>1318</v>
      </c>
      <c r="AGL55" t="s">
        <v>1524</v>
      </c>
      <c r="AGM55">
        <v>0</v>
      </c>
      <c r="AGN55">
        <v>1</v>
      </c>
      <c r="AGO55">
        <v>0</v>
      </c>
      <c r="AGQ55">
        <v>1100</v>
      </c>
      <c r="AGS55" t="s">
        <v>1317</v>
      </c>
      <c r="AGV55">
        <v>30</v>
      </c>
      <c r="AGW55">
        <v>3</v>
      </c>
      <c r="AGX55">
        <v>0</v>
      </c>
      <c r="AGY55">
        <v>200</v>
      </c>
      <c r="AGZ55">
        <v>400</v>
      </c>
      <c r="AHB55" t="s">
        <v>1318</v>
      </c>
      <c r="AHC55" t="s">
        <v>1526</v>
      </c>
      <c r="AHD55">
        <v>0</v>
      </c>
      <c r="AHE55">
        <v>0</v>
      </c>
      <c r="AHF55">
        <v>1</v>
      </c>
      <c r="AHI55">
        <v>200</v>
      </c>
      <c r="AHJ55" t="s">
        <v>1317</v>
      </c>
      <c r="AHM55">
        <v>15</v>
      </c>
      <c r="AHN55">
        <v>1</v>
      </c>
      <c r="AHO55">
        <v>0</v>
      </c>
      <c r="AHP55">
        <v>100</v>
      </c>
      <c r="AHQ55">
        <v>150</v>
      </c>
      <c r="AHS55" t="s">
        <v>1318</v>
      </c>
      <c r="AHT55" t="s">
        <v>1526</v>
      </c>
      <c r="AHU55">
        <v>0</v>
      </c>
      <c r="AHV55">
        <v>1</v>
      </c>
      <c r="AHX55">
        <v>200</v>
      </c>
      <c r="AHY55" t="s">
        <v>1317</v>
      </c>
      <c r="AIB55">
        <v>5</v>
      </c>
      <c r="AIC55">
        <v>1</v>
      </c>
      <c r="AID55">
        <v>0</v>
      </c>
      <c r="AIE55">
        <v>100</v>
      </c>
      <c r="AIF55">
        <v>200</v>
      </c>
      <c r="AIH55" t="s">
        <v>1318</v>
      </c>
      <c r="AII55" t="s">
        <v>1526</v>
      </c>
      <c r="AIJ55">
        <v>0</v>
      </c>
      <c r="AIK55">
        <v>1</v>
      </c>
      <c r="AIM55">
        <v>200</v>
      </c>
      <c r="AIN55" t="s">
        <v>1317</v>
      </c>
      <c r="AIQ55">
        <v>3</v>
      </c>
      <c r="AIR55">
        <v>1</v>
      </c>
      <c r="AIS55">
        <v>0</v>
      </c>
      <c r="AIT55">
        <v>100</v>
      </c>
      <c r="AIU55">
        <v>150</v>
      </c>
      <c r="AIW55" t="s">
        <v>1318</v>
      </c>
      <c r="AIX55">
        <v>1100</v>
      </c>
      <c r="AIY55" t="s">
        <v>1301</v>
      </c>
      <c r="AJB55">
        <v>20</v>
      </c>
      <c r="AJC55">
        <v>3</v>
      </c>
      <c r="AJD55">
        <v>0</v>
      </c>
      <c r="AJE55">
        <v>60</v>
      </c>
      <c r="AJF55">
        <v>100</v>
      </c>
      <c r="AJH55" t="s">
        <v>1318</v>
      </c>
      <c r="AJI55" t="s">
        <v>1527</v>
      </c>
      <c r="AJJ55">
        <v>0</v>
      </c>
      <c r="AJK55">
        <v>0</v>
      </c>
      <c r="AJL55">
        <v>1</v>
      </c>
      <c r="AJO55">
        <v>50</v>
      </c>
      <c r="AJP55" t="s">
        <v>1317</v>
      </c>
      <c r="AJS55">
        <v>25</v>
      </c>
      <c r="AJT55">
        <v>3</v>
      </c>
      <c r="AJU55">
        <v>0</v>
      </c>
      <c r="AJV55">
        <v>60</v>
      </c>
      <c r="AJW55">
        <v>120</v>
      </c>
      <c r="AJY55" t="s">
        <v>1298</v>
      </c>
      <c r="AJZ55" t="s">
        <v>1528</v>
      </c>
      <c r="AKA55">
        <v>1</v>
      </c>
      <c r="AKB55">
        <v>1</v>
      </c>
      <c r="AKC55">
        <v>650</v>
      </c>
      <c r="AKD55">
        <v>850</v>
      </c>
      <c r="AKE55" t="s">
        <v>1317</v>
      </c>
      <c r="AKH55">
        <v>15</v>
      </c>
      <c r="AKI55">
        <v>1</v>
      </c>
      <c r="AKJ55">
        <v>0</v>
      </c>
      <c r="AKK55">
        <v>100</v>
      </c>
      <c r="AKL55">
        <v>150</v>
      </c>
      <c r="AKN55" t="s">
        <v>1298</v>
      </c>
      <c r="AKO55">
        <v>500</v>
      </c>
      <c r="AKP55" t="s">
        <v>1317</v>
      </c>
      <c r="AKS55">
        <v>30</v>
      </c>
      <c r="AKT55">
        <v>1</v>
      </c>
      <c r="AKU55">
        <v>0</v>
      </c>
      <c r="AKV55">
        <v>70</v>
      </c>
      <c r="AKW55">
        <v>100</v>
      </c>
      <c r="AKY55" t="s">
        <v>1294</v>
      </c>
      <c r="ALA55" t="s">
        <v>1541</v>
      </c>
      <c r="ALB55">
        <v>0</v>
      </c>
      <c r="ALC55">
        <v>0</v>
      </c>
      <c r="ALD55">
        <v>0</v>
      </c>
      <c r="ALE55">
        <v>0</v>
      </c>
      <c r="ALF55">
        <v>0</v>
      </c>
      <c r="ALG55">
        <v>0</v>
      </c>
      <c r="ALH55">
        <v>0</v>
      </c>
      <c r="ALI55">
        <v>0</v>
      </c>
      <c r="ALJ55">
        <v>0</v>
      </c>
      <c r="ALK55">
        <v>0</v>
      </c>
      <c r="ALL55">
        <v>0</v>
      </c>
      <c r="ALM55">
        <v>0</v>
      </c>
      <c r="ALN55">
        <v>0</v>
      </c>
      <c r="ALO55">
        <v>1</v>
      </c>
      <c r="ALP55">
        <v>0</v>
      </c>
      <c r="ALQ55">
        <v>1</v>
      </c>
      <c r="ALR55">
        <v>0</v>
      </c>
      <c r="ALS55">
        <v>0</v>
      </c>
      <c r="ALT55">
        <v>0</v>
      </c>
      <c r="ALU55">
        <v>1</v>
      </c>
      <c r="ALV55">
        <v>1</v>
      </c>
      <c r="ALW55">
        <v>1</v>
      </c>
      <c r="ALX55">
        <v>1</v>
      </c>
      <c r="ALY55">
        <v>1</v>
      </c>
      <c r="ALZ55">
        <v>1</v>
      </c>
      <c r="AMA55">
        <v>0</v>
      </c>
      <c r="AMB55">
        <v>0</v>
      </c>
      <c r="AMC55">
        <v>0</v>
      </c>
      <c r="AME55" t="s">
        <v>1542</v>
      </c>
      <c r="AMF55">
        <v>0</v>
      </c>
      <c r="AMG55">
        <v>0</v>
      </c>
      <c r="AMH55">
        <v>0</v>
      </c>
      <c r="AMI55">
        <v>0</v>
      </c>
      <c r="AMJ55">
        <v>1</v>
      </c>
      <c r="AMK55">
        <v>0</v>
      </c>
      <c r="AML55">
        <v>0</v>
      </c>
      <c r="AMM55">
        <v>0</v>
      </c>
      <c r="AMN55">
        <v>0</v>
      </c>
      <c r="AMO55">
        <v>0</v>
      </c>
      <c r="AMP55">
        <v>0</v>
      </c>
      <c r="AMQ55">
        <v>0</v>
      </c>
      <c r="AMT55" t="s">
        <v>1303</v>
      </c>
      <c r="AMU55">
        <v>1</v>
      </c>
      <c r="AMV55">
        <v>0</v>
      </c>
      <c r="AMW55">
        <v>0</v>
      </c>
      <c r="AMX55">
        <v>0</v>
      </c>
      <c r="AQG55" t="s">
        <v>1393</v>
      </c>
      <c r="AQH55">
        <v>0</v>
      </c>
      <c r="AQI55">
        <v>1</v>
      </c>
      <c r="AQJ55">
        <v>0</v>
      </c>
      <c r="AQK55">
        <v>0</v>
      </c>
      <c r="AQL55">
        <v>0</v>
      </c>
      <c r="AQM55">
        <v>0</v>
      </c>
      <c r="AQN55">
        <v>0</v>
      </c>
      <c r="AQO55">
        <v>0</v>
      </c>
      <c r="AQP55">
        <v>0</v>
      </c>
      <c r="AQQ55">
        <v>0</v>
      </c>
      <c r="AQS55" t="s">
        <v>1304</v>
      </c>
      <c r="AQT55">
        <v>0</v>
      </c>
      <c r="AQU55">
        <v>0</v>
      </c>
      <c r="AQV55">
        <v>1</v>
      </c>
      <c r="AQW55">
        <v>0</v>
      </c>
      <c r="AQX55">
        <v>0</v>
      </c>
      <c r="AQY55">
        <v>0</v>
      </c>
      <c r="AQZ55">
        <v>0</v>
      </c>
      <c r="ARA55">
        <v>0</v>
      </c>
      <c r="ARB55">
        <v>0</v>
      </c>
      <c r="ARC55">
        <v>0</v>
      </c>
      <c r="ARD55">
        <v>0</v>
      </c>
      <c r="ARF55" t="s">
        <v>1325</v>
      </c>
      <c r="ARG55" t="s">
        <v>1302</v>
      </c>
      <c r="ARH55">
        <v>1</v>
      </c>
      <c r="ARI55">
        <v>0</v>
      </c>
      <c r="ARJ55">
        <v>0</v>
      </c>
      <c r="ARK55">
        <v>0</v>
      </c>
      <c r="ARL55">
        <v>0</v>
      </c>
      <c r="ARM55">
        <v>0</v>
      </c>
      <c r="ARO55" t="s">
        <v>1296</v>
      </c>
      <c r="ARP55">
        <v>1</v>
      </c>
      <c r="ARQ55">
        <v>0</v>
      </c>
      <c r="ARR55">
        <v>0</v>
      </c>
      <c r="ARS55">
        <v>0</v>
      </c>
      <c r="ART55">
        <v>0</v>
      </c>
      <c r="ARU55">
        <v>0</v>
      </c>
      <c r="ARV55">
        <v>0</v>
      </c>
      <c r="ARW55">
        <v>0</v>
      </c>
      <c r="ARX55">
        <v>0</v>
      </c>
      <c r="ARZ55" t="s">
        <v>1306</v>
      </c>
      <c r="ASA55" t="s">
        <v>1296</v>
      </c>
      <c r="ASB55">
        <v>1</v>
      </c>
      <c r="ASC55">
        <v>0</v>
      </c>
      <c r="ASD55">
        <v>0</v>
      </c>
      <c r="ASE55">
        <v>0</v>
      </c>
      <c r="ASF55">
        <v>0</v>
      </c>
      <c r="ASG55">
        <v>0</v>
      </c>
      <c r="ASH55">
        <v>0</v>
      </c>
      <c r="ASI55">
        <v>0</v>
      </c>
      <c r="ASJ55">
        <v>0</v>
      </c>
      <c r="ASL55" t="s">
        <v>1296</v>
      </c>
      <c r="ASM55">
        <v>1</v>
      </c>
      <c r="ASN55">
        <v>0</v>
      </c>
      <c r="ASO55">
        <v>0</v>
      </c>
      <c r="ASP55">
        <v>0</v>
      </c>
      <c r="ASQ55">
        <v>0</v>
      </c>
      <c r="ASR55">
        <v>0</v>
      </c>
      <c r="ASS55">
        <v>0</v>
      </c>
      <c r="AST55">
        <v>0</v>
      </c>
      <c r="ASU55">
        <v>0</v>
      </c>
      <c r="ASV55">
        <v>0</v>
      </c>
      <c r="ASX55" t="s">
        <v>1296</v>
      </c>
      <c r="ASY55">
        <v>1</v>
      </c>
      <c r="ASZ55">
        <v>0</v>
      </c>
      <c r="ATA55">
        <v>0</v>
      </c>
      <c r="ATB55">
        <v>0</v>
      </c>
      <c r="ATC55">
        <v>0</v>
      </c>
      <c r="ATD55">
        <v>0</v>
      </c>
      <c r="ATE55">
        <v>0</v>
      </c>
      <c r="ATF55">
        <v>0</v>
      </c>
      <c r="ATG55">
        <v>0</v>
      </c>
      <c r="ATI55" t="s">
        <v>1296</v>
      </c>
      <c r="ATJ55">
        <v>1</v>
      </c>
      <c r="ATK55">
        <v>0</v>
      </c>
      <c r="ATL55">
        <v>0</v>
      </c>
      <c r="ATM55">
        <v>0</v>
      </c>
      <c r="ATN55">
        <v>0</v>
      </c>
      <c r="ATO55">
        <v>0</v>
      </c>
      <c r="ATP55">
        <v>0</v>
      </c>
      <c r="ATQ55">
        <v>0</v>
      </c>
      <c r="ATR55">
        <v>0</v>
      </c>
      <c r="ATT55" t="s">
        <v>1327</v>
      </c>
      <c r="ATX55" t="s">
        <v>1327</v>
      </c>
      <c r="AUB55" t="s">
        <v>1543</v>
      </c>
      <c r="AUD55" t="s">
        <v>1390</v>
      </c>
      <c r="AUG55">
        <v>442278709</v>
      </c>
      <c r="AUH55" s="167">
        <v>45097.73238425926</v>
      </c>
      <c r="AUK55" t="s">
        <v>1308</v>
      </c>
      <c r="AUL55" t="s">
        <v>1309</v>
      </c>
      <c r="AUM55" t="s">
        <v>1310</v>
      </c>
    </row>
    <row r="56" spans="1:1235" customFormat="1" ht="14.45">
      <c r="A56">
        <v>55</v>
      </c>
      <c r="B56" t="s">
        <v>1544</v>
      </c>
      <c r="C56" s="167">
        <v>45097</v>
      </c>
      <c r="D56" t="s">
        <v>1515</v>
      </c>
      <c r="E56" t="s">
        <v>1539</v>
      </c>
      <c r="F56" s="167">
        <v>45097.619026284723</v>
      </c>
      <c r="G56" s="167">
        <v>45097.724597222223</v>
      </c>
      <c r="H56" t="s">
        <v>1286</v>
      </c>
      <c r="K56" t="s">
        <v>1287</v>
      </c>
      <c r="L56" s="167">
        <v>45097</v>
      </c>
      <c r="M56" t="s">
        <v>1517</v>
      </c>
      <c r="N56" t="s">
        <v>1518</v>
      </c>
      <c r="O56" t="s">
        <v>1519</v>
      </c>
      <c r="P56" t="s">
        <v>1291</v>
      </c>
      <c r="S56" t="s">
        <v>1292</v>
      </c>
      <c r="T56" t="s">
        <v>1520</v>
      </c>
      <c r="V56" t="s">
        <v>1294</v>
      </c>
      <c r="X56" t="s">
        <v>1315</v>
      </c>
      <c r="AA56" t="s">
        <v>1545</v>
      </c>
      <c r="AB56">
        <v>1</v>
      </c>
      <c r="AC56">
        <v>0</v>
      </c>
      <c r="AD56">
        <v>1</v>
      </c>
      <c r="AE56">
        <v>0</v>
      </c>
      <c r="AF56">
        <v>2</v>
      </c>
      <c r="AH56" t="s">
        <v>1298</v>
      </c>
      <c r="AI56">
        <v>900</v>
      </c>
      <c r="AJ56" t="s">
        <v>1317</v>
      </c>
      <c r="AM56">
        <v>20</v>
      </c>
      <c r="AN56">
        <v>1</v>
      </c>
      <c r="AO56">
        <v>0</v>
      </c>
      <c r="AP56">
        <v>100</v>
      </c>
      <c r="AQ56">
        <v>200</v>
      </c>
      <c r="BH56" t="s">
        <v>1298</v>
      </c>
      <c r="BI56" t="s">
        <v>1320</v>
      </c>
      <c r="BJ56">
        <v>1</v>
      </c>
      <c r="BK56">
        <v>1</v>
      </c>
      <c r="BL56">
        <v>500</v>
      </c>
      <c r="BM56">
        <v>300</v>
      </c>
      <c r="BN56" t="s">
        <v>1317</v>
      </c>
      <c r="BQ56">
        <v>15</v>
      </c>
      <c r="BR56">
        <v>1</v>
      </c>
      <c r="BS56">
        <v>0</v>
      </c>
      <c r="BT56">
        <v>100</v>
      </c>
      <c r="BU56">
        <v>200</v>
      </c>
      <c r="BW56" t="s">
        <v>1302</v>
      </c>
      <c r="CS56" t="s">
        <v>1303</v>
      </c>
      <c r="CT56">
        <v>1</v>
      </c>
      <c r="CU56">
        <v>0</v>
      </c>
      <c r="CV56">
        <v>0</v>
      </c>
      <c r="CW56">
        <v>0</v>
      </c>
      <c r="EK56" t="s">
        <v>1340</v>
      </c>
      <c r="EL56">
        <v>1</v>
      </c>
      <c r="EM56">
        <v>1</v>
      </c>
      <c r="EN56">
        <v>1</v>
      </c>
      <c r="EO56">
        <v>1</v>
      </c>
      <c r="EP56">
        <v>0</v>
      </c>
      <c r="EQ56">
        <v>4</v>
      </c>
      <c r="ES56" t="s">
        <v>1298</v>
      </c>
      <c r="ET56">
        <v>5000</v>
      </c>
      <c r="EU56" t="s">
        <v>1317</v>
      </c>
      <c r="EX56">
        <v>30</v>
      </c>
      <c r="EY56">
        <v>1</v>
      </c>
      <c r="EZ56">
        <v>0</v>
      </c>
      <c r="FA56">
        <v>50</v>
      </c>
      <c r="FB56">
        <v>100</v>
      </c>
      <c r="FD56" t="s">
        <v>1298</v>
      </c>
      <c r="FE56">
        <v>16000</v>
      </c>
      <c r="FF56" t="s">
        <v>1317</v>
      </c>
      <c r="FI56">
        <v>30</v>
      </c>
      <c r="FJ56">
        <v>1</v>
      </c>
      <c r="FK56">
        <v>0</v>
      </c>
      <c r="FL56">
        <v>5</v>
      </c>
      <c r="FM56">
        <v>10</v>
      </c>
      <c r="FO56" t="s">
        <v>1298</v>
      </c>
      <c r="FP56">
        <v>750</v>
      </c>
      <c r="FQ56" t="s">
        <v>1317</v>
      </c>
      <c r="FT56">
        <v>25</v>
      </c>
      <c r="FU56">
        <v>1</v>
      </c>
      <c r="FV56">
        <v>0</v>
      </c>
      <c r="FW56">
        <v>20</v>
      </c>
      <c r="FX56">
        <v>50</v>
      </c>
      <c r="FZ56" t="s">
        <v>1298</v>
      </c>
      <c r="GA56">
        <v>1500</v>
      </c>
      <c r="GB56" t="s">
        <v>1317</v>
      </c>
      <c r="GE56">
        <v>30</v>
      </c>
      <c r="GF56">
        <v>1</v>
      </c>
      <c r="GG56">
        <v>0</v>
      </c>
      <c r="GH56">
        <v>30</v>
      </c>
      <c r="GI56">
        <v>60</v>
      </c>
      <c r="GK56" t="s">
        <v>1302</v>
      </c>
      <c r="HH56" t="s">
        <v>1303</v>
      </c>
      <c r="HI56">
        <v>1</v>
      </c>
      <c r="HJ56">
        <v>0</v>
      </c>
      <c r="HK56">
        <v>0</v>
      </c>
      <c r="HL56">
        <v>0</v>
      </c>
      <c r="JB56" t="s">
        <v>1521</v>
      </c>
      <c r="JC56">
        <v>1</v>
      </c>
      <c r="JD56">
        <v>1</v>
      </c>
      <c r="JE56">
        <v>1</v>
      </c>
      <c r="JF56">
        <v>1</v>
      </c>
      <c r="JG56">
        <v>1</v>
      </c>
      <c r="JH56">
        <v>1</v>
      </c>
      <c r="JI56">
        <v>1</v>
      </c>
      <c r="JJ56">
        <v>1</v>
      </c>
      <c r="JK56">
        <v>1</v>
      </c>
      <c r="JL56">
        <v>1</v>
      </c>
      <c r="JM56">
        <v>1</v>
      </c>
      <c r="JN56">
        <v>1</v>
      </c>
      <c r="JO56">
        <v>1</v>
      </c>
      <c r="JP56">
        <v>1</v>
      </c>
      <c r="JQ56">
        <v>1</v>
      </c>
      <c r="JR56">
        <v>0</v>
      </c>
      <c r="JS56">
        <v>15</v>
      </c>
      <c r="JT56">
        <v>21</v>
      </c>
      <c r="JV56" t="s">
        <v>1298</v>
      </c>
      <c r="JW56">
        <v>500</v>
      </c>
      <c r="JX56" t="s">
        <v>1494</v>
      </c>
      <c r="KA56">
        <v>15</v>
      </c>
      <c r="KB56">
        <v>3</v>
      </c>
      <c r="KC56">
        <v>0</v>
      </c>
      <c r="KD56">
        <v>100</v>
      </c>
      <c r="KE56">
        <v>150</v>
      </c>
      <c r="KG56" t="s">
        <v>1298</v>
      </c>
      <c r="KH56" t="s">
        <v>1300</v>
      </c>
      <c r="KI56">
        <v>1</v>
      </c>
      <c r="KJ56">
        <v>1</v>
      </c>
      <c r="KK56">
        <v>6000</v>
      </c>
      <c r="KL56">
        <v>100</v>
      </c>
      <c r="KM56" t="s">
        <v>1317</v>
      </c>
      <c r="KP56">
        <v>15</v>
      </c>
      <c r="KQ56">
        <v>3</v>
      </c>
      <c r="KR56">
        <v>0</v>
      </c>
      <c r="KS56">
        <v>300</v>
      </c>
      <c r="KT56">
        <v>600</v>
      </c>
      <c r="KV56" t="s">
        <v>1298</v>
      </c>
      <c r="KW56" t="s">
        <v>1345</v>
      </c>
      <c r="KX56">
        <v>0</v>
      </c>
      <c r="KY56">
        <v>1</v>
      </c>
      <c r="KZ56">
        <v>1</v>
      </c>
      <c r="LB56">
        <v>25000</v>
      </c>
      <c r="LC56">
        <v>35000</v>
      </c>
      <c r="LD56" t="s">
        <v>1317</v>
      </c>
      <c r="LG56">
        <v>15</v>
      </c>
      <c r="LH56">
        <v>2</v>
      </c>
      <c r="LI56">
        <v>0</v>
      </c>
      <c r="LJ56">
        <v>50</v>
      </c>
      <c r="LK56">
        <v>70</v>
      </c>
      <c r="LM56" t="s">
        <v>1298</v>
      </c>
      <c r="LN56">
        <v>4500</v>
      </c>
      <c r="LO56" t="s">
        <v>1317</v>
      </c>
      <c r="LR56">
        <v>25</v>
      </c>
      <c r="LS56">
        <v>1</v>
      </c>
      <c r="LT56">
        <v>0</v>
      </c>
      <c r="LU56">
        <v>100</v>
      </c>
      <c r="LV56">
        <v>150</v>
      </c>
      <c r="LX56" t="s">
        <v>1298</v>
      </c>
      <c r="LY56">
        <v>3500</v>
      </c>
      <c r="LZ56" t="s">
        <v>1317</v>
      </c>
      <c r="MC56">
        <v>25</v>
      </c>
      <c r="MD56">
        <v>1</v>
      </c>
      <c r="ME56">
        <v>0</v>
      </c>
      <c r="MF56">
        <v>70</v>
      </c>
      <c r="MG56">
        <v>120</v>
      </c>
      <c r="MI56" t="s">
        <v>1298</v>
      </c>
      <c r="MJ56">
        <v>600</v>
      </c>
      <c r="MK56" t="s">
        <v>1317</v>
      </c>
      <c r="MN56">
        <v>45</v>
      </c>
      <c r="MO56">
        <v>1</v>
      </c>
      <c r="MP56">
        <v>0</v>
      </c>
      <c r="MQ56">
        <v>80</v>
      </c>
      <c r="MR56">
        <v>120</v>
      </c>
      <c r="MT56" t="s">
        <v>1298</v>
      </c>
      <c r="MU56">
        <v>100</v>
      </c>
      <c r="MV56" t="s">
        <v>1317</v>
      </c>
      <c r="MY56">
        <v>30</v>
      </c>
      <c r="MZ56">
        <v>1</v>
      </c>
      <c r="NA56">
        <v>0</v>
      </c>
      <c r="NB56">
        <v>100</v>
      </c>
      <c r="NC56">
        <v>150</v>
      </c>
      <c r="NE56" t="s">
        <v>1298</v>
      </c>
      <c r="NF56" t="s">
        <v>1385</v>
      </c>
      <c r="NG56">
        <v>1</v>
      </c>
      <c r="NH56">
        <v>1</v>
      </c>
      <c r="NI56">
        <v>1</v>
      </c>
      <c r="NJ56">
        <v>200</v>
      </c>
      <c r="NK56">
        <v>300</v>
      </c>
      <c r="NL56">
        <v>500</v>
      </c>
      <c r="NM56" t="s">
        <v>1317</v>
      </c>
      <c r="NP56">
        <v>25</v>
      </c>
      <c r="NQ56">
        <v>1</v>
      </c>
      <c r="NR56">
        <v>0</v>
      </c>
      <c r="NS56">
        <v>50</v>
      </c>
      <c r="NT56">
        <v>100</v>
      </c>
      <c r="NV56" t="s">
        <v>1298</v>
      </c>
      <c r="NW56">
        <v>3000</v>
      </c>
      <c r="NX56" t="s">
        <v>1317</v>
      </c>
      <c r="OA56">
        <v>35</v>
      </c>
      <c r="OB56">
        <v>1</v>
      </c>
      <c r="OC56">
        <v>0</v>
      </c>
      <c r="OD56">
        <v>40</v>
      </c>
      <c r="OE56">
        <v>60</v>
      </c>
      <c r="OG56" t="s">
        <v>1298</v>
      </c>
      <c r="OH56">
        <v>2250</v>
      </c>
      <c r="OI56" t="s">
        <v>1317</v>
      </c>
      <c r="OL56">
        <v>30</v>
      </c>
      <c r="OM56">
        <v>1</v>
      </c>
      <c r="ON56">
        <v>0</v>
      </c>
      <c r="OO56">
        <v>60</v>
      </c>
      <c r="OP56">
        <v>100</v>
      </c>
      <c r="OR56" t="s">
        <v>1298</v>
      </c>
      <c r="OS56">
        <v>2000</v>
      </c>
      <c r="OT56" t="s">
        <v>1317</v>
      </c>
      <c r="OW56">
        <v>30</v>
      </c>
      <c r="OX56">
        <v>1</v>
      </c>
      <c r="OY56">
        <v>0</v>
      </c>
      <c r="OZ56">
        <v>50</v>
      </c>
      <c r="PA56">
        <v>80</v>
      </c>
      <c r="PC56" t="s">
        <v>1298</v>
      </c>
      <c r="PD56">
        <v>2000</v>
      </c>
      <c r="PE56" t="s">
        <v>1317</v>
      </c>
      <c r="PH56">
        <v>25</v>
      </c>
      <c r="PI56">
        <v>1</v>
      </c>
      <c r="PJ56">
        <v>0</v>
      </c>
      <c r="PK56">
        <v>40</v>
      </c>
      <c r="PL56">
        <v>60</v>
      </c>
      <c r="PN56" t="s">
        <v>1298</v>
      </c>
      <c r="PO56">
        <v>750</v>
      </c>
      <c r="PP56" t="s">
        <v>1317</v>
      </c>
      <c r="PS56">
        <v>25</v>
      </c>
      <c r="PT56">
        <v>1</v>
      </c>
      <c r="PU56">
        <v>0</v>
      </c>
      <c r="PV56">
        <v>45</v>
      </c>
      <c r="PW56">
        <v>80</v>
      </c>
      <c r="PY56" t="s">
        <v>1298</v>
      </c>
      <c r="PZ56" t="s">
        <v>1294</v>
      </c>
      <c r="QA56">
        <v>3000</v>
      </c>
      <c r="QD56" t="s">
        <v>1317</v>
      </c>
      <c r="QG56">
        <v>20</v>
      </c>
      <c r="QH56">
        <v>1</v>
      </c>
      <c r="QI56">
        <v>0</v>
      </c>
      <c r="QJ56">
        <v>50</v>
      </c>
      <c r="QK56">
        <v>120</v>
      </c>
      <c r="QM56" t="s">
        <v>1298</v>
      </c>
      <c r="QN56">
        <v>400</v>
      </c>
      <c r="QO56" t="s">
        <v>1317</v>
      </c>
      <c r="QR56">
        <v>30</v>
      </c>
      <c r="QS56">
        <v>1</v>
      </c>
      <c r="QT56">
        <v>0</v>
      </c>
      <c r="QU56">
        <v>100</v>
      </c>
      <c r="QV56">
        <v>200</v>
      </c>
      <c r="QX56" t="s">
        <v>1302</v>
      </c>
      <c r="SF56" t="s">
        <v>1303</v>
      </c>
      <c r="SG56">
        <v>1</v>
      </c>
      <c r="SH56">
        <v>0</v>
      </c>
      <c r="SI56">
        <v>0</v>
      </c>
      <c r="SJ56">
        <v>0</v>
      </c>
      <c r="UW56" t="s">
        <v>1540</v>
      </c>
      <c r="UX56">
        <v>1</v>
      </c>
      <c r="UY56">
        <v>1</v>
      </c>
      <c r="UZ56">
        <v>1</v>
      </c>
      <c r="VA56">
        <v>1</v>
      </c>
      <c r="VB56">
        <v>0</v>
      </c>
      <c r="VC56">
        <v>1</v>
      </c>
      <c r="VD56">
        <v>0</v>
      </c>
      <c r="VE56">
        <v>0</v>
      </c>
      <c r="VF56">
        <v>0</v>
      </c>
      <c r="VG56">
        <v>0</v>
      </c>
      <c r="VH56">
        <v>0</v>
      </c>
      <c r="VI56">
        <v>1</v>
      </c>
      <c r="VJ56">
        <v>1</v>
      </c>
      <c r="VK56">
        <v>1</v>
      </c>
      <c r="VL56">
        <v>1</v>
      </c>
      <c r="VM56">
        <v>1</v>
      </c>
      <c r="VN56">
        <v>1</v>
      </c>
      <c r="VO56">
        <v>1</v>
      </c>
      <c r="VP56">
        <v>0</v>
      </c>
      <c r="VQ56">
        <v>1</v>
      </c>
      <c r="VR56">
        <v>1</v>
      </c>
      <c r="VS56">
        <v>1</v>
      </c>
      <c r="VT56">
        <v>1</v>
      </c>
      <c r="VU56">
        <v>1</v>
      </c>
      <c r="VV56">
        <v>1</v>
      </c>
      <c r="VW56">
        <v>1</v>
      </c>
      <c r="VX56">
        <v>1</v>
      </c>
      <c r="VY56">
        <v>0</v>
      </c>
      <c r="VZ56">
        <v>20</v>
      </c>
      <c r="WB56" t="s">
        <v>1298</v>
      </c>
      <c r="WC56" t="s">
        <v>1524</v>
      </c>
      <c r="WD56">
        <v>0</v>
      </c>
      <c r="WE56">
        <v>1</v>
      </c>
      <c r="WF56">
        <v>0</v>
      </c>
      <c r="WH56">
        <v>1000</v>
      </c>
      <c r="WJ56" t="s">
        <v>1317</v>
      </c>
      <c r="WM56">
        <v>15</v>
      </c>
      <c r="WN56">
        <v>1</v>
      </c>
      <c r="WO56">
        <v>0</v>
      </c>
      <c r="WP56">
        <v>1000</v>
      </c>
      <c r="WQ56">
        <v>5000</v>
      </c>
      <c r="WS56" t="s">
        <v>1298</v>
      </c>
      <c r="WT56" t="s">
        <v>1524</v>
      </c>
      <c r="WU56">
        <v>0</v>
      </c>
      <c r="WV56">
        <v>1</v>
      </c>
      <c r="WW56">
        <v>0</v>
      </c>
      <c r="WY56">
        <v>1200</v>
      </c>
      <c r="XA56" t="s">
        <v>1317</v>
      </c>
      <c r="XD56">
        <v>15</v>
      </c>
      <c r="XE56">
        <v>2</v>
      </c>
      <c r="XF56">
        <v>0</v>
      </c>
      <c r="XG56">
        <v>700</v>
      </c>
      <c r="XH56">
        <v>1000</v>
      </c>
      <c r="XJ56" t="s">
        <v>1318</v>
      </c>
      <c r="XK56" t="s">
        <v>1524</v>
      </c>
      <c r="XL56">
        <v>0</v>
      </c>
      <c r="XM56">
        <v>1</v>
      </c>
      <c r="XN56">
        <v>0</v>
      </c>
      <c r="XP56">
        <v>1100</v>
      </c>
      <c r="XR56" t="s">
        <v>1317</v>
      </c>
      <c r="XU56">
        <v>25</v>
      </c>
      <c r="XV56">
        <v>2</v>
      </c>
      <c r="XW56">
        <v>0</v>
      </c>
      <c r="XX56">
        <v>200</v>
      </c>
      <c r="XY56">
        <v>500</v>
      </c>
      <c r="YA56" t="s">
        <v>1298</v>
      </c>
      <c r="YB56" t="s">
        <v>1524</v>
      </c>
      <c r="YC56">
        <v>0</v>
      </c>
      <c r="YD56">
        <v>1</v>
      </c>
      <c r="YE56">
        <v>0</v>
      </c>
      <c r="YG56">
        <v>1400</v>
      </c>
      <c r="YI56" t="s">
        <v>1317</v>
      </c>
      <c r="YL56">
        <v>15</v>
      </c>
      <c r="YM56">
        <v>2</v>
      </c>
      <c r="YN56">
        <v>0</v>
      </c>
      <c r="YO56">
        <v>500</v>
      </c>
      <c r="YP56">
        <v>800</v>
      </c>
      <c r="ZI56" t="s">
        <v>1298</v>
      </c>
      <c r="ZJ56" t="s">
        <v>1525</v>
      </c>
      <c r="ZK56">
        <v>1</v>
      </c>
      <c r="ZL56">
        <v>0</v>
      </c>
      <c r="ZM56">
        <v>0</v>
      </c>
      <c r="ZN56">
        <v>450</v>
      </c>
      <c r="ZQ56" t="s">
        <v>1317</v>
      </c>
      <c r="ZT56">
        <v>15</v>
      </c>
      <c r="ZU56">
        <v>1</v>
      </c>
      <c r="ZV56">
        <v>0</v>
      </c>
      <c r="ZW56">
        <v>500</v>
      </c>
      <c r="ZX56">
        <v>1000</v>
      </c>
      <c r="ACI56" t="s">
        <v>1298</v>
      </c>
      <c r="ACJ56">
        <v>3000</v>
      </c>
      <c r="ACK56" t="s">
        <v>1494</v>
      </c>
      <c r="ACN56">
        <v>2</v>
      </c>
      <c r="ACO56">
        <v>1</v>
      </c>
      <c r="ACP56">
        <v>0</v>
      </c>
      <c r="ACQ56">
        <v>1000</v>
      </c>
      <c r="ACR56">
        <v>1500</v>
      </c>
      <c r="ACT56" t="s">
        <v>1298</v>
      </c>
      <c r="ACU56">
        <v>2250</v>
      </c>
      <c r="ACV56" t="s">
        <v>1494</v>
      </c>
      <c r="ACY56">
        <v>2</v>
      </c>
      <c r="ACZ56">
        <v>1</v>
      </c>
      <c r="ADA56">
        <v>0</v>
      </c>
      <c r="ADB56">
        <v>700</v>
      </c>
      <c r="ADC56">
        <v>1000</v>
      </c>
      <c r="ADE56" t="s">
        <v>1298</v>
      </c>
      <c r="ADF56">
        <v>1500</v>
      </c>
      <c r="ADG56" t="s">
        <v>1317</v>
      </c>
      <c r="ADJ56">
        <v>3</v>
      </c>
      <c r="ADK56">
        <v>1</v>
      </c>
      <c r="ADL56">
        <v>0</v>
      </c>
      <c r="ADM56">
        <v>800</v>
      </c>
      <c r="ADN56">
        <v>1000</v>
      </c>
      <c r="ADP56" t="s">
        <v>1318</v>
      </c>
      <c r="ADQ56">
        <v>3000</v>
      </c>
      <c r="ADR56" t="s">
        <v>1317</v>
      </c>
      <c r="ADU56">
        <v>20</v>
      </c>
      <c r="ADV56">
        <v>1</v>
      </c>
      <c r="ADW56">
        <v>0</v>
      </c>
      <c r="ADX56">
        <v>50</v>
      </c>
      <c r="ADY56">
        <v>100</v>
      </c>
      <c r="AEA56" t="s">
        <v>1318</v>
      </c>
      <c r="AEB56">
        <v>500</v>
      </c>
      <c r="AEC56" t="s">
        <v>1494</v>
      </c>
      <c r="AEF56">
        <v>2</v>
      </c>
      <c r="AEG56">
        <v>1</v>
      </c>
      <c r="AEH56">
        <v>0</v>
      </c>
      <c r="AEI56">
        <v>100</v>
      </c>
      <c r="AEJ56">
        <v>200</v>
      </c>
      <c r="AEL56" t="s">
        <v>1298</v>
      </c>
      <c r="AEM56" t="s">
        <v>1524</v>
      </c>
      <c r="AEN56">
        <v>0</v>
      </c>
      <c r="AEO56">
        <v>1</v>
      </c>
      <c r="AEP56">
        <v>0</v>
      </c>
      <c r="AER56">
        <v>1000</v>
      </c>
      <c r="AET56" t="s">
        <v>1317</v>
      </c>
      <c r="AEW56">
        <v>20</v>
      </c>
      <c r="AEX56">
        <v>1</v>
      </c>
      <c r="AEY56">
        <v>0</v>
      </c>
      <c r="AEZ56">
        <v>500</v>
      </c>
      <c r="AFA56">
        <v>800</v>
      </c>
      <c r="AFC56" t="s">
        <v>1298</v>
      </c>
      <c r="AFD56" t="s">
        <v>1524</v>
      </c>
      <c r="AFE56">
        <v>0</v>
      </c>
      <c r="AFF56">
        <v>1</v>
      </c>
      <c r="AFG56">
        <v>0</v>
      </c>
      <c r="AFI56">
        <v>500</v>
      </c>
      <c r="AFK56" t="s">
        <v>1317</v>
      </c>
      <c r="AFN56">
        <v>25</v>
      </c>
      <c r="AFO56">
        <v>3</v>
      </c>
      <c r="AFP56">
        <v>0</v>
      </c>
      <c r="AFQ56">
        <v>300</v>
      </c>
      <c r="AFR56">
        <v>600</v>
      </c>
      <c r="AGK56" t="s">
        <v>1318</v>
      </c>
      <c r="AGL56" t="s">
        <v>1524</v>
      </c>
      <c r="AGM56">
        <v>0</v>
      </c>
      <c r="AGN56">
        <v>1</v>
      </c>
      <c r="AGO56">
        <v>0</v>
      </c>
      <c r="AGQ56">
        <v>1100</v>
      </c>
      <c r="AGS56" t="s">
        <v>1317</v>
      </c>
      <c r="AGV56">
        <v>30</v>
      </c>
      <c r="AGW56">
        <v>3</v>
      </c>
      <c r="AGX56">
        <v>0</v>
      </c>
      <c r="AGY56">
        <v>100</v>
      </c>
      <c r="AGZ56">
        <v>200</v>
      </c>
      <c r="AHB56" t="s">
        <v>1318</v>
      </c>
      <c r="AHC56" t="s">
        <v>1526</v>
      </c>
      <c r="AHD56">
        <v>0</v>
      </c>
      <c r="AHE56">
        <v>0</v>
      </c>
      <c r="AHF56">
        <v>1</v>
      </c>
      <c r="AHI56">
        <v>200</v>
      </c>
      <c r="AHJ56" t="s">
        <v>1317</v>
      </c>
      <c r="AHM56">
        <v>15</v>
      </c>
      <c r="AHN56">
        <v>2</v>
      </c>
      <c r="AHO56">
        <v>0</v>
      </c>
      <c r="AHP56">
        <v>80</v>
      </c>
      <c r="AHQ56">
        <v>100</v>
      </c>
      <c r="AHS56" t="s">
        <v>1298</v>
      </c>
      <c r="AHT56" t="s">
        <v>1526</v>
      </c>
      <c r="AHU56">
        <v>0</v>
      </c>
      <c r="AHV56">
        <v>1</v>
      </c>
      <c r="AHX56">
        <v>200</v>
      </c>
      <c r="AHY56" t="s">
        <v>1317</v>
      </c>
      <c r="AIB56">
        <v>3</v>
      </c>
      <c r="AIC56">
        <v>1</v>
      </c>
      <c r="AID56">
        <v>0</v>
      </c>
      <c r="AIE56">
        <v>60</v>
      </c>
      <c r="AIF56">
        <v>120</v>
      </c>
      <c r="AIH56" t="s">
        <v>1318</v>
      </c>
      <c r="AII56" t="s">
        <v>1526</v>
      </c>
      <c r="AIJ56">
        <v>0</v>
      </c>
      <c r="AIK56">
        <v>1</v>
      </c>
      <c r="AIM56">
        <v>200</v>
      </c>
      <c r="AIN56" t="s">
        <v>1317</v>
      </c>
      <c r="AIQ56">
        <v>4</v>
      </c>
      <c r="AIR56">
        <v>1</v>
      </c>
      <c r="AIS56">
        <v>0</v>
      </c>
      <c r="AIT56">
        <v>60</v>
      </c>
      <c r="AIU56">
        <v>150</v>
      </c>
      <c r="AIW56" t="s">
        <v>1318</v>
      </c>
      <c r="AIX56">
        <v>1200</v>
      </c>
      <c r="AIY56" t="s">
        <v>1494</v>
      </c>
      <c r="AJB56">
        <v>15</v>
      </c>
      <c r="AJC56">
        <v>3</v>
      </c>
      <c r="AJD56">
        <v>0</v>
      </c>
      <c r="AJE56">
        <v>50</v>
      </c>
      <c r="AJF56">
        <v>700</v>
      </c>
      <c r="AJH56" t="s">
        <v>1318</v>
      </c>
      <c r="AJI56" t="s">
        <v>1527</v>
      </c>
      <c r="AJJ56">
        <v>0</v>
      </c>
      <c r="AJK56">
        <v>0</v>
      </c>
      <c r="AJL56">
        <v>1</v>
      </c>
      <c r="AJO56">
        <v>50</v>
      </c>
      <c r="AJP56" t="s">
        <v>1317</v>
      </c>
      <c r="AJS56">
        <v>25</v>
      </c>
      <c r="AJT56">
        <v>3</v>
      </c>
      <c r="AJU56">
        <v>0</v>
      </c>
      <c r="AJV56">
        <v>20</v>
      </c>
      <c r="AJW56">
        <v>50</v>
      </c>
      <c r="AJY56" t="s">
        <v>1298</v>
      </c>
      <c r="AJZ56" t="s">
        <v>1546</v>
      </c>
      <c r="AKA56">
        <v>1</v>
      </c>
      <c r="AKB56">
        <v>1</v>
      </c>
      <c r="AKC56">
        <v>650</v>
      </c>
      <c r="AKD56">
        <v>800</v>
      </c>
      <c r="AKE56" t="s">
        <v>1317</v>
      </c>
      <c r="AKH56">
        <v>15</v>
      </c>
      <c r="AKI56">
        <v>1</v>
      </c>
      <c r="AKJ56">
        <v>0</v>
      </c>
      <c r="AKK56">
        <v>600</v>
      </c>
      <c r="AKL56">
        <v>1000</v>
      </c>
      <c r="AKN56" t="s">
        <v>1298</v>
      </c>
      <c r="AKO56">
        <v>500</v>
      </c>
      <c r="AKP56" t="s">
        <v>1317</v>
      </c>
      <c r="AKS56">
        <v>15</v>
      </c>
      <c r="AKT56">
        <v>1</v>
      </c>
      <c r="AKU56">
        <v>0</v>
      </c>
      <c r="AKV56">
        <v>600</v>
      </c>
      <c r="AKW56">
        <v>100</v>
      </c>
      <c r="AKY56" t="s">
        <v>1294</v>
      </c>
      <c r="ALA56" t="s">
        <v>1547</v>
      </c>
      <c r="ALB56">
        <v>0</v>
      </c>
      <c r="ALC56">
        <v>1</v>
      </c>
      <c r="ALD56">
        <v>0</v>
      </c>
      <c r="ALE56">
        <v>0</v>
      </c>
      <c r="ALF56">
        <v>0</v>
      </c>
      <c r="ALG56">
        <v>0</v>
      </c>
      <c r="ALH56">
        <v>0</v>
      </c>
      <c r="ALI56">
        <v>0</v>
      </c>
      <c r="ALJ56">
        <v>0</v>
      </c>
      <c r="ALK56">
        <v>0</v>
      </c>
      <c r="ALL56">
        <v>0</v>
      </c>
      <c r="ALM56">
        <v>0</v>
      </c>
      <c r="ALN56">
        <v>0</v>
      </c>
      <c r="ALO56">
        <v>1</v>
      </c>
      <c r="ALP56">
        <v>1</v>
      </c>
      <c r="ALQ56">
        <v>1</v>
      </c>
      <c r="ALR56">
        <v>0</v>
      </c>
      <c r="ALS56">
        <v>0</v>
      </c>
      <c r="ALT56">
        <v>0</v>
      </c>
      <c r="ALU56">
        <v>1</v>
      </c>
      <c r="ALV56">
        <v>1</v>
      </c>
      <c r="ALW56">
        <v>1</v>
      </c>
      <c r="ALX56">
        <v>1</v>
      </c>
      <c r="ALY56">
        <v>0</v>
      </c>
      <c r="ALZ56">
        <v>1</v>
      </c>
      <c r="AMA56">
        <v>0</v>
      </c>
      <c r="AMB56">
        <v>0</v>
      </c>
      <c r="AMC56">
        <v>0</v>
      </c>
      <c r="AME56" t="s">
        <v>1542</v>
      </c>
      <c r="AMF56">
        <v>0</v>
      </c>
      <c r="AMG56">
        <v>0</v>
      </c>
      <c r="AMH56">
        <v>0</v>
      </c>
      <c r="AMI56">
        <v>0</v>
      </c>
      <c r="AMJ56">
        <v>1</v>
      </c>
      <c r="AMK56">
        <v>0</v>
      </c>
      <c r="AML56">
        <v>0</v>
      </c>
      <c r="AMM56">
        <v>0</v>
      </c>
      <c r="AMN56">
        <v>0</v>
      </c>
      <c r="AMO56">
        <v>0</v>
      </c>
      <c r="AMP56">
        <v>0</v>
      </c>
      <c r="AMQ56">
        <v>0</v>
      </c>
      <c r="AMT56" t="s">
        <v>1332</v>
      </c>
      <c r="AMU56">
        <v>0</v>
      </c>
      <c r="AMV56">
        <v>1</v>
      </c>
      <c r="AMW56">
        <v>0</v>
      </c>
      <c r="AMX56">
        <v>0</v>
      </c>
      <c r="AMY56" t="s">
        <v>1548</v>
      </c>
      <c r="AMZ56">
        <v>0</v>
      </c>
      <c r="ANA56">
        <v>0</v>
      </c>
      <c r="ANB56">
        <v>0</v>
      </c>
      <c r="ANC56">
        <v>0</v>
      </c>
      <c r="AND56">
        <v>0</v>
      </c>
      <c r="ANE56">
        <v>0</v>
      </c>
      <c r="ANF56">
        <v>0</v>
      </c>
      <c r="ANG56">
        <v>0</v>
      </c>
      <c r="ANH56">
        <v>0</v>
      </c>
      <c r="ANI56">
        <v>0</v>
      </c>
      <c r="ANJ56">
        <v>0</v>
      </c>
      <c r="ANK56">
        <v>0</v>
      </c>
      <c r="ANL56">
        <v>0</v>
      </c>
      <c r="ANM56">
        <v>1</v>
      </c>
      <c r="ANN56">
        <v>0</v>
      </c>
      <c r="ANO56">
        <v>0</v>
      </c>
      <c r="ANP56">
        <v>0</v>
      </c>
      <c r="ANQ56">
        <v>0</v>
      </c>
      <c r="ANR56">
        <v>0</v>
      </c>
      <c r="ANS56">
        <v>0</v>
      </c>
      <c r="ANT56">
        <v>0</v>
      </c>
      <c r="ANU56">
        <v>0</v>
      </c>
      <c r="ANV56">
        <v>0</v>
      </c>
      <c r="ANW56">
        <v>0</v>
      </c>
      <c r="ANX56">
        <v>0</v>
      </c>
      <c r="ANY56">
        <v>0</v>
      </c>
      <c r="ANZ56">
        <v>0</v>
      </c>
      <c r="AOA56">
        <v>0</v>
      </c>
      <c r="AOB56" t="s">
        <v>1410</v>
      </c>
      <c r="AOC56">
        <v>0</v>
      </c>
      <c r="AOD56">
        <v>0</v>
      </c>
      <c r="AOE56">
        <v>0</v>
      </c>
      <c r="AOF56">
        <v>0</v>
      </c>
      <c r="AOG56">
        <v>0</v>
      </c>
      <c r="AOH56">
        <v>1</v>
      </c>
      <c r="AOI56">
        <v>0</v>
      </c>
      <c r="AOJ56">
        <v>0</v>
      </c>
      <c r="AOK56">
        <v>0</v>
      </c>
      <c r="AOL56">
        <v>0</v>
      </c>
      <c r="AOM56">
        <v>0</v>
      </c>
      <c r="AON56">
        <v>0</v>
      </c>
      <c r="AQG56" t="s">
        <v>1296</v>
      </c>
      <c r="AQH56">
        <v>1</v>
      </c>
      <c r="AQI56">
        <v>0</v>
      </c>
      <c r="AQJ56">
        <v>0</v>
      </c>
      <c r="AQK56">
        <v>0</v>
      </c>
      <c r="AQL56">
        <v>0</v>
      </c>
      <c r="AQM56">
        <v>0</v>
      </c>
      <c r="AQN56">
        <v>0</v>
      </c>
      <c r="AQO56">
        <v>0</v>
      </c>
      <c r="AQP56">
        <v>0</v>
      </c>
      <c r="AQQ56">
        <v>0</v>
      </c>
      <c r="AQS56" t="s">
        <v>1304</v>
      </c>
      <c r="AQT56">
        <v>0</v>
      </c>
      <c r="AQU56">
        <v>0</v>
      </c>
      <c r="AQV56">
        <v>1</v>
      </c>
      <c r="AQW56">
        <v>0</v>
      </c>
      <c r="AQX56">
        <v>0</v>
      </c>
      <c r="AQY56">
        <v>0</v>
      </c>
      <c r="AQZ56">
        <v>0</v>
      </c>
      <c r="ARA56">
        <v>0</v>
      </c>
      <c r="ARB56">
        <v>0</v>
      </c>
      <c r="ARC56">
        <v>0</v>
      </c>
      <c r="ARD56">
        <v>0</v>
      </c>
      <c r="ARF56" t="s">
        <v>1325</v>
      </c>
      <c r="ARG56" t="s">
        <v>1417</v>
      </c>
      <c r="ARH56">
        <v>0</v>
      </c>
      <c r="ARI56">
        <v>0</v>
      </c>
      <c r="ARJ56">
        <v>0</v>
      </c>
      <c r="ARK56">
        <v>0</v>
      </c>
      <c r="ARL56">
        <v>1</v>
      </c>
      <c r="ARM56">
        <v>0</v>
      </c>
      <c r="ARO56" t="s">
        <v>1296</v>
      </c>
      <c r="ARP56">
        <v>1</v>
      </c>
      <c r="ARQ56">
        <v>0</v>
      </c>
      <c r="ARR56">
        <v>0</v>
      </c>
      <c r="ARS56">
        <v>0</v>
      </c>
      <c r="ART56">
        <v>0</v>
      </c>
      <c r="ARU56">
        <v>0</v>
      </c>
      <c r="ARV56">
        <v>0</v>
      </c>
      <c r="ARW56">
        <v>0</v>
      </c>
      <c r="ARX56">
        <v>0</v>
      </c>
      <c r="ARZ56" t="s">
        <v>1306</v>
      </c>
      <c r="ASA56" t="s">
        <v>1296</v>
      </c>
      <c r="ASB56">
        <v>1</v>
      </c>
      <c r="ASC56">
        <v>0</v>
      </c>
      <c r="ASD56">
        <v>0</v>
      </c>
      <c r="ASE56">
        <v>0</v>
      </c>
      <c r="ASF56">
        <v>0</v>
      </c>
      <c r="ASG56">
        <v>0</v>
      </c>
      <c r="ASH56">
        <v>0</v>
      </c>
      <c r="ASI56">
        <v>0</v>
      </c>
      <c r="ASJ56">
        <v>0</v>
      </c>
      <c r="ASL56" t="s">
        <v>1296</v>
      </c>
      <c r="ASM56">
        <v>1</v>
      </c>
      <c r="ASN56">
        <v>0</v>
      </c>
      <c r="ASO56">
        <v>0</v>
      </c>
      <c r="ASP56">
        <v>0</v>
      </c>
      <c r="ASQ56">
        <v>0</v>
      </c>
      <c r="ASR56">
        <v>0</v>
      </c>
      <c r="ASS56">
        <v>0</v>
      </c>
      <c r="AST56">
        <v>0</v>
      </c>
      <c r="ASU56">
        <v>0</v>
      </c>
      <c r="ASV56">
        <v>0</v>
      </c>
      <c r="ASX56" t="s">
        <v>1296</v>
      </c>
      <c r="ASY56">
        <v>1</v>
      </c>
      <c r="ASZ56">
        <v>0</v>
      </c>
      <c r="ATA56">
        <v>0</v>
      </c>
      <c r="ATB56">
        <v>0</v>
      </c>
      <c r="ATC56">
        <v>0</v>
      </c>
      <c r="ATD56">
        <v>0</v>
      </c>
      <c r="ATE56">
        <v>0</v>
      </c>
      <c r="ATF56">
        <v>0</v>
      </c>
      <c r="ATG56">
        <v>0</v>
      </c>
      <c r="ATI56" t="s">
        <v>1296</v>
      </c>
      <c r="ATJ56">
        <v>1</v>
      </c>
      <c r="ATK56">
        <v>0</v>
      </c>
      <c r="ATL56">
        <v>0</v>
      </c>
      <c r="ATM56">
        <v>0</v>
      </c>
      <c r="ATN56">
        <v>0</v>
      </c>
      <c r="ATO56">
        <v>0</v>
      </c>
      <c r="ATP56">
        <v>0</v>
      </c>
      <c r="ATQ56">
        <v>0</v>
      </c>
      <c r="ATR56">
        <v>0</v>
      </c>
      <c r="ATT56" t="s">
        <v>1327</v>
      </c>
      <c r="ATX56" t="s">
        <v>1327</v>
      </c>
      <c r="AUB56" t="s">
        <v>1457</v>
      </c>
      <c r="AUD56" t="s">
        <v>1549</v>
      </c>
      <c r="AUG56">
        <v>442283812</v>
      </c>
      <c r="AUH56" s="167">
        <v>45097.74018518519</v>
      </c>
      <c r="AUK56" t="s">
        <v>1308</v>
      </c>
      <c r="AUL56" t="s">
        <v>1309</v>
      </c>
      <c r="AUM56" t="s">
        <v>1310</v>
      </c>
    </row>
    <row r="57" spans="1:1235" customFormat="1" ht="14.45">
      <c r="A57">
        <v>56</v>
      </c>
      <c r="B57" t="s">
        <v>1550</v>
      </c>
      <c r="C57" s="167">
        <v>45098</v>
      </c>
      <c r="D57" t="s">
        <v>1551</v>
      </c>
      <c r="E57" t="s">
        <v>1552</v>
      </c>
      <c r="F57" s="167">
        <v>45098.342264756939</v>
      </c>
      <c r="G57" s="167">
        <v>45098.531342025468</v>
      </c>
      <c r="H57" t="s">
        <v>1286</v>
      </c>
      <c r="K57" t="s">
        <v>1553</v>
      </c>
      <c r="L57" s="167">
        <v>45093</v>
      </c>
      <c r="M57" t="s">
        <v>1554</v>
      </c>
      <c r="N57" t="s">
        <v>1555</v>
      </c>
      <c r="O57" t="s">
        <v>1556</v>
      </c>
      <c r="P57" t="s">
        <v>1291</v>
      </c>
      <c r="S57" t="s">
        <v>1557</v>
      </c>
      <c r="T57" t="s">
        <v>1558</v>
      </c>
      <c r="V57" t="s">
        <v>1294</v>
      </c>
      <c r="X57" t="s">
        <v>1315</v>
      </c>
      <c r="AA57" t="s">
        <v>1330</v>
      </c>
      <c r="AB57">
        <v>1</v>
      </c>
      <c r="AC57">
        <v>1</v>
      </c>
      <c r="AD57">
        <v>1</v>
      </c>
      <c r="AE57">
        <v>0</v>
      </c>
      <c r="AF57">
        <v>3</v>
      </c>
      <c r="AH57" t="s">
        <v>1298</v>
      </c>
      <c r="AI57">
        <v>2000</v>
      </c>
      <c r="AJ57" t="s">
        <v>1317</v>
      </c>
      <c r="AM57">
        <v>10</v>
      </c>
      <c r="AN57">
        <v>15</v>
      </c>
      <c r="AO57">
        <v>1</v>
      </c>
      <c r="AP57">
        <v>5000</v>
      </c>
      <c r="AQ57">
        <v>2000</v>
      </c>
      <c r="AS57" t="s">
        <v>1298</v>
      </c>
      <c r="AT57" t="s">
        <v>1319</v>
      </c>
      <c r="AU57">
        <v>1</v>
      </c>
      <c r="AV57">
        <v>1</v>
      </c>
      <c r="AW57">
        <v>4500</v>
      </c>
      <c r="AX57">
        <v>5000</v>
      </c>
      <c r="AY57" t="s">
        <v>1317</v>
      </c>
      <c r="BB57">
        <v>5</v>
      </c>
      <c r="BC57">
        <v>15</v>
      </c>
      <c r="BD57">
        <v>1</v>
      </c>
      <c r="BE57">
        <v>3000</v>
      </c>
      <c r="BF57">
        <v>1500</v>
      </c>
      <c r="BH57" t="s">
        <v>1298</v>
      </c>
      <c r="BI57" t="s">
        <v>1320</v>
      </c>
      <c r="BJ57">
        <v>1</v>
      </c>
      <c r="BK57">
        <v>1</v>
      </c>
      <c r="BL57">
        <v>500</v>
      </c>
      <c r="BM57">
        <v>300</v>
      </c>
      <c r="BN57" t="s">
        <v>1317</v>
      </c>
      <c r="BQ57">
        <v>20</v>
      </c>
      <c r="BR57">
        <v>15</v>
      </c>
      <c r="BS57">
        <v>0</v>
      </c>
      <c r="BT57">
        <v>6000</v>
      </c>
      <c r="BU57">
        <v>3500</v>
      </c>
      <c r="BW57" t="s">
        <v>1294</v>
      </c>
      <c r="BY57" t="s">
        <v>1330</v>
      </c>
      <c r="BZ57">
        <v>1</v>
      </c>
      <c r="CA57">
        <v>1</v>
      </c>
      <c r="CB57">
        <v>1</v>
      </c>
      <c r="CC57">
        <v>0</v>
      </c>
      <c r="CE57" t="s">
        <v>1559</v>
      </c>
      <c r="CF57">
        <v>1</v>
      </c>
      <c r="CG57">
        <v>0</v>
      </c>
      <c r="CH57">
        <v>0</v>
      </c>
      <c r="CI57">
        <v>0</v>
      </c>
      <c r="CJ57">
        <v>0</v>
      </c>
      <c r="CK57">
        <v>1</v>
      </c>
      <c r="CL57">
        <v>0</v>
      </c>
      <c r="CM57">
        <v>0</v>
      </c>
      <c r="CN57">
        <v>0</v>
      </c>
      <c r="CO57">
        <v>0</v>
      </c>
      <c r="CP57">
        <v>0</v>
      </c>
      <c r="CS57" t="s">
        <v>1332</v>
      </c>
      <c r="CT57">
        <v>0</v>
      </c>
      <c r="CU57">
        <v>1</v>
      </c>
      <c r="CV57">
        <v>0</v>
      </c>
      <c r="CW57">
        <v>0</v>
      </c>
      <c r="CX57" t="s">
        <v>1330</v>
      </c>
      <c r="CY57">
        <v>1</v>
      </c>
      <c r="CZ57">
        <v>1</v>
      </c>
      <c r="DA57">
        <v>1</v>
      </c>
      <c r="DB57">
        <v>0</v>
      </c>
      <c r="DC57" t="s">
        <v>1560</v>
      </c>
      <c r="DD57">
        <v>1</v>
      </c>
      <c r="DE57">
        <v>0</v>
      </c>
      <c r="DF57">
        <v>0</v>
      </c>
      <c r="DG57">
        <v>0</v>
      </c>
      <c r="DH57">
        <v>0</v>
      </c>
      <c r="DI57">
        <v>0</v>
      </c>
      <c r="DJ57">
        <v>0</v>
      </c>
      <c r="DK57">
        <v>0</v>
      </c>
      <c r="DL57">
        <v>1</v>
      </c>
      <c r="DM57">
        <v>0</v>
      </c>
      <c r="DN57">
        <v>0</v>
      </c>
      <c r="DO57">
        <v>0</v>
      </c>
      <c r="EK57" t="s">
        <v>1340</v>
      </c>
      <c r="EL57">
        <v>1</v>
      </c>
      <c r="EM57">
        <v>1</v>
      </c>
      <c r="EN57">
        <v>1</v>
      </c>
      <c r="EO57">
        <v>1</v>
      </c>
      <c r="EP57">
        <v>0</v>
      </c>
      <c r="EQ57">
        <v>4</v>
      </c>
      <c r="ES57" t="s">
        <v>1298</v>
      </c>
      <c r="ET57">
        <v>6000</v>
      </c>
      <c r="EU57" t="s">
        <v>1317</v>
      </c>
      <c r="EX57">
        <v>15</v>
      </c>
      <c r="EY57">
        <v>20</v>
      </c>
      <c r="EZ57">
        <v>1</v>
      </c>
      <c r="FA57">
        <v>5000</v>
      </c>
      <c r="FB57">
        <v>2500</v>
      </c>
      <c r="FD57" t="s">
        <v>1318</v>
      </c>
      <c r="FE57">
        <v>19500</v>
      </c>
      <c r="FF57" t="s">
        <v>1317</v>
      </c>
      <c r="FI57">
        <v>20</v>
      </c>
      <c r="FJ57">
        <v>20</v>
      </c>
      <c r="FK57">
        <v>1</v>
      </c>
      <c r="FL57">
        <v>5000</v>
      </c>
      <c r="FM57">
        <v>2000</v>
      </c>
      <c r="FO57" t="s">
        <v>1298</v>
      </c>
      <c r="FP57">
        <v>1500</v>
      </c>
      <c r="FQ57" t="s">
        <v>1317</v>
      </c>
      <c r="FT57">
        <v>10</v>
      </c>
      <c r="FU57">
        <v>15</v>
      </c>
      <c r="FV57">
        <v>1</v>
      </c>
      <c r="FW57">
        <v>6000</v>
      </c>
      <c r="FX57">
        <v>1500</v>
      </c>
      <c r="FZ57" t="s">
        <v>1298</v>
      </c>
      <c r="GA57">
        <v>1500</v>
      </c>
      <c r="GB57" t="s">
        <v>1317</v>
      </c>
      <c r="GE57">
        <v>10</v>
      </c>
      <c r="GF57">
        <v>25</v>
      </c>
      <c r="GG57">
        <v>1</v>
      </c>
      <c r="GH57">
        <v>3000</v>
      </c>
      <c r="GI57">
        <v>1500</v>
      </c>
      <c r="GK57" t="s">
        <v>1294</v>
      </c>
      <c r="GM57" t="s">
        <v>1340</v>
      </c>
      <c r="GN57">
        <v>1</v>
      </c>
      <c r="GO57">
        <v>1</v>
      </c>
      <c r="GP57">
        <v>1</v>
      </c>
      <c r="GQ57">
        <v>1</v>
      </c>
      <c r="GR57">
        <v>0</v>
      </c>
      <c r="GT57" t="s">
        <v>1559</v>
      </c>
      <c r="GU57">
        <v>1</v>
      </c>
      <c r="GV57">
        <v>0</v>
      </c>
      <c r="GW57">
        <v>0</v>
      </c>
      <c r="GX57">
        <v>0</v>
      </c>
      <c r="GY57">
        <v>0</v>
      </c>
      <c r="GZ57">
        <v>1</v>
      </c>
      <c r="HA57">
        <v>0</v>
      </c>
      <c r="HB57">
        <v>0</v>
      </c>
      <c r="HC57">
        <v>0</v>
      </c>
      <c r="HD57">
        <v>0</v>
      </c>
      <c r="HE57">
        <v>0</v>
      </c>
      <c r="HH57" t="s">
        <v>1332</v>
      </c>
      <c r="HI57">
        <v>0</v>
      </c>
      <c r="HJ57">
        <v>1</v>
      </c>
      <c r="HK57">
        <v>0</v>
      </c>
      <c r="HL57">
        <v>0</v>
      </c>
      <c r="HM57" t="s">
        <v>1340</v>
      </c>
      <c r="HN57">
        <v>1</v>
      </c>
      <c r="HO57">
        <v>1</v>
      </c>
      <c r="HP57">
        <v>1</v>
      </c>
      <c r="HQ57">
        <v>1</v>
      </c>
      <c r="HR57">
        <v>0</v>
      </c>
      <c r="HS57" t="s">
        <v>1560</v>
      </c>
      <c r="HT57">
        <v>1</v>
      </c>
      <c r="HU57">
        <v>0</v>
      </c>
      <c r="HV57">
        <v>0</v>
      </c>
      <c r="HW57">
        <v>0</v>
      </c>
      <c r="HX57">
        <v>0</v>
      </c>
      <c r="HY57">
        <v>0</v>
      </c>
      <c r="HZ57">
        <v>0</v>
      </c>
      <c r="IA57">
        <v>0</v>
      </c>
      <c r="IB57">
        <v>1</v>
      </c>
      <c r="IC57">
        <v>0</v>
      </c>
      <c r="ID57">
        <v>0</v>
      </c>
      <c r="IE57">
        <v>0</v>
      </c>
      <c r="JB57" t="s">
        <v>1521</v>
      </c>
      <c r="JC57">
        <v>1</v>
      </c>
      <c r="JD57">
        <v>1</v>
      </c>
      <c r="JE57">
        <v>1</v>
      </c>
      <c r="JF57">
        <v>1</v>
      </c>
      <c r="JG57">
        <v>1</v>
      </c>
      <c r="JH57">
        <v>1</v>
      </c>
      <c r="JI57">
        <v>1</v>
      </c>
      <c r="JJ57">
        <v>1</v>
      </c>
      <c r="JK57">
        <v>1</v>
      </c>
      <c r="JL57">
        <v>1</v>
      </c>
      <c r="JM57">
        <v>1</v>
      </c>
      <c r="JN57">
        <v>1</v>
      </c>
      <c r="JO57">
        <v>1</v>
      </c>
      <c r="JP57">
        <v>1</v>
      </c>
      <c r="JQ57">
        <v>1</v>
      </c>
      <c r="JR57">
        <v>0</v>
      </c>
      <c r="JS57">
        <v>15</v>
      </c>
      <c r="JT57">
        <v>22</v>
      </c>
      <c r="JV57" t="s">
        <v>1298</v>
      </c>
      <c r="JW57">
        <v>200</v>
      </c>
      <c r="JX57" t="s">
        <v>1317</v>
      </c>
      <c r="KA57">
        <v>10</v>
      </c>
      <c r="KB57">
        <v>5</v>
      </c>
      <c r="KC57">
        <v>0</v>
      </c>
      <c r="KD57">
        <v>5000</v>
      </c>
      <c r="KE57">
        <v>2500</v>
      </c>
      <c r="KG57" t="s">
        <v>1298</v>
      </c>
      <c r="KH57" t="s">
        <v>1300</v>
      </c>
      <c r="KI57">
        <v>1</v>
      </c>
      <c r="KJ57">
        <v>1</v>
      </c>
      <c r="KK57">
        <v>6000</v>
      </c>
      <c r="KL57">
        <v>100</v>
      </c>
      <c r="KM57" t="s">
        <v>1321</v>
      </c>
      <c r="KP57">
        <v>10</v>
      </c>
      <c r="KQ57">
        <v>15</v>
      </c>
      <c r="KR57">
        <v>1</v>
      </c>
      <c r="KS57">
        <v>2000</v>
      </c>
      <c r="KT57">
        <v>700</v>
      </c>
      <c r="KV57" t="s">
        <v>1561</v>
      </c>
      <c r="LM57" t="s">
        <v>1318</v>
      </c>
      <c r="LN57">
        <v>8500</v>
      </c>
      <c r="LO57" t="s">
        <v>1317</v>
      </c>
      <c r="LR57">
        <v>15</v>
      </c>
      <c r="LS57">
        <v>20</v>
      </c>
      <c r="LT57">
        <v>1</v>
      </c>
      <c r="LU57">
        <v>4000</v>
      </c>
      <c r="LV57">
        <v>2000</v>
      </c>
      <c r="LX57" t="s">
        <v>1318</v>
      </c>
      <c r="LY57">
        <v>7500</v>
      </c>
      <c r="LZ57" t="s">
        <v>1317</v>
      </c>
      <c r="MC57">
        <v>10</v>
      </c>
      <c r="MD57">
        <v>20</v>
      </c>
      <c r="ME57">
        <v>1</v>
      </c>
      <c r="MF57">
        <v>4500</v>
      </c>
      <c r="MG57">
        <v>2000</v>
      </c>
      <c r="MI57" t="s">
        <v>1318</v>
      </c>
      <c r="MJ57">
        <v>2500</v>
      </c>
      <c r="MK57" t="s">
        <v>1317</v>
      </c>
      <c r="MN57">
        <v>10</v>
      </c>
      <c r="MO57">
        <v>20</v>
      </c>
      <c r="MP57">
        <v>1</v>
      </c>
      <c r="MQ57">
        <v>6000</v>
      </c>
      <c r="MR57">
        <v>2500</v>
      </c>
      <c r="MT57" t="s">
        <v>1298</v>
      </c>
      <c r="MU57">
        <v>250</v>
      </c>
      <c r="MV57" t="s">
        <v>1317</v>
      </c>
      <c r="MY57">
        <v>10</v>
      </c>
      <c r="MZ57">
        <v>20</v>
      </c>
      <c r="NA57">
        <v>1</v>
      </c>
      <c r="NB57">
        <v>5000</v>
      </c>
      <c r="NC57">
        <v>2000</v>
      </c>
      <c r="NE57" t="s">
        <v>1298</v>
      </c>
      <c r="NF57" t="s">
        <v>1385</v>
      </c>
      <c r="NG57">
        <v>1</v>
      </c>
      <c r="NH57">
        <v>1</v>
      </c>
      <c r="NI57">
        <v>1</v>
      </c>
      <c r="NJ57">
        <v>750</v>
      </c>
      <c r="NK57">
        <v>1250</v>
      </c>
      <c r="NL57">
        <v>2000</v>
      </c>
      <c r="NM57" t="s">
        <v>1317</v>
      </c>
      <c r="NP57">
        <v>15</v>
      </c>
      <c r="NQ57">
        <v>20</v>
      </c>
      <c r="NR57">
        <v>1</v>
      </c>
      <c r="NS57">
        <v>5000</v>
      </c>
      <c r="NT57">
        <v>200</v>
      </c>
      <c r="NV57" t="s">
        <v>1318</v>
      </c>
      <c r="NW57">
        <v>2000</v>
      </c>
      <c r="NX57" t="s">
        <v>1317</v>
      </c>
      <c r="OA57">
        <v>10</v>
      </c>
      <c r="OB57">
        <v>20</v>
      </c>
      <c r="OC57">
        <v>1</v>
      </c>
      <c r="OD57">
        <v>5000</v>
      </c>
      <c r="OE57">
        <v>2000</v>
      </c>
      <c r="OG57" t="s">
        <v>1298</v>
      </c>
      <c r="OH57">
        <v>4000</v>
      </c>
      <c r="OI57" t="s">
        <v>1317</v>
      </c>
      <c r="OL57">
        <v>15</v>
      </c>
      <c r="OM57">
        <v>20</v>
      </c>
      <c r="ON57">
        <v>1</v>
      </c>
      <c r="OO57">
        <v>5000</v>
      </c>
      <c r="OP57">
        <v>2000</v>
      </c>
      <c r="OR57" t="s">
        <v>1298</v>
      </c>
      <c r="OS57">
        <v>3000</v>
      </c>
      <c r="OT57" t="s">
        <v>1317</v>
      </c>
      <c r="OW57">
        <v>10</v>
      </c>
      <c r="OX57">
        <v>20</v>
      </c>
      <c r="OY57">
        <v>1</v>
      </c>
      <c r="OZ57">
        <v>5000</v>
      </c>
      <c r="PA57">
        <v>2500</v>
      </c>
      <c r="PC57" t="s">
        <v>1318</v>
      </c>
      <c r="PD57">
        <v>3000</v>
      </c>
      <c r="PE57" t="s">
        <v>1317</v>
      </c>
      <c r="PH57">
        <v>10</v>
      </c>
      <c r="PI57">
        <v>10</v>
      </c>
      <c r="PJ57">
        <v>1</v>
      </c>
      <c r="PK57">
        <v>4000</v>
      </c>
      <c r="PL57">
        <v>1500</v>
      </c>
      <c r="PN57" t="s">
        <v>1298</v>
      </c>
      <c r="PO57">
        <v>1500</v>
      </c>
      <c r="PP57" t="s">
        <v>1317</v>
      </c>
      <c r="PS57">
        <v>10</v>
      </c>
      <c r="PT57">
        <v>30</v>
      </c>
      <c r="PU57">
        <v>1</v>
      </c>
      <c r="PV57">
        <v>4000</v>
      </c>
      <c r="PW57">
        <v>2000</v>
      </c>
      <c r="PY57" t="s">
        <v>1298</v>
      </c>
      <c r="PZ57" t="s">
        <v>1294</v>
      </c>
      <c r="QA57">
        <v>7000</v>
      </c>
      <c r="QD57" t="s">
        <v>1317</v>
      </c>
      <c r="QG57">
        <v>10</v>
      </c>
      <c r="QH57">
        <v>20</v>
      </c>
      <c r="QI57">
        <v>1</v>
      </c>
      <c r="QJ57">
        <v>7000</v>
      </c>
      <c r="QK57">
        <v>4000</v>
      </c>
      <c r="QM57" t="s">
        <v>1318</v>
      </c>
      <c r="QN57">
        <v>650</v>
      </c>
      <c r="QO57" t="s">
        <v>1317</v>
      </c>
      <c r="QR57">
        <v>10</v>
      </c>
      <c r="QS57">
        <v>20</v>
      </c>
      <c r="QT57">
        <v>1</v>
      </c>
      <c r="QU57">
        <v>5000</v>
      </c>
      <c r="QV57">
        <v>2000</v>
      </c>
      <c r="QX57" t="s">
        <v>1294</v>
      </c>
      <c r="QZ57" t="s">
        <v>1562</v>
      </c>
      <c r="RA57">
        <v>1</v>
      </c>
      <c r="RB57">
        <v>1</v>
      </c>
      <c r="RC57">
        <v>1</v>
      </c>
      <c r="RD57">
        <v>1</v>
      </c>
      <c r="RE57">
        <v>1</v>
      </c>
      <c r="RF57">
        <v>1</v>
      </c>
      <c r="RG57">
        <v>1</v>
      </c>
      <c r="RH57">
        <v>1</v>
      </c>
      <c r="RI57">
        <v>1</v>
      </c>
      <c r="RJ57">
        <v>1</v>
      </c>
      <c r="RK57">
        <v>1</v>
      </c>
      <c r="RL57">
        <v>1</v>
      </c>
      <c r="RM57">
        <v>1</v>
      </c>
      <c r="RN57">
        <v>1</v>
      </c>
      <c r="RO57">
        <v>1</v>
      </c>
      <c r="RP57">
        <v>0</v>
      </c>
      <c r="RR57" t="s">
        <v>1559</v>
      </c>
      <c r="RS57">
        <v>1</v>
      </c>
      <c r="RT57">
        <v>0</v>
      </c>
      <c r="RU57">
        <v>0</v>
      </c>
      <c r="RV57">
        <v>0</v>
      </c>
      <c r="RW57">
        <v>0</v>
      </c>
      <c r="RX57">
        <v>1</v>
      </c>
      <c r="RY57">
        <v>0</v>
      </c>
      <c r="RZ57">
        <v>0</v>
      </c>
      <c r="SA57">
        <v>0</v>
      </c>
      <c r="SB57">
        <v>0</v>
      </c>
      <c r="SC57">
        <v>0</v>
      </c>
      <c r="SF57" t="s">
        <v>1332</v>
      </c>
      <c r="SG57">
        <v>0</v>
      </c>
      <c r="SH57">
        <v>1</v>
      </c>
      <c r="SI57">
        <v>0</v>
      </c>
      <c r="SJ57">
        <v>0</v>
      </c>
      <c r="SK57" t="s">
        <v>1521</v>
      </c>
      <c r="SL57">
        <v>1</v>
      </c>
      <c r="SM57">
        <v>1</v>
      </c>
      <c r="SN57">
        <v>1</v>
      </c>
      <c r="SO57">
        <v>1</v>
      </c>
      <c r="SP57">
        <v>1</v>
      </c>
      <c r="SQ57">
        <v>1</v>
      </c>
      <c r="SR57">
        <v>1</v>
      </c>
      <c r="SS57">
        <v>1</v>
      </c>
      <c r="ST57">
        <v>1</v>
      </c>
      <c r="SU57">
        <v>1</v>
      </c>
      <c r="SV57">
        <v>1</v>
      </c>
      <c r="SW57">
        <v>1</v>
      </c>
      <c r="SX57">
        <v>1</v>
      </c>
      <c r="SY57">
        <v>1</v>
      </c>
      <c r="SZ57">
        <v>1</v>
      </c>
      <c r="TA57">
        <v>0</v>
      </c>
      <c r="TB57" t="s">
        <v>1450</v>
      </c>
      <c r="TC57">
        <v>1</v>
      </c>
      <c r="TD57">
        <v>0</v>
      </c>
      <c r="TE57">
        <v>0</v>
      </c>
      <c r="TF57">
        <v>0</v>
      </c>
      <c r="TG57">
        <v>1</v>
      </c>
      <c r="TH57">
        <v>0</v>
      </c>
      <c r="TI57">
        <v>0</v>
      </c>
      <c r="TJ57">
        <v>0</v>
      </c>
      <c r="TK57">
        <v>1</v>
      </c>
      <c r="TL57">
        <v>0</v>
      </c>
      <c r="TM57">
        <v>0</v>
      </c>
      <c r="TN57">
        <v>0</v>
      </c>
      <c r="AQG57" t="s">
        <v>1563</v>
      </c>
      <c r="AQH57">
        <v>0</v>
      </c>
      <c r="AQI57">
        <v>0</v>
      </c>
      <c r="AQJ57">
        <v>1</v>
      </c>
      <c r="AQK57">
        <v>0</v>
      </c>
      <c r="AQL57">
        <v>0</v>
      </c>
      <c r="AQM57">
        <v>1</v>
      </c>
      <c r="AQN57">
        <v>0</v>
      </c>
      <c r="AQO57">
        <v>0</v>
      </c>
      <c r="AQP57">
        <v>0</v>
      </c>
      <c r="AQQ57">
        <v>0</v>
      </c>
      <c r="AQS57" t="s">
        <v>1564</v>
      </c>
      <c r="AQT57">
        <v>0</v>
      </c>
      <c r="AQU57">
        <v>0</v>
      </c>
      <c r="AQV57">
        <v>1</v>
      </c>
      <c r="AQW57">
        <v>1</v>
      </c>
      <c r="AQX57">
        <v>0</v>
      </c>
      <c r="AQY57">
        <v>1</v>
      </c>
      <c r="AQZ57">
        <v>0</v>
      </c>
      <c r="ARA57">
        <v>0</v>
      </c>
      <c r="ARB57">
        <v>0</v>
      </c>
      <c r="ARC57">
        <v>0</v>
      </c>
      <c r="ARD57">
        <v>0</v>
      </c>
      <c r="ARF57" t="s">
        <v>1325</v>
      </c>
      <c r="ARG57" t="s">
        <v>1480</v>
      </c>
      <c r="ARH57">
        <v>0</v>
      </c>
      <c r="ARI57">
        <v>1</v>
      </c>
      <c r="ARJ57">
        <v>1</v>
      </c>
      <c r="ARK57">
        <v>0</v>
      </c>
      <c r="ARL57">
        <v>0</v>
      </c>
      <c r="ARM57">
        <v>0</v>
      </c>
      <c r="ARO57" t="s">
        <v>1417</v>
      </c>
      <c r="ARP57">
        <v>0</v>
      </c>
      <c r="ARQ57">
        <v>0</v>
      </c>
      <c r="ARR57">
        <v>0</v>
      </c>
      <c r="ARS57">
        <v>0</v>
      </c>
      <c r="ART57">
        <v>0</v>
      </c>
      <c r="ARU57">
        <v>0</v>
      </c>
      <c r="ARV57">
        <v>0</v>
      </c>
      <c r="ARW57">
        <v>1</v>
      </c>
      <c r="ARX57">
        <v>0</v>
      </c>
      <c r="ARZ57" t="s">
        <v>1302</v>
      </c>
      <c r="ASA57" t="s">
        <v>1565</v>
      </c>
      <c r="ASB57">
        <v>0</v>
      </c>
      <c r="ASC57">
        <v>1</v>
      </c>
      <c r="ASD57">
        <v>0</v>
      </c>
      <c r="ASE57">
        <v>0</v>
      </c>
      <c r="ASF57">
        <v>0</v>
      </c>
      <c r="ASG57">
        <v>0</v>
      </c>
      <c r="ASH57">
        <v>0</v>
      </c>
      <c r="ASI57">
        <v>0</v>
      </c>
      <c r="ASJ57">
        <v>0</v>
      </c>
      <c r="ASL57" t="s">
        <v>1417</v>
      </c>
      <c r="ASM57">
        <v>0</v>
      </c>
      <c r="ASN57">
        <v>0</v>
      </c>
      <c r="ASO57">
        <v>0</v>
      </c>
      <c r="ASP57">
        <v>0</v>
      </c>
      <c r="ASQ57">
        <v>0</v>
      </c>
      <c r="ASR57">
        <v>0</v>
      </c>
      <c r="ASS57">
        <v>0</v>
      </c>
      <c r="AST57">
        <v>0</v>
      </c>
      <c r="ASU57">
        <v>1</v>
      </c>
      <c r="ASV57">
        <v>0</v>
      </c>
      <c r="ASX57" t="s">
        <v>1417</v>
      </c>
      <c r="ASY57">
        <v>0</v>
      </c>
      <c r="ASZ57">
        <v>0</v>
      </c>
      <c r="ATA57">
        <v>0</v>
      </c>
      <c r="ATB57">
        <v>0</v>
      </c>
      <c r="ATC57">
        <v>0</v>
      </c>
      <c r="ATD57">
        <v>0</v>
      </c>
      <c r="ATE57">
        <v>0</v>
      </c>
      <c r="ATF57">
        <v>1</v>
      </c>
      <c r="ATG57">
        <v>0</v>
      </c>
      <c r="ATI57" t="s">
        <v>1403</v>
      </c>
      <c r="ATJ57">
        <v>0</v>
      </c>
      <c r="ATK57">
        <v>0</v>
      </c>
      <c r="ATL57">
        <v>0</v>
      </c>
      <c r="ATM57">
        <v>0</v>
      </c>
      <c r="ATN57">
        <v>0</v>
      </c>
      <c r="ATO57">
        <v>0</v>
      </c>
      <c r="ATP57">
        <v>0</v>
      </c>
      <c r="ATQ57">
        <v>1</v>
      </c>
      <c r="ATR57">
        <v>0</v>
      </c>
      <c r="ATS57" t="s">
        <v>1566</v>
      </c>
      <c r="ATT57" t="s">
        <v>1394</v>
      </c>
      <c r="ATU57" t="s">
        <v>1294</v>
      </c>
      <c r="ATV57" t="s">
        <v>1567</v>
      </c>
      <c r="ATX57" t="s">
        <v>1394</v>
      </c>
      <c r="ATY57" t="s">
        <v>1294</v>
      </c>
      <c r="ATZ57" t="s">
        <v>1568</v>
      </c>
      <c r="AUB57" t="s">
        <v>1457</v>
      </c>
      <c r="AUD57" t="s">
        <v>1569</v>
      </c>
      <c r="AUG57">
        <v>442652612</v>
      </c>
      <c r="AUH57" s="167">
        <v>45098.531851851847</v>
      </c>
      <c r="AUK57" t="s">
        <v>1308</v>
      </c>
      <c r="AUL57" t="s">
        <v>1309</v>
      </c>
      <c r="AUM57" t="s">
        <v>1310</v>
      </c>
    </row>
    <row r="58" spans="1:1235" customFormat="1" ht="14.45">
      <c r="A58">
        <v>57</v>
      </c>
      <c r="B58" t="s">
        <v>1570</v>
      </c>
      <c r="C58" s="167">
        <v>45098</v>
      </c>
      <c r="D58" t="s">
        <v>1551</v>
      </c>
      <c r="E58" t="s">
        <v>1571</v>
      </c>
      <c r="F58" s="167">
        <v>45098.47270111111</v>
      </c>
      <c r="G58" s="167">
        <v>45098.555946134256</v>
      </c>
      <c r="H58" t="s">
        <v>1286</v>
      </c>
      <c r="K58" t="s">
        <v>1553</v>
      </c>
      <c r="L58" s="167">
        <v>45098</v>
      </c>
      <c r="M58" t="s">
        <v>1554</v>
      </c>
      <c r="N58" t="s">
        <v>1555</v>
      </c>
      <c r="O58" t="s">
        <v>1556</v>
      </c>
      <c r="P58" t="s">
        <v>1291</v>
      </c>
      <c r="S58" t="s">
        <v>1557</v>
      </c>
      <c r="T58" t="s">
        <v>1558</v>
      </c>
      <c r="V58" t="s">
        <v>1294</v>
      </c>
      <c r="X58" t="s">
        <v>1315</v>
      </c>
      <c r="AA58" t="s">
        <v>1330</v>
      </c>
      <c r="AB58">
        <v>1</v>
      </c>
      <c r="AC58">
        <v>1</v>
      </c>
      <c r="AD58">
        <v>1</v>
      </c>
      <c r="AE58">
        <v>0</v>
      </c>
      <c r="AF58">
        <v>3</v>
      </c>
      <c r="AH58" t="s">
        <v>1318</v>
      </c>
      <c r="AI58">
        <v>1500</v>
      </c>
      <c r="AJ58" t="s">
        <v>1317</v>
      </c>
      <c r="AM58">
        <v>20</v>
      </c>
      <c r="AN58">
        <v>14</v>
      </c>
      <c r="AO58">
        <v>0</v>
      </c>
      <c r="AP58">
        <v>1000</v>
      </c>
      <c r="AQ58">
        <v>500</v>
      </c>
      <c r="AS58" t="s">
        <v>1318</v>
      </c>
      <c r="AT58" t="s">
        <v>1319</v>
      </c>
      <c r="AU58">
        <v>1</v>
      </c>
      <c r="AV58">
        <v>1</v>
      </c>
      <c r="AW58">
        <v>4500</v>
      </c>
      <c r="AX58">
        <v>5000</v>
      </c>
      <c r="AY58" t="s">
        <v>1317</v>
      </c>
      <c r="BB58">
        <v>7</v>
      </c>
      <c r="BC58">
        <v>14</v>
      </c>
      <c r="BD58">
        <v>1</v>
      </c>
      <c r="BE58">
        <v>500</v>
      </c>
      <c r="BF58">
        <v>50</v>
      </c>
      <c r="BH58" t="s">
        <v>1298</v>
      </c>
      <c r="BI58" t="s">
        <v>1320</v>
      </c>
      <c r="BJ58">
        <v>1</v>
      </c>
      <c r="BK58">
        <v>1</v>
      </c>
      <c r="BL58">
        <v>600</v>
      </c>
      <c r="BM58">
        <v>350</v>
      </c>
      <c r="BN58" t="s">
        <v>1317</v>
      </c>
      <c r="BQ58">
        <v>20</v>
      </c>
      <c r="BR58">
        <v>14</v>
      </c>
      <c r="BS58">
        <v>0</v>
      </c>
      <c r="BT58">
        <v>2000</v>
      </c>
      <c r="BU58">
        <v>1000</v>
      </c>
      <c r="BW58" t="s">
        <v>1294</v>
      </c>
      <c r="BY58" t="s">
        <v>1330</v>
      </c>
      <c r="BZ58">
        <v>1</v>
      </c>
      <c r="CA58">
        <v>1</v>
      </c>
      <c r="CB58">
        <v>1</v>
      </c>
      <c r="CC58">
        <v>0</v>
      </c>
      <c r="CE58" t="s">
        <v>1572</v>
      </c>
      <c r="CF58">
        <v>1</v>
      </c>
      <c r="CG58">
        <v>0</v>
      </c>
      <c r="CH58">
        <v>0</v>
      </c>
      <c r="CI58">
        <v>1</v>
      </c>
      <c r="CJ58">
        <v>1</v>
      </c>
      <c r="CK58">
        <v>1</v>
      </c>
      <c r="CL58">
        <v>1</v>
      </c>
      <c r="CM58">
        <v>0</v>
      </c>
      <c r="CN58">
        <v>0</v>
      </c>
      <c r="CO58">
        <v>0</v>
      </c>
      <c r="CP58">
        <v>0</v>
      </c>
      <c r="CS58" t="s">
        <v>1303</v>
      </c>
      <c r="CT58">
        <v>1</v>
      </c>
      <c r="CU58">
        <v>0</v>
      </c>
      <c r="CV58">
        <v>0</v>
      </c>
      <c r="CW58">
        <v>0</v>
      </c>
      <c r="EK58" t="s">
        <v>1340</v>
      </c>
      <c r="EL58">
        <v>1</v>
      </c>
      <c r="EM58">
        <v>1</v>
      </c>
      <c r="EN58">
        <v>1</v>
      </c>
      <c r="EO58">
        <v>1</v>
      </c>
      <c r="EP58">
        <v>0</v>
      </c>
      <c r="EQ58">
        <v>4</v>
      </c>
      <c r="ES58" t="s">
        <v>1318</v>
      </c>
      <c r="ET58">
        <v>7000</v>
      </c>
      <c r="EU58" t="s">
        <v>1317</v>
      </c>
      <c r="EX58">
        <v>14</v>
      </c>
      <c r="EY58">
        <v>14</v>
      </c>
      <c r="EZ58">
        <v>1</v>
      </c>
      <c r="FA58">
        <v>1000</v>
      </c>
      <c r="FB58">
        <v>600</v>
      </c>
      <c r="FD58" t="s">
        <v>1318</v>
      </c>
      <c r="FE58">
        <v>15000</v>
      </c>
      <c r="FF58" t="s">
        <v>1317</v>
      </c>
      <c r="FI58">
        <v>20</v>
      </c>
      <c r="FJ58">
        <v>14</v>
      </c>
      <c r="FK58">
        <v>0</v>
      </c>
      <c r="FL58">
        <v>1000</v>
      </c>
      <c r="FM58">
        <v>500</v>
      </c>
      <c r="FO58" t="s">
        <v>1298</v>
      </c>
      <c r="FP58">
        <v>1000</v>
      </c>
      <c r="FQ58" t="s">
        <v>1317</v>
      </c>
      <c r="FT58">
        <v>20</v>
      </c>
      <c r="FU58">
        <v>14</v>
      </c>
      <c r="FV58">
        <v>0</v>
      </c>
      <c r="FW58">
        <v>1500</v>
      </c>
      <c r="FX58">
        <v>500</v>
      </c>
      <c r="FZ58" t="s">
        <v>1298</v>
      </c>
      <c r="GA58">
        <v>3000</v>
      </c>
      <c r="GB58" t="s">
        <v>1317</v>
      </c>
      <c r="GE58">
        <v>20</v>
      </c>
      <c r="GF58">
        <v>14</v>
      </c>
      <c r="GG58">
        <v>0</v>
      </c>
      <c r="GH58">
        <v>1500</v>
      </c>
      <c r="GI58">
        <v>500</v>
      </c>
      <c r="GK58" t="s">
        <v>1294</v>
      </c>
      <c r="GM58" t="s">
        <v>1340</v>
      </c>
      <c r="GN58">
        <v>1</v>
      </c>
      <c r="GO58">
        <v>1</v>
      </c>
      <c r="GP58">
        <v>1</v>
      </c>
      <c r="GQ58">
        <v>1</v>
      </c>
      <c r="GR58">
        <v>0</v>
      </c>
      <c r="GT58" t="s">
        <v>1572</v>
      </c>
      <c r="GU58">
        <v>1</v>
      </c>
      <c r="GV58">
        <v>0</v>
      </c>
      <c r="GW58">
        <v>0</v>
      </c>
      <c r="GX58">
        <v>1</v>
      </c>
      <c r="GY58">
        <v>1</v>
      </c>
      <c r="GZ58">
        <v>1</v>
      </c>
      <c r="HA58">
        <v>1</v>
      </c>
      <c r="HB58">
        <v>0</v>
      </c>
      <c r="HC58">
        <v>0</v>
      </c>
      <c r="HD58">
        <v>0</v>
      </c>
      <c r="HE58">
        <v>0</v>
      </c>
      <c r="HH58" t="s">
        <v>1303</v>
      </c>
      <c r="HI58">
        <v>1</v>
      </c>
      <c r="HJ58">
        <v>0</v>
      </c>
      <c r="HK58">
        <v>0</v>
      </c>
      <c r="HL58">
        <v>0</v>
      </c>
      <c r="JB58" t="s">
        <v>1573</v>
      </c>
      <c r="JC58">
        <v>1</v>
      </c>
      <c r="JD58">
        <v>1</v>
      </c>
      <c r="JE58">
        <v>0</v>
      </c>
      <c r="JF58">
        <v>1</v>
      </c>
      <c r="JG58">
        <v>1</v>
      </c>
      <c r="JH58">
        <v>1</v>
      </c>
      <c r="JI58">
        <v>1</v>
      </c>
      <c r="JJ58">
        <v>1</v>
      </c>
      <c r="JK58">
        <v>1</v>
      </c>
      <c r="JL58">
        <v>1</v>
      </c>
      <c r="JM58">
        <v>1</v>
      </c>
      <c r="JN58">
        <v>1</v>
      </c>
      <c r="JO58">
        <v>1</v>
      </c>
      <c r="JP58">
        <v>1</v>
      </c>
      <c r="JQ58">
        <v>1</v>
      </c>
      <c r="JR58">
        <v>0</v>
      </c>
      <c r="JS58">
        <v>14</v>
      </c>
      <c r="JT58">
        <v>21</v>
      </c>
      <c r="JV58" t="s">
        <v>1318</v>
      </c>
      <c r="JW58">
        <v>200</v>
      </c>
      <c r="JX58" t="s">
        <v>1299</v>
      </c>
      <c r="KA58">
        <v>10</v>
      </c>
      <c r="KB58">
        <v>7</v>
      </c>
      <c r="KC58">
        <v>0</v>
      </c>
      <c r="KD58">
        <v>200</v>
      </c>
      <c r="KE58">
        <v>50</v>
      </c>
      <c r="KG58" t="s">
        <v>1318</v>
      </c>
      <c r="KH58" t="s">
        <v>1574</v>
      </c>
      <c r="KI58">
        <v>1</v>
      </c>
      <c r="KJ58">
        <v>1</v>
      </c>
      <c r="KK58">
        <v>4500</v>
      </c>
      <c r="KL58">
        <v>100</v>
      </c>
      <c r="KM58" t="s">
        <v>1299</v>
      </c>
      <c r="KP58">
        <v>7</v>
      </c>
      <c r="KQ58">
        <v>10</v>
      </c>
      <c r="KR58">
        <v>1</v>
      </c>
      <c r="KS58">
        <v>50</v>
      </c>
      <c r="KT58">
        <v>15</v>
      </c>
      <c r="LM58" t="s">
        <v>1318</v>
      </c>
      <c r="LN58">
        <v>8500</v>
      </c>
      <c r="LO58" t="s">
        <v>1317</v>
      </c>
      <c r="LR58">
        <v>20</v>
      </c>
      <c r="LS58">
        <v>14</v>
      </c>
      <c r="LT58">
        <v>0</v>
      </c>
      <c r="LU58">
        <v>1000</v>
      </c>
      <c r="LV58">
        <v>500</v>
      </c>
      <c r="LX58" t="s">
        <v>1318</v>
      </c>
      <c r="LY58">
        <v>7500</v>
      </c>
      <c r="LZ58" t="s">
        <v>1317</v>
      </c>
      <c r="MC58">
        <v>14</v>
      </c>
      <c r="MD58">
        <v>14</v>
      </c>
      <c r="ME58">
        <v>1</v>
      </c>
      <c r="MF58">
        <v>1000</v>
      </c>
      <c r="MG58">
        <v>500</v>
      </c>
      <c r="MI58" t="s">
        <v>1318</v>
      </c>
      <c r="MJ58">
        <v>2250</v>
      </c>
      <c r="MK58" t="s">
        <v>1317</v>
      </c>
      <c r="MN58">
        <v>14</v>
      </c>
      <c r="MO58">
        <v>14</v>
      </c>
      <c r="MP58">
        <v>1</v>
      </c>
      <c r="MQ58">
        <v>2500</v>
      </c>
      <c r="MR58">
        <v>1000</v>
      </c>
      <c r="MT58" t="s">
        <v>1318</v>
      </c>
      <c r="MU58">
        <v>225</v>
      </c>
      <c r="MV58" t="s">
        <v>1317</v>
      </c>
      <c r="MY58">
        <v>20</v>
      </c>
      <c r="MZ58">
        <v>14</v>
      </c>
      <c r="NA58">
        <v>0</v>
      </c>
      <c r="NB58">
        <v>2000</v>
      </c>
      <c r="NC58">
        <v>800</v>
      </c>
      <c r="NE58" t="s">
        <v>1318</v>
      </c>
      <c r="NF58" t="s">
        <v>1385</v>
      </c>
      <c r="NG58">
        <v>1</v>
      </c>
      <c r="NH58">
        <v>1</v>
      </c>
      <c r="NI58">
        <v>1</v>
      </c>
      <c r="NJ58">
        <v>750</v>
      </c>
      <c r="NK58">
        <v>1250</v>
      </c>
      <c r="NL58">
        <v>2000</v>
      </c>
      <c r="NM58" t="s">
        <v>1317</v>
      </c>
      <c r="NP58">
        <v>14</v>
      </c>
      <c r="NQ58">
        <v>14</v>
      </c>
      <c r="NR58">
        <v>1</v>
      </c>
      <c r="NS58">
        <v>1000</v>
      </c>
      <c r="NT58">
        <v>500</v>
      </c>
      <c r="NV58" t="s">
        <v>1318</v>
      </c>
      <c r="NW58">
        <v>2000</v>
      </c>
      <c r="NX58" t="s">
        <v>1317</v>
      </c>
      <c r="OA58">
        <v>14</v>
      </c>
      <c r="OB58">
        <v>14</v>
      </c>
      <c r="OC58">
        <v>1</v>
      </c>
      <c r="OD58">
        <v>1000</v>
      </c>
      <c r="OE58">
        <v>500</v>
      </c>
      <c r="OG58" t="s">
        <v>1318</v>
      </c>
      <c r="OH58">
        <v>4000</v>
      </c>
      <c r="OI58" t="s">
        <v>1317</v>
      </c>
      <c r="OL58">
        <v>20</v>
      </c>
      <c r="OM58">
        <v>14</v>
      </c>
      <c r="ON58">
        <v>0</v>
      </c>
      <c r="OO58">
        <v>2500</v>
      </c>
      <c r="OP58">
        <v>500</v>
      </c>
      <c r="OR58" t="s">
        <v>1318</v>
      </c>
      <c r="OS58">
        <v>3000</v>
      </c>
      <c r="OT58" t="s">
        <v>1317</v>
      </c>
      <c r="OW58">
        <v>14</v>
      </c>
      <c r="OX58">
        <v>14</v>
      </c>
      <c r="OY58">
        <v>1</v>
      </c>
      <c r="OZ58">
        <v>2000</v>
      </c>
      <c r="PA58">
        <v>1000</v>
      </c>
      <c r="PC58" t="s">
        <v>1318</v>
      </c>
      <c r="PD58">
        <v>3000</v>
      </c>
      <c r="PE58" t="s">
        <v>1317</v>
      </c>
      <c r="PH58">
        <v>14</v>
      </c>
      <c r="PI58">
        <v>14</v>
      </c>
      <c r="PJ58">
        <v>1</v>
      </c>
      <c r="PK58">
        <v>1500</v>
      </c>
      <c r="PL58">
        <v>500</v>
      </c>
      <c r="PN58" t="s">
        <v>1318</v>
      </c>
      <c r="PO58">
        <v>6000</v>
      </c>
      <c r="PP58" t="s">
        <v>1317</v>
      </c>
      <c r="PS58">
        <v>14</v>
      </c>
      <c r="PT58">
        <v>14</v>
      </c>
      <c r="PU58">
        <v>1</v>
      </c>
      <c r="PV58">
        <v>2000</v>
      </c>
      <c r="PW58">
        <v>1000</v>
      </c>
      <c r="PY58" t="s">
        <v>1318</v>
      </c>
      <c r="PZ58" t="s">
        <v>1294</v>
      </c>
      <c r="QA58">
        <v>7000</v>
      </c>
      <c r="QD58" t="s">
        <v>1317</v>
      </c>
      <c r="QG58">
        <v>20</v>
      </c>
      <c r="QH58">
        <v>14</v>
      </c>
      <c r="QI58">
        <v>0</v>
      </c>
      <c r="QJ58">
        <v>3000</v>
      </c>
      <c r="QK58">
        <v>2000</v>
      </c>
      <c r="QM58" t="s">
        <v>1318</v>
      </c>
      <c r="QN58">
        <v>500</v>
      </c>
      <c r="QO58" t="s">
        <v>1317</v>
      </c>
      <c r="QR58">
        <v>14</v>
      </c>
      <c r="QS58">
        <v>14</v>
      </c>
      <c r="QT58">
        <v>1</v>
      </c>
      <c r="QU58">
        <v>2000</v>
      </c>
      <c r="QV58">
        <v>1000</v>
      </c>
      <c r="QX58" t="s">
        <v>1294</v>
      </c>
      <c r="QZ58" t="s">
        <v>1573</v>
      </c>
      <c r="RA58">
        <v>1</v>
      </c>
      <c r="RB58">
        <v>1</v>
      </c>
      <c r="RC58">
        <v>0</v>
      </c>
      <c r="RD58">
        <v>1</v>
      </c>
      <c r="RE58">
        <v>1</v>
      </c>
      <c r="RF58">
        <v>1</v>
      </c>
      <c r="RG58">
        <v>1</v>
      </c>
      <c r="RH58">
        <v>1</v>
      </c>
      <c r="RI58">
        <v>1</v>
      </c>
      <c r="RJ58">
        <v>1</v>
      </c>
      <c r="RK58">
        <v>1</v>
      </c>
      <c r="RL58">
        <v>1</v>
      </c>
      <c r="RM58">
        <v>1</v>
      </c>
      <c r="RN58">
        <v>1</v>
      </c>
      <c r="RO58">
        <v>1</v>
      </c>
      <c r="RP58">
        <v>0</v>
      </c>
      <c r="RR58" t="s">
        <v>1572</v>
      </c>
      <c r="RS58">
        <v>1</v>
      </c>
      <c r="RT58">
        <v>0</v>
      </c>
      <c r="RU58">
        <v>0</v>
      </c>
      <c r="RV58">
        <v>1</v>
      </c>
      <c r="RW58">
        <v>1</v>
      </c>
      <c r="RX58">
        <v>1</v>
      </c>
      <c r="RY58">
        <v>1</v>
      </c>
      <c r="RZ58">
        <v>0</v>
      </c>
      <c r="SA58">
        <v>0</v>
      </c>
      <c r="SB58">
        <v>0</v>
      </c>
      <c r="SC58">
        <v>0</v>
      </c>
      <c r="SF58" t="s">
        <v>1303</v>
      </c>
      <c r="SG58">
        <v>1</v>
      </c>
      <c r="SH58">
        <v>0</v>
      </c>
      <c r="SI58">
        <v>0</v>
      </c>
      <c r="SJ58">
        <v>0</v>
      </c>
      <c r="AQG58" t="s">
        <v>1575</v>
      </c>
      <c r="AQH58">
        <v>0</v>
      </c>
      <c r="AQI58">
        <v>1</v>
      </c>
      <c r="AQJ58">
        <v>1</v>
      </c>
      <c r="AQK58">
        <v>0</v>
      </c>
      <c r="AQL58">
        <v>1</v>
      </c>
      <c r="AQM58">
        <v>1</v>
      </c>
      <c r="AQN58">
        <v>0</v>
      </c>
      <c r="AQO58">
        <v>0</v>
      </c>
      <c r="AQP58">
        <v>0</v>
      </c>
      <c r="AQQ58">
        <v>0</v>
      </c>
      <c r="AQS58" t="s">
        <v>1576</v>
      </c>
      <c r="AQT58">
        <v>0</v>
      </c>
      <c r="AQU58">
        <v>0</v>
      </c>
      <c r="AQV58">
        <v>1</v>
      </c>
      <c r="AQW58">
        <v>1</v>
      </c>
      <c r="AQX58">
        <v>0</v>
      </c>
      <c r="AQY58">
        <v>1</v>
      </c>
      <c r="AQZ58">
        <v>1</v>
      </c>
      <c r="ARA58">
        <v>0</v>
      </c>
      <c r="ARB58">
        <v>0</v>
      </c>
      <c r="ARC58">
        <v>0</v>
      </c>
      <c r="ARD58">
        <v>0</v>
      </c>
      <c r="ARF58" t="s">
        <v>1325</v>
      </c>
      <c r="ARG58" t="s">
        <v>1577</v>
      </c>
      <c r="ARH58">
        <v>0</v>
      </c>
      <c r="ARI58">
        <v>1</v>
      </c>
      <c r="ARJ58">
        <v>1</v>
      </c>
      <c r="ARK58">
        <v>1</v>
      </c>
      <c r="ARL58">
        <v>0</v>
      </c>
      <c r="ARM58">
        <v>0</v>
      </c>
      <c r="ARO58" t="s">
        <v>1296</v>
      </c>
      <c r="ARP58">
        <v>1</v>
      </c>
      <c r="ARQ58">
        <v>0</v>
      </c>
      <c r="ARR58">
        <v>0</v>
      </c>
      <c r="ARS58">
        <v>0</v>
      </c>
      <c r="ART58">
        <v>0</v>
      </c>
      <c r="ARU58">
        <v>0</v>
      </c>
      <c r="ARV58">
        <v>0</v>
      </c>
      <c r="ARW58">
        <v>0</v>
      </c>
      <c r="ARX58">
        <v>0</v>
      </c>
      <c r="ARZ58" t="s">
        <v>1306</v>
      </c>
      <c r="ASA58" t="s">
        <v>1296</v>
      </c>
      <c r="ASB58">
        <v>1</v>
      </c>
      <c r="ASC58">
        <v>0</v>
      </c>
      <c r="ASD58">
        <v>0</v>
      </c>
      <c r="ASE58">
        <v>0</v>
      </c>
      <c r="ASF58">
        <v>0</v>
      </c>
      <c r="ASG58">
        <v>0</v>
      </c>
      <c r="ASH58">
        <v>0</v>
      </c>
      <c r="ASI58">
        <v>0</v>
      </c>
      <c r="ASJ58">
        <v>0</v>
      </c>
      <c r="ASL58" t="s">
        <v>1578</v>
      </c>
      <c r="ASM58">
        <v>0</v>
      </c>
      <c r="ASN58">
        <v>0</v>
      </c>
      <c r="ASO58">
        <v>0</v>
      </c>
      <c r="ASP58">
        <v>1</v>
      </c>
      <c r="ASQ58">
        <v>0</v>
      </c>
      <c r="ASR58">
        <v>0</v>
      </c>
      <c r="ASS58">
        <v>0</v>
      </c>
      <c r="AST58">
        <v>0</v>
      </c>
      <c r="ASU58">
        <v>0</v>
      </c>
      <c r="ASV58">
        <v>0</v>
      </c>
      <c r="ASX58" t="s">
        <v>1579</v>
      </c>
      <c r="ASY58">
        <v>0</v>
      </c>
      <c r="ASZ58">
        <v>1</v>
      </c>
      <c r="ATA58">
        <v>0</v>
      </c>
      <c r="ATB58">
        <v>0</v>
      </c>
      <c r="ATC58">
        <v>1</v>
      </c>
      <c r="ATD58">
        <v>0</v>
      </c>
      <c r="ATE58">
        <v>0</v>
      </c>
      <c r="ATF58">
        <v>0</v>
      </c>
      <c r="ATG58">
        <v>0</v>
      </c>
      <c r="ATI58" t="s">
        <v>1580</v>
      </c>
      <c r="ATJ58">
        <v>0</v>
      </c>
      <c r="ATK58">
        <v>0</v>
      </c>
      <c r="ATL58">
        <v>0</v>
      </c>
      <c r="ATM58">
        <v>1</v>
      </c>
      <c r="ATN58">
        <v>0</v>
      </c>
      <c r="ATO58">
        <v>1</v>
      </c>
      <c r="ATP58">
        <v>1</v>
      </c>
      <c r="ATQ58">
        <v>0</v>
      </c>
      <c r="ATR58">
        <v>0</v>
      </c>
      <c r="ATT58" t="s">
        <v>1455</v>
      </c>
      <c r="ATU58" t="s">
        <v>1294</v>
      </c>
      <c r="ATW58" t="s">
        <v>1581</v>
      </c>
      <c r="ATX58" t="s">
        <v>1394</v>
      </c>
      <c r="ATY58" t="s">
        <v>1294</v>
      </c>
      <c r="ATZ58" t="s">
        <v>1582</v>
      </c>
      <c r="AUB58" t="s">
        <v>1583</v>
      </c>
      <c r="AUD58" t="s">
        <v>1584</v>
      </c>
      <c r="AUG58">
        <v>442675309</v>
      </c>
      <c r="AUH58" s="167">
        <v>45098.557245370372</v>
      </c>
      <c r="AUK58" t="s">
        <v>1308</v>
      </c>
      <c r="AUL58" t="s">
        <v>1309</v>
      </c>
      <c r="AUM58" t="s">
        <v>1310</v>
      </c>
    </row>
    <row r="59" spans="1:1235" customFormat="1" ht="14.45">
      <c r="A59">
        <v>58</v>
      </c>
      <c r="B59" t="s">
        <v>1585</v>
      </c>
      <c r="C59" s="167">
        <v>45098</v>
      </c>
      <c r="D59" t="s">
        <v>1586</v>
      </c>
      <c r="E59" t="s">
        <v>1587</v>
      </c>
      <c r="F59" s="167">
        <v>45098.490851006944</v>
      </c>
      <c r="G59" s="167">
        <v>45098.594141944443</v>
      </c>
      <c r="H59" t="s">
        <v>1286</v>
      </c>
      <c r="K59" t="s">
        <v>1588</v>
      </c>
      <c r="L59" s="167">
        <v>45098</v>
      </c>
      <c r="M59" t="s">
        <v>1554</v>
      </c>
      <c r="N59" t="s">
        <v>1589</v>
      </c>
      <c r="O59" t="s">
        <v>1590</v>
      </c>
      <c r="P59" t="s">
        <v>1291</v>
      </c>
      <c r="S59" t="s">
        <v>1591</v>
      </c>
      <c r="T59" t="s">
        <v>1592</v>
      </c>
      <c r="V59" t="s">
        <v>1294</v>
      </c>
      <c r="X59" t="s">
        <v>1414</v>
      </c>
      <c r="AA59" t="s">
        <v>1330</v>
      </c>
      <c r="AB59">
        <v>1</v>
      </c>
      <c r="AC59">
        <v>1</v>
      </c>
      <c r="AD59">
        <v>1</v>
      </c>
      <c r="AE59">
        <v>0</v>
      </c>
      <c r="AF59">
        <v>3</v>
      </c>
      <c r="AH59" t="s">
        <v>1318</v>
      </c>
      <c r="AI59">
        <v>7500</v>
      </c>
      <c r="AJ59" t="s">
        <v>1317</v>
      </c>
      <c r="AM59">
        <v>30</v>
      </c>
      <c r="AN59">
        <v>120</v>
      </c>
      <c r="AO59">
        <v>1</v>
      </c>
      <c r="AP59">
        <v>100</v>
      </c>
      <c r="AQ59">
        <v>0</v>
      </c>
      <c r="AS59" t="s">
        <v>1318</v>
      </c>
      <c r="AT59" t="s">
        <v>1319</v>
      </c>
      <c r="AU59">
        <v>1</v>
      </c>
      <c r="AV59">
        <v>1</v>
      </c>
      <c r="AW59">
        <v>1750</v>
      </c>
      <c r="AX59">
        <v>1000</v>
      </c>
      <c r="AY59" t="s">
        <v>1317</v>
      </c>
      <c r="BB59">
        <v>30</v>
      </c>
      <c r="BC59">
        <v>120</v>
      </c>
      <c r="BD59">
        <v>1</v>
      </c>
      <c r="BE59">
        <v>100</v>
      </c>
      <c r="BF59">
        <v>0</v>
      </c>
      <c r="BH59" t="s">
        <v>1318</v>
      </c>
      <c r="BI59" t="s">
        <v>1320</v>
      </c>
      <c r="BJ59">
        <v>1</v>
      </c>
      <c r="BK59">
        <v>1</v>
      </c>
      <c r="BL59">
        <v>1000</v>
      </c>
      <c r="BM59">
        <v>1500</v>
      </c>
      <c r="BN59" t="s">
        <v>1301</v>
      </c>
      <c r="BQ59">
        <v>60</v>
      </c>
      <c r="BR59">
        <v>120</v>
      </c>
      <c r="BS59">
        <v>1</v>
      </c>
      <c r="BT59">
        <v>200</v>
      </c>
      <c r="BU59">
        <v>0</v>
      </c>
      <c r="BW59" t="s">
        <v>1294</v>
      </c>
      <c r="BY59" t="s">
        <v>1330</v>
      </c>
      <c r="BZ59">
        <v>1</v>
      </c>
      <c r="CA59">
        <v>1</v>
      </c>
      <c r="CB59">
        <v>1</v>
      </c>
      <c r="CC59">
        <v>0</v>
      </c>
      <c r="CE59" t="s">
        <v>1559</v>
      </c>
      <c r="CF59">
        <v>1</v>
      </c>
      <c r="CG59">
        <v>0</v>
      </c>
      <c r="CH59">
        <v>0</v>
      </c>
      <c r="CI59">
        <v>0</v>
      </c>
      <c r="CJ59">
        <v>0</v>
      </c>
      <c r="CK59">
        <v>1</v>
      </c>
      <c r="CL59">
        <v>0</v>
      </c>
      <c r="CM59">
        <v>0</v>
      </c>
      <c r="CN59">
        <v>0</v>
      </c>
      <c r="CO59">
        <v>0</v>
      </c>
      <c r="CP59">
        <v>0</v>
      </c>
      <c r="CS59" t="s">
        <v>1414</v>
      </c>
      <c r="CT59">
        <v>0</v>
      </c>
      <c r="CU59">
        <v>0</v>
      </c>
      <c r="CV59">
        <v>0</v>
      </c>
      <c r="CW59">
        <v>1</v>
      </c>
      <c r="EK59" t="s">
        <v>1340</v>
      </c>
      <c r="EL59">
        <v>1</v>
      </c>
      <c r="EM59">
        <v>1</v>
      </c>
      <c r="EN59">
        <v>1</v>
      </c>
      <c r="EO59">
        <v>1</v>
      </c>
      <c r="EP59">
        <v>0</v>
      </c>
      <c r="EQ59">
        <v>4</v>
      </c>
      <c r="ES59" t="s">
        <v>1561</v>
      </c>
      <c r="FD59" t="s">
        <v>1561</v>
      </c>
      <c r="FO59" t="s">
        <v>1561</v>
      </c>
      <c r="FZ59" t="s">
        <v>1561</v>
      </c>
      <c r="GK59" t="s">
        <v>1294</v>
      </c>
      <c r="GM59" t="s">
        <v>1340</v>
      </c>
      <c r="GN59">
        <v>1</v>
      </c>
      <c r="GO59">
        <v>1</v>
      </c>
      <c r="GP59">
        <v>1</v>
      </c>
      <c r="GQ59">
        <v>1</v>
      </c>
      <c r="GR59">
        <v>0</v>
      </c>
      <c r="GT59" t="s">
        <v>1559</v>
      </c>
      <c r="GU59">
        <v>1</v>
      </c>
      <c r="GV59">
        <v>0</v>
      </c>
      <c r="GW59">
        <v>0</v>
      </c>
      <c r="GX59">
        <v>0</v>
      </c>
      <c r="GY59">
        <v>0</v>
      </c>
      <c r="GZ59">
        <v>1</v>
      </c>
      <c r="HA59">
        <v>0</v>
      </c>
      <c r="HB59">
        <v>0</v>
      </c>
      <c r="HC59">
        <v>0</v>
      </c>
      <c r="HD59">
        <v>0</v>
      </c>
      <c r="HE59">
        <v>0</v>
      </c>
      <c r="HH59" t="s">
        <v>1414</v>
      </c>
      <c r="HI59">
        <v>0</v>
      </c>
      <c r="HJ59">
        <v>0</v>
      </c>
      <c r="HK59">
        <v>0</v>
      </c>
      <c r="HL59">
        <v>1</v>
      </c>
      <c r="JB59" t="s">
        <v>1593</v>
      </c>
      <c r="JC59">
        <v>1</v>
      </c>
      <c r="JD59">
        <v>1</v>
      </c>
      <c r="JE59">
        <v>1</v>
      </c>
      <c r="JF59">
        <v>1</v>
      </c>
      <c r="JG59">
        <v>1</v>
      </c>
      <c r="JH59">
        <v>1</v>
      </c>
      <c r="JI59">
        <v>1</v>
      </c>
      <c r="JJ59">
        <v>1</v>
      </c>
      <c r="JK59">
        <v>1</v>
      </c>
      <c r="JL59">
        <v>1</v>
      </c>
      <c r="JM59">
        <v>1</v>
      </c>
      <c r="JN59">
        <v>1</v>
      </c>
      <c r="JO59">
        <v>1</v>
      </c>
      <c r="JP59">
        <v>1</v>
      </c>
      <c r="JQ59">
        <v>1</v>
      </c>
      <c r="JR59">
        <v>0</v>
      </c>
      <c r="JS59">
        <v>15</v>
      </c>
      <c r="JT59">
        <v>22</v>
      </c>
      <c r="JV59" t="s">
        <v>1298</v>
      </c>
      <c r="JW59">
        <v>1250</v>
      </c>
      <c r="JX59" t="s">
        <v>1299</v>
      </c>
      <c r="KA59">
        <v>90</v>
      </c>
      <c r="KB59">
        <v>10</v>
      </c>
      <c r="KC59">
        <v>0</v>
      </c>
      <c r="KD59">
        <v>300</v>
      </c>
      <c r="KE59">
        <v>0</v>
      </c>
      <c r="KG59" t="s">
        <v>1298</v>
      </c>
      <c r="KH59" t="s">
        <v>1300</v>
      </c>
      <c r="KI59">
        <v>1</v>
      </c>
      <c r="KJ59">
        <v>1</v>
      </c>
      <c r="KK59">
        <v>7000</v>
      </c>
      <c r="KL59">
        <v>200</v>
      </c>
      <c r="KM59" t="s">
        <v>1299</v>
      </c>
      <c r="KP59">
        <v>90</v>
      </c>
      <c r="KQ59">
        <v>10</v>
      </c>
      <c r="KR59">
        <v>0</v>
      </c>
      <c r="KS59">
        <v>300</v>
      </c>
      <c r="KT59">
        <v>0</v>
      </c>
      <c r="KV59" t="s">
        <v>1561</v>
      </c>
      <c r="LM59" t="s">
        <v>1561</v>
      </c>
      <c r="LX59" t="s">
        <v>1561</v>
      </c>
      <c r="MI59" t="s">
        <v>1561</v>
      </c>
      <c r="MT59" t="s">
        <v>1561</v>
      </c>
      <c r="NE59" t="s">
        <v>1561</v>
      </c>
      <c r="NV59" t="s">
        <v>1561</v>
      </c>
      <c r="OG59" t="s">
        <v>1561</v>
      </c>
      <c r="OR59" t="s">
        <v>1561</v>
      </c>
      <c r="PC59" t="s">
        <v>1561</v>
      </c>
      <c r="PN59" t="s">
        <v>1318</v>
      </c>
      <c r="PO59">
        <v>750</v>
      </c>
      <c r="PP59" t="s">
        <v>1317</v>
      </c>
      <c r="PS59">
        <v>60</v>
      </c>
      <c r="PT59">
        <v>120</v>
      </c>
      <c r="PU59">
        <v>1</v>
      </c>
      <c r="PV59">
        <v>200</v>
      </c>
      <c r="PW59">
        <v>0</v>
      </c>
      <c r="PY59" t="s">
        <v>1561</v>
      </c>
      <c r="QM59" t="s">
        <v>1318</v>
      </c>
      <c r="QN59">
        <v>1250</v>
      </c>
      <c r="QO59" t="s">
        <v>1317</v>
      </c>
      <c r="QR59">
        <v>60</v>
      </c>
      <c r="QS59">
        <v>120</v>
      </c>
      <c r="QT59">
        <v>1</v>
      </c>
      <c r="QU59">
        <v>200</v>
      </c>
      <c r="QV59">
        <v>0</v>
      </c>
      <c r="QX59" t="s">
        <v>1294</v>
      </c>
      <c r="QZ59" t="s">
        <v>1521</v>
      </c>
      <c r="RA59">
        <v>1</v>
      </c>
      <c r="RB59">
        <v>1</v>
      </c>
      <c r="RC59">
        <v>1</v>
      </c>
      <c r="RD59">
        <v>1</v>
      </c>
      <c r="RE59">
        <v>1</v>
      </c>
      <c r="RF59">
        <v>1</v>
      </c>
      <c r="RG59">
        <v>1</v>
      </c>
      <c r="RH59">
        <v>1</v>
      </c>
      <c r="RI59">
        <v>1</v>
      </c>
      <c r="RJ59">
        <v>1</v>
      </c>
      <c r="RK59">
        <v>1</v>
      </c>
      <c r="RL59">
        <v>1</v>
      </c>
      <c r="RM59">
        <v>1</v>
      </c>
      <c r="RN59">
        <v>1</v>
      </c>
      <c r="RO59">
        <v>1</v>
      </c>
      <c r="RP59">
        <v>0</v>
      </c>
      <c r="RR59" t="s">
        <v>1594</v>
      </c>
      <c r="RS59">
        <v>1</v>
      </c>
      <c r="RT59">
        <v>0</v>
      </c>
      <c r="RU59">
        <v>0</v>
      </c>
      <c r="RV59">
        <v>1</v>
      </c>
      <c r="RW59">
        <v>0</v>
      </c>
      <c r="RX59">
        <v>1</v>
      </c>
      <c r="RY59">
        <v>0</v>
      </c>
      <c r="RZ59">
        <v>0</v>
      </c>
      <c r="SA59">
        <v>0</v>
      </c>
      <c r="SB59">
        <v>0</v>
      </c>
      <c r="SC59">
        <v>0</v>
      </c>
      <c r="SF59" t="s">
        <v>1414</v>
      </c>
      <c r="SG59">
        <v>0</v>
      </c>
      <c r="SH59">
        <v>0</v>
      </c>
      <c r="SI59">
        <v>0</v>
      </c>
      <c r="SJ59">
        <v>1</v>
      </c>
      <c r="AQG59" t="s">
        <v>1563</v>
      </c>
      <c r="AQH59">
        <v>0</v>
      </c>
      <c r="AQI59">
        <v>0</v>
      </c>
      <c r="AQJ59">
        <v>1</v>
      </c>
      <c r="AQK59">
        <v>0</v>
      </c>
      <c r="AQL59">
        <v>0</v>
      </c>
      <c r="AQM59">
        <v>1</v>
      </c>
      <c r="AQN59">
        <v>0</v>
      </c>
      <c r="AQO59">
        <v>0</v>
      </c>
      <c r="AQP59">
        <v>0</v>
      </c>
      <c r="AQQ59">
        <v>0</v>
      </c>
      <c r="AQS59" t="s">
        <v>1595</v>
      </c>
      <c r="AQT59">
        <v>1</v>
      </c>
      <c r="AQU59">
        <v>0</v>
      </c>
      <c r="AQV59">
        <v>0</v>
      </c>
      <c r="AQW59">
        <v>0</v>
      </c>
      <c r="AQX59">
        <v>0</v>
      </c>
      <c r="AQY59">
        <v>1</v>
      </c>
      <c r="AQZ59">
        <v>0</v>
      </c>
      <c r="ARA59">
        <v>0</v>
      </c>
      <c r="ARB59">
        <v>0</v>
      </c>
      <c r="ARC59">
        <v>0</v>
      </c>
      <c r="ARD59">
        <v>0</v>
      </c>
      <c r="ARF59" t="s">
        <v>1368</v>
      </c>
      <c r="ARG59" t="s">
        <v>1336</v>
      </c>
      <c r="ARH59">
        <v>0</v>
      </c>
      <c r="ARI59">
        <v>1</v>
      </c>
      <c r="ARJ59">
        <v>0</v>
      </c>
      <c r="ARK59">
        <v>0</v>
      </c>
      <c r="ARL59">
        <v>0</v>
      </c>
      <c r="ARM59">
        <v>0</v>
      </c>
      <c r="ARN59" t="s">
        <v>1596</v>
      </c>
      <c r="ARO59" t="s">
        <v>1596</v>
      </c>
      <c r="ARP59">
        <v>0</v>
      </c>
      <c r="ARQ59">
        <v>0</v>
      </c>
      <c r="ARR59">
        <v>0</v>
      </c>
      <c r="ARS59">
        <v>0</v>
      </c>
      <c r="ART59">
        <v>0</v>
      </c>
      <c r="ARU59">
        <v>0</v>
      </c>
      <c r="ARV59">
        <v>0</v>
      </c>
      <c r="ARW59">
        <v>0</v>
      </c>
      <c r="ARX59">
        <v>1</v>
      </c>
      <c r="ARZ59" t="s">
        <v>1597</v>
      </c>
      <c r="ASA59" t="s">
        <v>1596</v>
      </c>
      <c r="ASB59">
        <v>0</v>
      </c>
      <c r="ASC59">
        <v>0</v>
      </c>
      <c r="ASD59">
        <v>0</v>
      </c>
      <c r="ASE59">
        <v>0</v>
      </c>
      <c r="ASF59">
        <v>0</v>
      </c>
      <c r="ASG59">
        <v>0</v>
      </c>
      <c r="ASH59">
        <v>0</v>
      </c>
      <c r="ASI59">
        <v>0</v>
      </c>
      <c r="ASJ59">
        <v>1</v>
      </c>
      <c r="ASL59" t="s">
        <v>1417</v>
      </c>
      <c r="ASM59">
        <v>0</v>
      </c>
      <c r="ASN59">
        <v>0</v>
      </c>
      <c r="ASO59">
        <v>0</v>
      </c>
      <c r="ASP59">
        <v>0</v>
      </c>
      <c r="ASQ59">
        <v>0</v>
      </c>
      <c r="ASR59">
        <v>0</v>
      </c>
      <c r="ASS59">
        <v>0</v>
      </c>
      <c r="AST59">
        <v>0</v>
      </c>
      <c r="ASU59">
        <v>1</v>
      </c>
      <c r="ASV59">
        <v>0</v>
      </c>
      <c r="ASX59" t="s">
        <v>1598</v>
      </c>
      <c r="ASY59">
        <v>0</v>
      </c>
      <c r="ASZ59">
        <v>0</v>
      </c>
      <c r="ATA59">
        <v>0</v>
      </c>
      <c r="ATB59">
        <v>0</v>
      </c>
      <c r="ATC59">
        <v>1</v>
      </c>
      <c r="ATD59">
        <v>0</v>
      </c>
      <c r="ATE59">
        <v>0</v>
      </c>
      <c r="ATF59">
        <v>0</v>
      </c>
      <c r="ATG59">
        <v>0</v>
      </c>
      <c r="ATI59" t="s">
        <v>1417</v>
      </c>
      <c r="ATJ59">
        <v>0</v>
      </c>
      <c r="ATK59">
        <v>0</v>
      </c>
      <c r="ATL59">
        <v>0</v>
      </c>
      <c r="ATM59">
        <v>0</v>
      </c>
      <c r="ATN59">
        <v>0</v>
      </c>
      <c r="ATO59">
        <v>0</v>
      </c>
      <c r="ATP59">
        <v>0</v>
      </c>
      <c r="ATQ59">
        <v>0</v>
      </c>
      <c r="ATR59">
        <v>1</v>
      </c>
      <c r="ATT59" t="s">
        <v>1445</v>
      </c>
      <c r="ATU59" t="s">
        <v>1294</v>
      </c>
      <c r="ATW59" t="s">
        <v>1599</v>
      </c>
      <c r="ATX59" t="s">
        <v>1445</v>
      </c>
      <c r="ATY59" t="s">
        <v>1294</v>
      </c>
      <c r="AUA59" t="s">
        <v>1600</v>
      </c>
      <c r="AUB59" t="s">
        <v>1601</v>
      </c>
      <c r="AUD59" t="s">
        <v>1390</v>
      </c>
      <c r="AUG59">
        <v>442712922</v>
      </c>
      <c r="AUH59" s="167">
        <v>45098.594409722216</v>
      </c>
      <c r="AUK59" t="s">
        <v>1308</v>
      </c>
      <c r="AUL59" t="s">
        <v>1309</v>
      </c>
      <c r="AUM59" t="s">
        <v>1310</v>
      </c>
    </row>
    <row r="60" spans="1:1235" customFormat="1" ht="14.45">
      <c r="A60">
        <v>59</v>
      </c>
      <c r="B60" t="s">
        <v>1602</v>
      </c>
      <c r="C60" s="167">
        <v>45098</v>
      </c>
      <c r="D60" t="s">
        <v>1586</v>
      </c>
      <c r="E60" t="s">
        <v>1587</v>
      </c>
      <c r="F60" s="167">
        <v>45098.521244328702</v>
      </c>
      <c r="G60" s="167">
        <v>45098.595945983798</v>
      </c>
      <c r="H60" t="s">
        <v>1286</v>
      </c>
      <c r="K60" t="s">
        <v>1588</v>
      </c>
      <c r="L60" s="167">
        <v>45098</v>
      </c>
      <c r="M60" t="s">
        <v>1554</v>
      </c>
      <c r="N60" t="s">
        <v>1589</v>
      </c>
      <c r="O60" t="s">
        <v>1590</v>
      </c>
      <c r="P60" t="s">
        <v>1291</v>
      </c>
      <c r="S60" t="s">
        <v>1591</v>
      </c>
      <c r="T60" t="s">
        <v>1592</v>
      </c>
      <c r="V60" t="s">
        <v>1294</v>
      </c>
      <c r="X60" t="s">
        <v>1414</v>
      </c>
      <c r="AA60" t="s">
        <v>1330</v>
      </c>
      <c r="AB60">
        <v>1</v>
      </c>
      <c r="AC60">
        <v>1</v>
      </c>
      <c r="AD60">
        <v>1</v>
      </c>
      <c r="AE60">
        <v>0</v>
      </c>
      <c r="AF60">
        <v>3</v>
      </c>
      <c r="AH60" t="s">
        <v>1318</v>
      </c>
      <c r="AI60">
        <v>6500</v>
      </c>
      <c r="AJ60" t="s">
        <v>1317</v>
      </c>
      <c r="AM60">
        <v>30</v>
      </c>
      <c r="AN60">
        <v>120</v>
      </c>
      <c r="AO60">
        <v>1</v>
      </c>
      <c r="AP60">
        <v>100</v>
      </c>
      <c r="AQ60">
        <v>0</v>
      </c>
      <c r="AS60" t="s">
        <v>1318</v>
      </c>
      <c r="AT60" t="s">
        <v>1319</v>
      </c>
      <c r="AU60">
        <v>1</v>
      </c>
      <c r="AV60">
        <v>1</v>
      </c>
      <c r="AW60">
        <v>1500</v>
      </c>
      <c r="AX60">
        <v>1750</v>
      </c>
      <c r="AY60" t="s">
        <v>1301</v>
      </c>
      <c r="BB60">
        <v>30</v>
      </c>
      <c r="BC60">
        <v>120</v>
      </c>
      <c r="BD60">
        <v>1</v>
      </c>
      <c r="BE60">
        <v>200</v>
      </c>
      <c r="BF60">
        <v>0</v>
      </c>
      <c r="BH60" t="s">
        <v>1318</v>
      </c>
      <c r="BI60" t="s">
        <v>1320</v>
      </c>
      <c r="BJ60">
        <v>1</v>
      </c>
      <c r="BK60">
        <v>1</v>
      </c>
      <c r="BL60">
        <v>500</v>
      </c>
      <c r="BM60">
        <v>800</v>
      </c>
      <c r="BN60" t="s">
        <v>1317</v>
      </c>
      <c r="BQ60">
        <v>60</v>
      </c>
      <c r="BR60">
        <v>120</v>
      </c>
      <c r="BS60">
        <v>1</v>
      </c>
      <c r="BT60">
        <v>200</v>
      </c>
      <c r="BU60">
        <v>0</v>
      </c>
      <c r="BW60" t="s">
        <v>1294</v>
      </c>
      <c r="BY60" t="s">
        <v>1330</v>
      </c>
      <c r="BZ60">
        <v>1</v>
      </c>
      <c r="CA60">
        <v>1</v>
      </c>
      <c r="CB60">
        <v>1</v>
      </c>
      <c r="CC60">
        <v>0</v>
      </c>
      <c r="CE60" t="s">
        <v>1594</v>
      </c>
      <c r="CF60">
        <v>1</v>
      </c>
      <c r="CG60">
        <v>0</v>
      </c>
      <c r="CH60">
        <v>0</v>
      </c>
      <c r="CI60">
        <v>1</v>
      </c>
      <c r="CJ60">
        <v>0</v>
      </c>
      <c r="CK60">
        <v>1</v>
      </c>
      <c r="CL60">
        <v>0</v>
      </c>
      <c r="CM60">
        <v>0</v>
      </c>
      <c r="CN60">
        <v>0</v>
      </c>
      <c r="CO60">
        <v>0</v>
      </c>
      <c r="CP60">
        <v>0</v>
      </c>
      <c r="CS60" t="s">
        <v>1414</v>
      </c>
      <c r="CT60">
        <v>0</v>
      </c>
      <c r="CU60">
        <v>0</v>
      </c>
      <c r="CV60">
        <v>0</v>
      </c>
      <c r="CW60">
        <v>1</v>
      </c>
      <c r="EK60" t="s">
        <v>1340</v>
      </c>
      <c r="EL60">
        <v>1</v>
      </c>
      <c r="EM60">
        <v>1</v>
      </c>
      <c r="EN60">
        <v>1</v>
      </c>
      <c r="EO60">
        <v>1</v>
      </c>
      <c r="EP60">
        <v>0</v>
      </c>
      <c r="EQ60">
        <v>4</v>
      </c>
      <c r="ES60" t="s">
        <v>1561</v>
      </c>
      <c r="FD60" t="s">
        <v>1561</v>
      </c>
      <c r="FO60" t="s">
        <v>1561</v>
      </c>
      <c r="FZ60" t="s">
        <v>1561</v>
      </c>
      <c r="GK60" t="s">
        <v>1414</v>
      </c>
      <c r="HH60" t="s">
        <v>1414</v>
      </c>
      <c r="HI60">
        <v>0</v>
      </c>
      <c r="HJ60">
        <v>0</v>
      </c>
      <c r="HK60">
        <v>0</v>
      </c>
      <c r="HL60">
        <v>1</v>
      </c>
      <c r="JB60" t="s">
        <v>1521</v>
      </c>
      <c r="JC60">
        <v>1</v>
      </c>
      <c r="JD60">
        <v>1</v>
      </c>
      <c r="JE60">
        <v>1</v>
      </c>
      <c r="JF60">
        <v>1</v>
      </c>
      <c r="JG60">
        <v>1</v>
      </c>
      <c r="JH60">
        <v>1</v>
      </c>
      <c r="JI60">
        <v>1</v>
      </c>
      <c r="JJ60">
        <v>1</v>
      </c>
      <c r="JK60">
        <v>1</v>
      </c>
      <c r="JL60">
        <v>1</v>
      </c>
      <c r="JM60">
        <v>1</v>
      </c>
      <c r="JN60">
        <v>1</v>
      </c>
      <c r="JO60">
        <v>1</v>
      </c>
      <c r="JP60">
        <v>1</v>
      </c>
      <c r="JQ60">
        <v>1</v>
      </c>
      <c r="JR60">
        <v>0</v>
      </c>
      <c r="JS60">
        <v>15</v>
      </c>
      <c r="JT60">
        <v>22</v>
      </c>
      <c r="JV60" t="s">
        <v>1318</v>
      </c>
      <c r="JW60">
        <v>1000</v>
      </c>
      <c r="JX60" t="s">
        <v>1299</v>
      </c>
      <c r="KA60">
        <v>30</v>
      </c>
      <c r="KB60">
        <v>10</v>
      </c>
      <c r="KC60">
        <v>0</v>
      </c>
      <c r="KD60">
        <v>200</v>
      </c>
      <c r="KE60">
        <v>0</v>
      </c>
      <c r="KG60" t="s">
        <v>1318</v>
      </c>
      <c r="KH60" t="s">
        <v>1300</v>
      </c>
      <c r="KI60">
        <v>1</v>
      </c>
      <c r="KJ60">
        <v>1</v>
      </c>
      <c r="KK60">
        <v>9000</v>
      </c>
      <c r="KL60">
        <v>300</v>
      </c>
      <c r="KM60" t="s">
        <v>1299</v>
      </c>
      <c r="KP60">
        <v>30</v>
      </c>
      <c r="KQ60">
        <v>10</v>
      </c>
      <c r="KR60">
        <v>0</v>
      </c>
      <c r="KS60">
        <v>200</v>
      </c>
      <c r="KT60">
        <v>0</v>
      </c>
      <c r="KV60" t="s">
        <v>1561</v>
      </c>
      <c r="LM60" t="s">
        <v>1561</v>
      </c>
      <c r="LX60" t="s">
        <v>1561</v>
      </c>
      <c r="MI60" t="s">
        <v>1561</v>
      </c>
      <c r="MT60" t="s">
        <v>1561</v>
      </c>
      <c r="NE60" t="s">
        <v>1561</v>
      </c>
      <c r="NV60" t="s">
        <v>1561</v>
      </c>
      <c r="OG60" t="s">
        <v>1561</v>
      </c>
      <c r="OR60" t="s">
        <v>1561</v>
      </c>
      <c r="PC60" t="s">
        <v>1561</v>
      </c>
      <c r="PN60" t="s">
        <v>1298</v>
      </c>
      <c r="PO60">
        <v>1250</v>
      </c>
      <c r="PP60" t="s">
        <v>1317</v>
      </c>
      <c r="PS60">
        <v>60</v>
      </c>
      <c r="PT60">
        <v>120</v>
      </c>
      <c r="PU60">
        <v>1</v>
      </c>
      <c r="PV60">
        <v>200</v>
      </c>
      <c r="PW60">
        <v>0</v>
      </c>
      <c r="PY60" t="s">
        <v>1561</v>
      </c>
      <c r="QM60" t="s">
        <v>1318</v>
      </c>
      <c r="QN60">
        <v>1750</v>
      </c>
      <c r="QO60" t="s">
        <v>1317</v>
      </c>
      <c r="QR60">
        <v>60</v>
      </c>
      <c r="QS60">
        <v>120</v>
      </c>
      <c r="QT60">
        <v>1</v>
      </c>
      <c r="QU60">
        <v>200</v>
      </c>
      <c r="QV60">
        <v>0</v>
      </c>
      <c r="QX60" t="s">
        <v>1294</v>
      </c>
      <c r="QZ60" t="s">
        <v>1603</v>
      </c>
      <c r="RA60">
        <v>1</v>
      </c>
      <c r="RB60">
        <v>1</v>
      </c>
      <c r="RC60">
        <v>1</v>
      </c>
      <c r="RD60">
        <v>1</v>
      </c>
      <c r="RE60">
        <v>1</v>
      </c>
      <c r="RF60">
        <v>1</v>
      </c>
      <c r="RG60">
        <v>1</v>
      </c>
      <c r="RH60">
        <v>1</v>
      </c>
      <c r="RI60">
        <v>1</v>
      </c>
      <c r="RJ60">
        <v>1</v>
      </c>
      <c r="RK60">
        <v>1</v>
      </c>
      <c r="RL60">
        <v>1</v>
      </c>
      <c r="RM60">
        <v>1</v>
      </c>
      <c r="RN60">
        <v>1</v>
      </c>
      <c r="RO60">
        <v>1</v>
      </c>
      <c r="RP60">
        <v>0</v>
      </c>
      <c r="RR60" t="s">
        <v>1594</v>
      </c>
      <c r="RS60">
        <v>1</v>
      </c>
      <c r="RT60">
        <v>0</v>
      </c>
      <c r="RU60">
        <v>0</v>
      </c>
      <c r="RV60">
        <v>1</v>
      </c>
      <c r="RW60">
        <v>0</v>
      </c>
      <c r="RX60">
        <v>1</v>
      </c>
      <c r="RY60">
        <v>0</v>
      </c>
      <c r="RZ60">
        <v>0</v>
      </c>
      <c r="SA60">
        <v>0</v>
      </c>
      <c r="SB60">
        <v>0</v>
      </c>
      <c r="SC60">
        <v>0</v>
      </c>
      <c r="SF60" t="s">
        <v>1414</v>
      </c>
      <c r="SG60">
        <v>0</v>
      </c>
      <c r="SH60">
        <v>0</v>
      </c>
      <c r="SI60">
        <v>0</v>
      </c>
      <c r="SJ60">
        <v>1</v>
      </c>
      <c r="AQG60" t="s">
        <v>1604</v>
      </c>
      <c r="AQH60">
        <v>0</v>
      </c>
      <c r="AQI60">
        <v>0</v>
      </c>
      <c r="AQJ60">
        <v>0</v>
      </c>
      <c r="AQK60">
        <v>0</v>
      </c>
      <c r="AQL60">
        <v>0</v>
      </c>
      <c r="AQM60">
        <v>1</v>
      </c>
      <c r="AQN60">
        <v>0</v>
      </c>
      <c r="AQO60">
        <v>0</v>
      </c>
      <c r="AQP60">
        <v>0</v>
      </c>
      <c r="AQQ60">
        <v>0</v>
      </c>
      <c r="AQS60" t="s">
        <v>1605</v>
      </c>
      <c r="AQT60">
        <v>1</v>
      </c>
      <c r="AQU60">
        <v>0</v>
      </c>
      <c r="AQV60">
        <v>0</v>
      </c>
      <c r="AQW60">
        <v>0</v>
      </c>
      <c r="AQX60">
        <v>0</v>
      </c>
      <c r="AQY60">
        <v>1</v>
      </c>
      <c r="AQZ60">
        <v>0</v>
      </c>
      <c r="ARA60">
        <v>0</v>
      </c>
      <c r="ARB60">
        <v>0</v>
      </c>
      <c r="ARC60">
        <v>0</v>
      </c>
      <c r="ARD60">
        <v>0</v>
      </c>
      <c r="ARF60" t="s">
        <v>1325</v>
      </c>
      <c r="ARG60" t="s">
        <v>1596</v>
      </c>
      <c r="ARH60">
        <v>0</v>
      </c>
      <c r="ARI60">
        <v>0</v>
      </c>
      <c r="ARJ60">
        <v>0</v>
      </c>
      <c r="ARK60">
        <v>0</v>
      </c>
      <c r="ARL60">
        <v>0</v>
      </c>
      <c r="ARM60">
        <v>1</v>
      </c>
      <c r="ARN60" t="s">
        <v>1596</v>
      </c>
      <c r="ARO60" t="s">
        <v>1596</v>
      </c>
      <c r="ARP60">
        <v>0</v>
      </c>
      <c r="ARQ60">
        <v>0</v>
      </c>
      <c r="ARR60">
        <v>0</v>
      </c>
      <c r="ARS60">
        <v>0</v>
      </c>
      <c r="ART60">
        <v>0</v>
      </c>
      <c r="ARU60">
        <v>0</v>
      </c>
      <c r="ARV60">
        <v>0</v>
      </c>
      <c r="ARW60">
        <v>0</v>
      </c>
      <c r="ARX60">
        <v>1</v>
      </c>
      <c r="ARZ60" t="s">
        <v>1597</v>
      </c>
      <c r="ASA60" t="s">
        <v>1417</v>
      </c>
      <c r="ASB60">
        <v>0</v>
      </c>
      <c r="ASC60">
        <v>0</v>
      </c>
      <c r="ASD60">
        <v>0</v>
      </c>
      <c r="ASE60">
        <v>0</v>
      </c>
      <c r="ASF60">
        <v>0</v>
      </c>
      <c r="ASG60">
        <v>0</v>
      </c>
      <c r="ASH60">
        <v>0</v>
      </c>
      <c r="ASI60">
        <v>1</v>
      </c>
      <c r="ASJ60">
        <v>0</v>
      </c>
      <c r="ASL60" t="s">
        <v>1417</v>
      </c>
      <c r="ASM60">
        <v>0</v>
      </c>
      <c r="ASN60">
        <v>0</v>
      </c>
      <c r="ASO60">
        <v>0</v>
      </c>
      <c r="ASP60">
        <v>0</v>
      </c>
      <c r="ASQ60">
        <v>0</v>
      </c>
      <c r="ASR60">
        <v>0</v>
      </c>
      <c r="ASS60">
        <v>0</v>
      </c>
      <c r="AST60">
        <v>0</v>
      </c>
      <c r="ASU60">
        <v>1</v>
      </c>
      <c r="ASV60">
        <v>0</v>
      </c>
      <c r="ASX60" t="s">
        <v>1596</v>
      </c>
      <c r="ASY60">
        <v>0</v>
      </c>
      <c r="ASZ60">
        <v>0</v>
      </c>
      <c r="ATA60">
        <v>0</v>
      </c>
      <c r="ATB60">
        <v>0</v>
      </c>
      <c r="ATC60">
        <v>0</v>
      </c>
      <c r="ATD60">
        <v>0</v>
      </c>
      <c r="ATE60">
        <v>0</v>
      </c>
      <c r="ATF60">
        <v>0</v>
      </c>
      <c r="ATG60">
        <v>1</v>
      </c>
      <c r="ATI60" t="s">
        <v>1417</v>
      </c>
      <c r="ATJ60">
        <v>0</v>
      </c>
      <c r="ATK60">
        <v>0</v>
      </c>
      <c r="ATL60">
        <v>0</v>
      </c>
      <c r="ATM60">
        <v>0</v>
      </c>
      <c r="ATN60">
        <v>0</v>
      </c>
      <c r="ATO60">
        <v>0</v>
      </c>
      <c r="ATP60">
        <v>0</v>
      </c>
      <c r="ATQ60">
        <v>0</v>
      </c>
      <c r="ATR60">
        <v>1</v>
      </c>
      <c r="ATT60" t="s">
        <v>1445</v>
      </c>
      <c r="ATU60" t="s">
        <v>1294</v>
      </c>
      <c r="ATW60" t="s">
        <v>1599</v>
      </c>
      <c r="ATX60" t="s">
        <v>1445</v>
      </c>
      <c r="ATY60" t="s">
        <v>1294</v>
      </c>
      <c r="AUA60" t="s">
        <v>1600</v>
      </c>
      <c r="AUB60" t="s">
        <v>1390</v>
      </c>
      <c r="AUD60" t="s">
        <v>1390</v>
      </c>
      <c r="AUG60">
        <v>442716733</v>
      </c>
      <c r="AUH60" s="167">
        <v>45098.599050925928</v>
      </c>
      <c r="AUK60" t="s">
        <v>1308</v>
      </c>
      <c r="AUL60" t="s">
        <v>1309</v>
      </c>
      <c r="AUM60" t="s">
        <v>1310</v>
      </c>
    </row>
    <row r="61" spans="1:1235" customFormat="1" ht="14.45">
      <c r="A61">
        <v>60</v>
      </c>
      <c r="B61" t="s">
        <v>1606</v>
      </c>
      <c r="C61" s="167">
        <v>45097</v>
      </c>
      <c r="D61" t="s">
        <v>1586</v>
      </c>
      <c r="E61" t="s">
        <v>1587</v>
      </c>
      <c r="F61" s="167">
        <v>45097.858033819437</v>
      </c>
      <c r="G61" s="167">
        <v>45098.592559074074</v>
      </c>
      <c r="H61" t="s">
        <v>1286</v>
      </c>
      <c r="K61" t="s">
        <v>1588</v>
      </c>
      <c r="L61" s="167">
        <v>45097</v>
      </c>
      <c r="M61" t="s">
        <v>1554</v>
      </c>
      <c r="N61" t="s">
        <v>1589</v>
      </c>
      <c r="O61" t="s">
        <v>1590</v>
      </c>
      <c r="P61" t="s">
        <v>1291</v>
      </c>
      <c r="S61" t="s">
        <v>1591</v>
      </c>
      <c r="T61" t="s">
        <v>1592</v>
      </c>
      <c r="V61" t="s">
        <v>1294</v>
      </c>
      <c r="X61" t="s">
        <v>1295</v>
      </c>
      <c r="AA61" t="s">
        <v>1330</v>
      </c>
      <c r="AB61">
        <v>1</v>
      </c>
      <c r="AC61">
        <v>1</v>
      </c>
      <c r="AD61">
        <v>1</v>
      </c>
      <c r="AE61">
        <v>0</v>
      </c>
      <c r="AF61">
        <v>3</v>
      </c>
      <c r="AH61" t="s">
        <v>1318</v>
      </c>
      <c r="AI61">
        <v>6500</v>
      </c>
      <c r="AJ61" t="s">
        <v>1317</v>
      </c>
      <c r="AM61">
        <v>30</v>
      </c>
      <c r="AN61">
        <v>120</v>
      </c>
      <c r="AO61">
        <v>1</v>
      </c>
      <c r="AP61">
        <v>100</v>
      </c>
      <c r="AQ61">
        <v>0</v>
      </c>
      <c r="AS61" t="s">
        <v>1318</v>
      </c>
      <c r="AT61" t="s">
        <v>1319</v>
      </c>
      <c r="AU61">
        <v>1</v>
      </c>
      <c r="AV61">
        <v>1</v>
      </c>
      <c r="AW61">
        <v>2000</v>
      </c>
      <c r="AX61">
        <v>2250</v>
      </c>
      <c r="AY61" t="s">
        <v>1317</v>
      </c>
      <c r="BB61">
        <v>30</v>
      </c>
      <c r="BC61">
        <v>120</v>
      </c>
      <c r="BD61">
        <v>1</v>
      </c>
      <c r="BE61">
        <v>200</v>
      </c>
      <c r="BF61">
        <v>0</v>
      </c>
      <c r="BH61" t="s">
        <v>1318</v>
      </c>
      <c r="BI61" t="s">
        <v>1320</v>
      </c>
      <c r="BJ61">
        <v>1</v>
      </c>
      <c r="BK61">
        <v>1</v>
      </c>
      <c r="BL61">
        <v>750</v>
      </c>
      <c r="BM61">
        <v>1000</v>
      </c>
      <c r="BN61" t="s">
        <v>1317</v>
      </c>
      <c r="BQ61">
        <v>30</v>
      </c>
      <c r="BR61">
        <v>120</v>
      </c>
      <c r="BS61">
        <v>1</v>
      </c>
      <c r="BT61">
        <v>100</v>
      </c>
      <c r="BU61">
        <v>0</v>
      </c>
      <c r="BW61" t="s">
        <v>1294</v>
      </c>
      <c r="BY61" t="s">
        <v>1330</v>
      </c>
      <c r="BZ61">
        <v>1</v>
      </c>
      <c r="CA61">
        <v>1</v>
      </c>
      <c r="CB61">
        <v>1</v>
      </c>
      <c r="CC61">
        <v>0</v>
      </c>
      <c r="CE61" t="s">
        <v>1594</v>
      </c>
      <c r="CF61">
        <v>1</v>
      </c>
      <c r="CG61">
        <v>0</v>
      </c>
      <c r="CH61">
        <v>0</v>
      </c>
      <c r="CI61">
        <v>1</v>
      </c>
      <c r="CJ61">
        <v>0</v>
      </c>
      <c r="CK61">
        <v>1</v>
      </c>
      <c r="CL61">
        <v>0</v>
      </c>
      <c r="CM61">
        <v>0</v>
      </c>
      <c r="CN61">
        <v>0</v>
      </c>
      <c r="CO61">
        <v>0</v>
      </c>
      <c r="CP61">
        <v>0</v>
      </c>
      <c r="CS61" t="s">
        <v>1414</v>
      </c>
      <c r="CT61">
        <v>0</v>
      </c>
      <c r="CU61">
        <v>0</v>
      </c>
      <c r="CV61">
        <v>0</v>
      </c>
      <c r="CW61">
        <v>1</v>
      </c>
      <c r="EK61" t="s">
        <v>1340</v>
      </c>
      <c r="EL61">
        <v>1</v>
      </c>
      <c r="EM61">
        <v>1</v>
      </c>
      <c r="EN61">
        <v>1</v>
      </c>
      <c r="EO61">
        <v>1</v>
      </c>
      <c r="EP61">
        <v>0</v>
      </c>
      <c r="EQ61">
        <v>4</v>
      </c>
      <c r="ES61" t="s">
        <v>1561</v>
      </c>
      <c r="FD61" t="s">
        <v>1561</v>
      </c>
      <c r="FO61" t="s">
        <v>1561</v>
      </c>
      <c r="FZ61" t="s">
        <v>1561</v>
      </c>
      <c r="GK61" t="s">
        <v>1294</v>
      </c>
      <c r="GM61" t="s">
        <v>1340</v>
      </c>
      <c r="GN61">
        <v>1</v>
      </c>
      <c r="GO61">
        <v>1</v>
      </c>
      <c r="GP61">
        <v>1</v>
      </c>
      <c r="GQ61">
        <v>1</v>
      </c>
      <c r="GR61">
        <v>0</v>
      </c>
      <c r="GT61" t="s">
        <v>1607</v>
      </c>
      <c r="GU61">
        <v>1</v>
      </c>
      <c r="GV61">
        <v>0</v>
      </c>
      <c r="GW61">
        <v>0</v>
      </c>
      <c r="GX61">
        <v>1</v>
      </c>
      <c r="GY61">
        <v>0</v>
      </c>
      <c r="GZ61">
        <v>1</v>
      </c>
      <c r="HA61">
        <v>0</v>
      </c>
      <c r="HB61">
        <v>0</v>
      </c>
      <c r="HC61">
        <v>0</v>
      </c>
      <c r="HD61">
        <v>0</v>
      </c>
      <c r="HE61">
        <v>0</v>
      </c>
      <c r="HH61" t="s">
        <v>1414</v>
      </c>
      <c r="HI61">
        <v>0</v>
      </c>
      <c r="HJ61">
        <v>0</v>
      </c>
      <c r="HK61">
        <v>0</v>
      </c>
      <c r="HL61">
        <v>1</v>
      </c>
      <c r="JB61" t="s">
        <v>1521</v>
      </c>
      <c r="JC61">
        <v>1</v>
      </c>
      <c r="JD61">
        <v>1</v>
      </c>
      <c r="JE61">
        <v>1</v>
      </c>
      <c r="JF61">
        <v>1</v>
      </c>
      <c r="JG61">
        <v>1</v>
      </c>
      <c r="JH61">
        <v>1</v>
      </c>
      <c r="JI61">
        <v>1</v>
      </c>
      <c r="JJ61">
        <v>1</v>
      </c>
      <c r="JK61">
        <v>1</v>
      </c>
      <c r="JL61">
        <v>1</v>
      </c>
      <c r="JM61">
        <v>1</v>
      </c>
      <c r="JN61">
        <v>1</v>
      </c>
      <c r="JO61">
        <v>1</v>
      </c>
      <c r="JP61">
        <v>1</v>
      </c>
      <c r="JQ61">
        <v>1</v>
      </c>
      <c r="JR61">
        <v>0</v>
      </c>
      <c r="JS61">
        <v>15</v>
      </c>
      <c r="JT61">
        <v>22</v>
      </c>
      <c r="JV61" t="s">
        <v>1318</v>
      </c>
      <c r="JW61">
        <v>1300</v>
      </c>
      <c r="JX61" t="s">
        <v>1299</v>
      </c>
      <c r="KA61">
        <v>10000</v>
      </c>
      <c r="KB61">
        <v>15</v>
      </c>
      <c r="KC61">
        <v>0</v>
      </c>
      <c r="KD61">
        <v>100</v>
      </c>
      <c r="KE61">
        <v>0</v>
      </c>
      <c r="KG61" t="s">
        <v>1318</v>
      </c>
      <c r="KH61" t="s">
        <v>1300</v>
      </c>
      <c r="KI61">
        <v>1</v>
      </c>
      <c r="KJ61">
        <v>1</v>
      </c>
      <c r="KK61">
        <v>9500</v>
      </c>
      <c r="KL61">
        <v>350</v>
      </c>
      <c r="KM61" t="s">
        <v>1299</v>
      </c>
      <c r="KP61">
        <v>70</v>
      </c>
      <c r="KQ61">
        <v>120</v>
      </c>
      <c r="KR61">
        <v>1</v>
      </c>
      <c r="KS61">
        <v>70</v>
      </c>
      <c r="KT61">
        <v>0</v>
      </c>
      <c r="KV61" t="s">
        <v>1561</v>
      </c>
      <c r="LM61" t="s">
        <v>1561</v>
      </c>
      <c r="LX61" t="s">
        <v>1561</v>
      </c>
      <c r="MI61" t="s">
        <v>1561</v>
      </c>
      <c r="MT61" t="s">
        <v>1561</v>
      </c>
      <c r="NE61" t="s">
        <v>1561</v>
      </c>
      <c r="NV61" t="s">
        <v>1561</v>
      </c>
      <c r="OG61" t="s">
        <v>1561</v>
      </c>
      <c r="OR61" t="s">
        <v>1561</v>
      </c>
      <c r="PC61" t="s">
        <v>1561</v>
      </c>
      <c r="PN61" t="s">
        <v>1318</v>
      </c>
      <c r="PO61">
        <v>2250</v>
      </c>
      <c r="PP61" t="s">
        <v>1317</v>
      </c>
      <c r="PS61">
        <v>30</v>
      </c>
      <c r="PT61">
        <v>120</v>
      </c>
      <c r="PU61">
        <v>1</v>
      </c>
      <c r="PV61">
        <v>100</v>
      </c>
      <c r="PW61">
        <v>0</v>
      </c>
      <c r="PY61" t="s">
        <v>1561</v>
      </c>
      <c r="QM61" t="s">
        <v>1318</v>
      </c>
      <c r="QN61">
        <v>2000</v>
      </c>
      <c r="QO61" t="s">
        <v>1299</v>
      </c>
      <c r="QR61">
        <v>120</v>
      </c>
      <c r="QS61">
        <v>120</v>
      </c>
      <c r="QT61">
        <v>1</v>
      </c>
      <c r="QU61">
        <v>200</v>
      </c>
      <c r="QV61">
        <v>0</v>
      </c>
      <c r="QX61" t="s">
        <v>1294</v>
      </c>
      <c r="QZ61" t="s">
        <v>1521</v>
      </c>
      <c r="RA61">
        <v>1</v>
      </c>
      <c r="RB61">
        <v>1</v>
      </c>
      <c r="RC61">
        <v>1</v>
      </c>
      <c r="RD61">
        <v>1</v>
      </c>
      <c r="RE61">
        <v>1</v>
      </c>
      <c r="RF61">
        <v>1</v>
      </c>
      <c r="RG61">
        <v>1</v>
      </c>
      <c r="RH61">
        <v>1</v>
      </c>
      <c r="RI61">
        <v>1</v>
      </c>
      <c r="RJ61">
        <v>1</v>
      </c>
      <c r="RK61">
        <v>1</v>
      </c>
      <c r="RL61">
        <v>1</v>
      </c>
      <c r="RM61">
        <v>1</v>
      </c>
      <c r="RN61">
        <v>1</v>
      </c>
      <c r="RO61">
        <v>1</v>
      </c>
      <c r="RP61">
        <v>0</v>
      </c>
      <c r="RR61" t="s">
        <v>1594</v>
      </c>
      <c r="RS61">
        <v>1</v>
      </c>
      <c r="RT61">
        <v>0</v>
      </c>
      <c r="RU61">
        <v>0</v>
      </c>
      <c r="RV61">
        <v>1</v>
      </c>
      <c r="RW61">
        <v>0</v>
      </c>
      <c r="RX61">
        <v>1</v>
      </c>
      <c r="RY61">
        <v>0</v>
      </c>
      <c r="RZ61">
        <v>0</v>
      </c>
      <c r="SA61">
        <v>0</v>
      </c>
      <c r="SB61">
        <v>0</v>
      </c>
      <c r="SC61">
        <v>0</v>
      </c>
      <c r="SF61" t="s">
        <v>1414</v>
      </c>
      <c r="SG61">
        <v>0</v>
      </c>
      <c r="SH61">
        <v>0</v>
      </c>
      <c r="SI61">
        <v>0</v>
      </c>
      <c r="SJ61">
        <v>1</v>
      </c>
      <c r="AQG61" t="s">
        <v>1608</v>
      </c>
      <c r="AQH61">
        <v>0</v>
      </c>
      <c r="AQI61">
        <v>0</v>
      </c>
      <c r="AQJ61">
        <v>1</v>
      </c>
      <c r="AQK61">
        <v>0</v>
      </c>
      <c r="AQL61">
        <v>0</v>
      </c>
      <c r="AQM61">
        <v>1</v>
      </c>
      <c r="AQN61">
        <v>0</v>
      </c>
      <c r="AQO61">
        <v>0</v>
      </c>
      <c r="AQP61">
        <v>0</v>
      </c>
      <c r="AQQ61">
        <v>0</v>
      </c>
      <c r="AQS61" t="s">
        <v>1609</v>
      </c>
      <c r="AQT61">
        <v>0</v>
      </c>
      <c r="AQU61">
        <v>0</v>
      </c>
      <c r="AQV61">
        <v>0</v>
      </c>
      <c r="AQW61">
        <v>0</v>
      </c>
      <c r="AQX61">
        <v>0</v>
      </c>
      <c r="AQY61">
        <v>1</v>
      </c>
      <c r="AQZ61">
        <v>0</v>
      </c>
      <c r="ARA61">
        <v>0</v>
      </c>
      <c r="ARB61">
        <v>0</v>
      </c>
      <c r="ARC61">
        <v>0</v>
      </c>
      <c r="ARD61">
        <v>0</v>
      </c>
      <c r="ARF61" t="s">
        <v>1325</v>
      </c>
      <c r="ARG61" t="s">
        <v>1596</v>
      </c>
      <c r="ARH61">
        <v>0</v>
      </c>
      <c r="ARI61">
        <v>0</v>
      </c>
      <c r="ARJ61">
        <v>0</v>
      </c>
      <c r="ARK61">
        <v>0</v>
      </c>
      <c r="ARL61">
        <v>0</v>
      </c>
      <c r="ARM61">
        <v>1</v>
      </c>
      <c r="ARO61" t="s">
        <v>1596</v>
      </c>
      <c r="ARP61">
        <v>0</v>
      </c>
      <c r="ARQ61">
        <v>0</v>
      </c>
      <c r="ARR61">
        <v>0</v>
      </c>
      <c r="ARS61">
        <v>0</v>
      </c>
      <c r="ART61">
        <v>0</v>
      </c>
      <c r="ARU61">
        <v>0</v>
      </c>
      <c r="ARV61">
        <v>0</v>
      </c>
      <c r="ARW61">
        <v>0</v>
      </c>
      <c r="ARX61">
        <v>1</v>
      </c>
      <c r="ARZ61" t="s">
        <v>1597</v>
      </c>
      <c r="ASA61" t="s">
        <v>1596</v>
      </c>
      <c r="ASB61">
        <v>0</v>
      </c>
      <c r="ASC61">
        <v>0</v>
      </c>
      <c r="ASD61">
        <v>0</v>
      </c>
      <c r="ASE61">
        <v>0</v>
      </c>
      <c r="ASF61">
        <v>0</v>
      </c>
      <c r="ASG61">
        <v>0</v>
      </c>
      <c r="ASH61">
        <v>0</v>
      </c>
      <c r="ASI61">
        <v>0</v>
      </c>
      <c r="ASJ61">
        <v>1</v>
      </c>
      <c r="ASL61" t="s">
        <v>1596</v>
      </c>
      <c r="ASM61">
        <v>0</v>
      </c>
      <c r="ASN61">
        <v>0</v>
      </c>
      <c r="ASO61">
        <v>0</v>
      </c>
      <c r="ASP61">
        <v>0</v>
      </c>
      <c r="ASQ61">
        <v>0</v>
      </c>
      <c r="ASR61">
        <v>0</v>
      </c>
      <c r="ASS61">
        <v>0</v>
      </c>
      <c r="AST61">
        <v>0</v>
      </c>
      <c r="ASU61">
        <v>0</v>
      </c>
      <c r="ASV61">
        <v>1</v>
      </c>
      <c r="ASX61" t="s">
        <v>1596</v>
      </c>
      <c r="ASY61">
        <v>0</v>
      </c>
      <c r="ASZ61">
        <v>0</v>
      </c>
      <c r="ATA61">
        <v>0</v>
      </c>
      <c r="ATB61">
        <v>0</v>
      </c>
      <c r="ATC61">
        <v>0</v>
      </c>
      <c r="ATD61">
        <v>0</v>
      </c>
      <c r="ATE61">
        <v>0</v>
      </c>
      <c r="ATF61">
        <v>0</v>
      </c>
      <c r="ATG61">
        <v>1</v>
      </c>
      <c r="ATI61" t="s">
        <v>1417</v>
      </c>
      <c r="ATJ61">
        <v>0</v>
      </c>
      <c r="ATK61">
        <v>0</v>
      </c>
      <c r="ATL61">
        <v>0</v>
      </c>
      <c r="ATM61">
        <v>0</v>
      </c>
      <c r="ATN61">
        <v>0</v>
      </c>
      <c r="ATO61">
        <v>0</v>
      </c>
      <c r="ATP61">
        <v>0</v>
      </c>
      <c r="ATQ61">
        <v>0</v>
      </c>
      <c r="ATR61">
        <v>1</v>
      </c>
      <c r="ATT61" t="s">
        <v>1445</v>
      </c>
      <c r="ATU61" t="s">
        <v>1294</v>
      </c>
      <c r="ATW61" t="s">
        <v>1599</v>
      </c>
      <c r="ATX61" t="s">
        <v>1445</v>
      </c>
      <c r="ATY61" t="s">
        <v>1294</v>
      </c>
      <c r="AUA61" t="s">
        <v>1610</v>
      </c>
      <c r="AUB61" t="s">
        <v>1390</v>
      </c>
      <c r="AUD61" t="s">
        <v>1611</v>
      </c>
      <c r="AUG61">
        <v>442718112</v>
      </c>
      <c r="AUH61" s="167">
        <v>45098.600937499999</v>
      </c>
      <c r="AUK61" t="s">
        <v>1308</v>
      </c>
      <c r="AUL61" t="s">
        <v>1309</v>
      </c>
      <c r="AUM61" t="s">
        <v>1310</v>
      </c>
    </row>
    <row r="62" spans="1:1235" customFormat="1" ht="14.45">
      <c r="A62">
        <v>61</v>
      </c>
      <c r="B62" t="s">
        <v>1612</v>
      </c>
      <c r="C62" s="167">
        <v>45097</v>
      </c>
      <c r="D62" t="s">
        <v>1586</v>
      </c>
      <c r="E62" t="s">
        <v>1587</v>
      </c>
      <c r="F62" s="167">
        <v>45097.87130943287</v>
      </c>
      <c r="G62" s="167">
        <v>45098.595625856477</v>
      </c>
      <c r="H62" t="s">
        <v>1286</v>
      </c>
      <c r="K62" t="s">
        <v>1588</v>
      </c>
      <c r="L62" s="167">
        <v>45097</v>
      </c>
      <c r="M62" t="s">
        <v>1554</v>
      </c>
      <c r="N62" t="s">
        <v>1589</v>
      </c>
      <c r="O62" t="s">
        <v>1590</v>
      </c>
      <c r="P62" t="s">
        <v>1291</v>
      </c>
      <c r="S62" t="s">
        <v>1591</v>
      </c>
      <c r="T62" t="s">
        <v>1592</v>
      </c>
      <c r="V62" t="s">
        <v>1294</v>
      </c>
      <c r="X62" t="s">
        <v>1414</v>
      </c>
      <c r="AA62" t="s">
        <v>1330</v>
      </c>
      <c r="AB62">
        <v>1</v>
      </c>
      <c r="AC62">
        <v>1</v>
      </c>
      <c r="AD62">
        <v>1</v>
      </c>
      <c r="AE62">
        <v>0</v>
      </c>
      <c r="AF62">
        <v>3</v>
      </c>
      <c r="AH62" t="s">
        <v>1318</v>
      </c>
      <c r="AI62">
        <v>7000</v>
      </c>
      <c r="AJ62" t="s">
        <v>1317</v>
      </c>
      <c r="AM62">
        <v>60</v>
      </c>
      <c r="AN62">
        <v>120</v>
      </c>
      <c r="AO62">
        <v>1</v>
      </c>
      <c r="AP62">
        <v>200</v>
      </c>
      <c r="AQ62">
        <v>0</v>
      </c>
      <c r="AS62" t="s">
        <v>1318</v>
      </c>
      <c r="AT62" t="s">
        <v>1319</v>
      </c>
      <c r="AU62">
        <v>1</v>
      </c>
      <c r="AV62">
        <v>1</v>
      </c>
      <c r="AW62">
        <v>2000</v>
      </c>
      <c r="AX62">
        <v>2500</v>
      </c>
      <c r="AY62" t="s">
        <v>1317</v>
      </c>
      <c r="BB62">
        <v>60</v>
      </c>
      <c r="BC62">
        <v>120</v>
      </c>
      <c r="BD62">
        <v>1</v>
      </c>
      <c r="BE62">
        <v>200</v>
      </c>
      <c r="BF62">
        <v>0</v>
      </c>
      <c r="BH62" t="s">
        <v>1318</v>
      </c>
      <c r="BI62" t="s">
        <v>1320</v>
      </c>
      <c r="BJ62">
        <v>1</v>
      </c>
      <c r="BK62">
        <v>1</v>
      </c>
      <c r="BL62">
        <v>800</v>
      </c>
      <c r="BM62">
        <v>1500</v>
      </c>
      <c r="BN62" t="s">
        <v>1317</v>
      </c>
      <c r="BQ62">
        <v>90</v>
      </c>
      <c r="BR62">
        <v>120</v>
      </c>
      <c r="BS62">
        <v>1</v>
      </c>
      <c r="BT62">
        <v>300</v>
      </c>
      <c r="BU62">
        <v>0</v>
      </c>
      <c r="BW62" t="s">
        <v>1294</v>
      </c>
      <c r="BY62" t="s">
        <v>1330</v>
      </c>
      <c r="BZ62">
        <v>1</v>
      </c>
      <c r="CA62">
        <v>1</v>
      </c>
      <c r="CB62">
        <v>1</v>
      </c>
      <c r="CC62">
        <v>0</v>
      </c>
      <c r="CE62" t="s">
        <v>1594</v>
      </c>
      <c r="CF62">
        <v>1</v>
      </c>
      <c r="CG62">
        <v>0</v>
      </c>
      <c r="CH62">
        <v>0</v>
      </c>
      <c r="CI62">
        <v>1</v>
      </c>
      <c r="CJ62">
        <v>0</v>
      </c>
      <c r="CK62">
        <v>1</v>
      </c>
      <c r="CL62">
        <v>0</v>
      </c>
      <c r="CM62">
        <v>0</v>
      </c>
      <c r="CN62">
        <v>0</v>
      </c>
      <c r="CO62">
        <v>0</v>
      </c>
      <c r="CP62">
        <v>0</v>
      </c>
      <c r="CS62" t="s">
        <v>1414</v>
      </c>
      <c r="CT62">
        <v>0</v>
      </c>
      <c r="CU62">
        <v>0</v>
      </c>
      <c r="CV62">
        <v>0</v>
      </c>
      <c r="CW62">
        <v>1</v>
      </c>
      <c r="EK62" t="s">
        <v>1340</v>
      </c>
      <c r="EL62">
        <v>1</v>
      </c>
      <c r="EM62">
        <v>1</v>
      </c>
      <c r="EN62">
        <v>1</v>
      </c>
      <c r="EO62">
        <v>1</v>
      </c>
      <c r="EP62">
        <v>0</v>
      </c>
      <c r="EQ62">
        <v>4</v>
      </c>
      <c r="ES62" t="s">
        <v>1561</v>
      </c>
      <c r="FD62" t="s">
        <v>1561</v>
      </c>
      <c r="FO62" t="s">
        <v>1561</v>
      </c>
      <c r="FZ62" t="s">
        <v>1561</v>
      </c>
      <c r="GK62" t="s">
        <v>1294</v>
      </c>
      <c r="GM62" t="s">
        <v>1340</v>
      </c>
      <c r="GN62">
        <v>1</v>
      </c>
      <c r="GO62">
        <v>1</v>
      </c>
      <c r="GP62">
        <v>1</v>
      </c>
      <c r="GQ62">
        <v>1</v>
      </c>
      <c r="GR62">
        <v>0</v>
      </c>
      <c r="GT62" t="s">
        <v>1594</v>
      </c>
      <c r="GU62">
        <v>1</v>
      </c>
      <c r="GV62">
        <v>0</v>
      </c>
      <c r="GW62">
        <v>0</v>
      </c>
      <c r="GX62">
        <v>1</v>
      </c>
      <c r="GY62">
        <v>0</v>
      </c>
      <c r="GZ62">
        <v>1</v>
      </c>
      <c r="HA62">
        <v>0</v>
      </c>
      <c r="HB62">
        <v>0</v>
      </c>
      <c r="HC62">
        <v>0</v>
      </c>
      <c r="HD62">
        <v>0</v>
      </c>
      <c r="HE62">
        <v>0</v>
      </c>
      <c r="HH62" t="s">
        <v>1414</v>
      </c>
      <c r="HI62">
        <v>0</v>
      </c>
      <c r="HJ62">
        <v>0</v>
      </c>
      <c r="HK62">
        <v>0</v>
      </c>
      <c r="HL62">
        <v>1</v>
      </c>
      <c r="JB62" t="s">
        <v>1521</v>
      </c>
      <c r="JC62">
        <v>1</v>
      </c>
      <c r="JD62">
        <v>1</v>
      </c>
      <c r="JE62">
        <v>1</v>
      </c>
      <c r="JF62">
        <v>1</v>
      </c>
      <c r="JG62">
        <v>1</v>
      </c>
      <c r="JH62">
        <v>1</v>
      </c>
      <c r="JI62">
        <v>1</v>
      </c>
      <c r="JJ62">
        <v>1</v>
      </c>
      <c r="JK62">
        <v>1</v>
      </c>
      <c r="JL62">
        <v>1</v>
      </c>
      <c r="JM62">
        <v>1</v>
      </c>
      <c r="JN62">
        <v>1</v>
      </c>
      <c r="JO62">
        <v>1</v>
      </c>
      <c r="JP62">
        <v>1</v>
      </c>
      <c r="JQ62">
        <v>1</v>
      </c>
      <c r="JR62">
        <v>0</v>
      </c>
      <c r="JS62">
        <v>15</v>
      </c>
      <c r="JT62">
        <v>22</v>
      </c>
      <c r="JV62" t="s">
        <v>1318</v>
      </c>
      <c r="JW62">
        <v>1500</v>
      </c>
      <c r="JX62" t="s">
        <v>1299</v>
      </c>
      <c r="KA62">
        <v>12500</v>
      </c>
      <c r="KB62">
        <v>10</v>
      </c>
      <c r="KC62">
        <v>0</v>
      </c>
      <c r="KD62">
        <v>200</v>
      </c>
      <c r="KE62">
        <v>0</v>
      </c>
      <c r="KG62" t="s">
        <v>1318</v>
      </c>
      <c r="KH62" t="s">
        <v>1300</v>
      </c>
      <c r="KI62">
        <v>1</v>
      </c>
      <c r="KJ62">
        <v>1</v>
      </c>
      <c r="KK62">
        <v>11000</v>
      </c>
      <c r="KL62">
        <v>400</v>
      </c>
      <c r="KM62" t="s">
        <v>1299</v>
      </c>
      <c r="KP62">
        <v>20</v>
      </c>
      <c r="KQ62">
        <v>10</v>
      </c>
      <c r="KR62">
        <v>0</v>
      </c>
      <c r="KS62">
        <v>200</v>
      </c>
      <c r="KT62">
        <v>0</v>
      </c>
      <c r="KV62" t="s">
        <v>1561</v>
      </c>
      <c r="LM62" t="s">
        <v>1561</v>
      </c>
      <c r="LX62" t="s">
        <v>1561</v>
      </c>
      <c r="MI62" t="s">
        <v>1561</v>
      </c>
      <c r="MT62" t="s">
        <v>1561</v>
      </c>
      <c r="NE62" t="s">
        <v>1561</v>
      </c>
      <c r="NV62" t="s">
        <v>1561</v>
      </c>
      <c r="OG62" t="s">
        <v>1561</v>
      </c>
      <c r="OR62" t="s">
        <v>1561</v>
      </c>
      <c r="PC62" t="s">
        <v>1561</v>
      </c>
      <c r="PN62" t="s">
        <v>1318</v>
      </c>
      <c r="PO62">
        <v>1500</v>
      </c>
      <c r="PP62" t="s">
        <v>1317</v>
      </c>
      <c r="PS62">
        <v>30</v>
      </c>
      <c r="PT62">
        <v>120</v>
      </c>
      <c r="PU62">
        <v>1</v>
      </c>
      <c r="PV62">
        <v>200</v>
      </c>
      <c r="PW62">
        <v>0</v>
      </c>
      <c r="PY62" t="s">
        <v>1561</v>
      </c>
      <c r="QM62" t="s">
        <v>1318</v>
      </c>
      <c r="QN62">
        <v>1750</v>
      </c>
      <c r="QO62" t="s">
        <v>1317</v>
      </c>
      <c r="QR62">
        <v>60</v>
      </c>
      <c r="QS62">
        <v>120</v>
      </c>
      <c r="QT62">
        <v>1</v>
      </c>
      <c r="QU62">
        <v>200</v>
      </c>
      <c r="QV62">
        <v>0</v>
      </c>
      <c r="QX62" t="s">
        <v>1294</v>
      </c>
      <c r="QZ62" t="s">
        <v>1521</v>
      </c>
      <c r="RA62">
        <v>1</v>
      </c>
      <c r="RB62">
        <v>1</v>
      </c>
      <c r="RC62">
        <v>1</v>
      </c>
      <c r="RD62">
        <v>1</v>
      </c>
      <c r="RE62">
        <v>1</v>
      </c>
      <c r="RF62">
        <v>1</v>
      </c>
      <c r="RG62">
        <v>1</v>
      </c>
      <c r="RH62">
        <v>1</v>
      </c>
      <c r="RI62">
        <v>1</v>
      </c>
      <c r="RJ62">
        <v>1</v>
      </c>
      <c r="RK62">
        <v>1</v>
      </c>
      <c r="RL62">
        <v>1</v>
      </c>
      <c r="RM62">
        <v>1</v>
      </c>
      <c r="RN62">
        <v>1</v>
      </c>
      <c r="RO62">
        <v>1</v>
      </c>
      <c r="RP62">
        <v>0</v>
      </c>
      <c r="RR62" t="s">
        <v>1594</v>
      </c>
      <c r="RS62">
        <v>1</v>
      </c>
      <c r="RT62">
        <v>0</v>
      </c>
      <c r="RU62">
        <v>0</v>
      </c>
      <c r="RV62">
        <v>1</v>
      </c>
      <c r="RW62">
        <v>0</v>
      </c>
      <c r="RX62">
        <v>1</v>
      </c>
      <c r="RY62">
        <v>0</v>
      </c>
      <c r="RZ62">
        <v>0</v>
      </c>
      <c r="SA62">
        <v>0</v>
      </c>
      <c r="SB62">
        <v>0</v>
      </c>
      <c r="SC62">
        <v>0</v>
      </c>
      <c r="SF62" t="s">
        <v>1414</v>
      </c>
      <c r="SG62">
        <v>0</v>
      </c>
      <c r="SH62">
        <v>0</v>
      </c>
      <c r="SI62">
        <v>0</v>
      </c>
      <c r="SJ62">
        <v>1</v>
      </c>
      <c r="AQG62" t="s">
        <v>1608</v>
      </c>
      <c r="AQH62">
        <v>0</v>
      </c>
      <c r="AQI62">
        <v>0</v>
      </c>
      <c r="AQJ62">
        <v>1</v>
      </c>
      <c r="AQK62">
        <v>0</v>
      </c>
      <c r="AQL62">
        <v>0</v>
      </c>
      <c r="AQM62">
        <v>1</v>
      </c>
      <c r="AQN62">
        <v>0</v>
      </c>
      <c r="AQO62">
        <v>0</v>
      </c>
      <c r="AQP62">
        <v>0</v>
      </c>
      <c r="AQQ62">
        <v>0</v>
      </c>
      <c r="AQS62" t="s">
        <v>1609</v>
      </c>
      <c r="AQT62">
        <v>0</v>
      </c>
      <c r="AQU62">
        <v>0</v>
      </c>
      <c r="AQV62">
        <v>0</v>
      </c>
      <c r="AQW62">
        <v>0</v>
      </c>
      <c r="AQX62">
        <v>0</v>
      </c>
      <c r="AQY62">
        <v>1</v>
      </c>
      <c r="AQZ62">
        <v>0</v>
      </c>
      <c r="ARA62">
        <v>0</v>
      </c>
      <c r="ARB62">
        <v>0</v>
      </c>
      <c r="ARC62">
        <v>0</v>
      </c>
      <c r="ARD62">
        <v>0</v>
      </c>
      <c r="ARF62" t="s">
        <v>1368</v>
      </c>
      <c r="ARG62" t="s">
        <v>1336</v>
      </c>
      <c r="ARH62">
        <v>0</v>
      </c>
      <c r="ARI62">
        <v>1</v>
      </c>
      <c r="ARJ62">
        <v>0</v>
      </c>
      <c r="ARK62">
        <v>0</v>
      </c>
      <c r="ARL62">
        <v>0</v>
      </c>
      <c r="ARM62">
        <v>0</v>
      </c>
      <c r="ARO62" t="s">
        <v>1596</v>
      </c>
      <c r="ARP62">
        <v>0</v>
      </c>
      <c r="ARQ62">
        <v>0</v>
      </c>
      <c r="ARR62">
        <v>0</v>
      </c>
      <c r="ARS62">
        <v>0</v>
      </c>
      <c r="ART62">
        <v>0</v>
      </c>
      <c r="ARU62">
        <v>0</v>
      </c>
      <c r="ARV62">
        <v>0</v>
      </c>
      <c r="ARW62">
        <v>0</v>
      </c>
      <c r="ARX62">
        <v>1</v>
      </c>
      <c r="ARZ62" t="s">
        <v>1597</v>
      </c>
      <c r="ASA62" t="s">
        <v>1596</v>
      </c>
      <c r="ASB62">
        <v>0</v>
      </c>
      <c r="ASC62">
        <v>0</v>
      </c>
      <c r="ASD62">
        <v>0</v>
      </c>
      <c r="ASE62">
        <v>0</v>
      </c>
      <c r="ASF62">
        <v>0</v>
      </c>
      <c r="ASG62">
        <v>0</v>
      </c>
      <c r="ASH62">
        <v>0</v>
      </c>
      <c r="ASI62">
        <v>0</v>
      </c>
      <c r="ASJ62">
        <v>1</v>
      </c>
      <c r="ASL62" t="s">
        <v>1596</v>
      </c>
      <c r="ASM62">
        <v>0</v>
      </c>
      <c r="ASN62">
        <v>0</v>
      </c>
      <c r="ASO62">
        <v>0</v>
      </c>
      <c r="ASP62">
        <v>0</v>
      </c>
      <c r="ASQ62">
        <v>0</v>
      </c>
      <c r="ASR62">
        <v>0</v>
      </c>
      <c r="ASS62">
        <v>0</v>
      </c>
      <c r="AST62">
        <v>0</v>
      </c>
      <c r="ASU62">
        <v>0</v>
      </c>
      <c r="ASV62">
        <v>1</v>
      </c>
      <c r="ASX62" t="s">
        <v>1596</v>
      </c>
      <c r="ASY62">
        <v>0</v>
      </c>
      <c r="ASZ62">
        <v>0</v>
      </c>
      <c r="ATA62">
        <v>0</v>
      </c>
      <c r="ATB62">
        <v>0</v>
      </c>
      <c r="ATC62">
        <v>0</v>
      </c>
      <c r="ATD62">
        <v>0</v>
      </c>
      <c r="ATE62">
        <v>0</v>
      </c>
      <c r="ATF62">
        <v>0</v>
      </c>
      <c r="ATG62">
        <v>1</v>
      </c>
      <c r="ATI62" t="s">
        <v>1417</v>
      </c>
      <c r="ATJ62">
        <v>0</v>
      </c>
      <c r="ATK62">
        <v>0</v>
      </c>
      <c r="ATL62">
        <v>0</v>
      </c>
      <c r="ATM62">
        <v>0</v>
      </c>
      <c r="ATN62">
        <v>0</v>
      </c>
      <c r="ATO62">
        <v>0</v>
      </c>
      <c r="ATP62">
        <v>0</v>
      </c>
      <c r="ATQ62">
        <v>0</v>
      </c>
      <c r="ATR62">
        <v>1</v>
      </c>
      <c r="ATT62" t="s">
        <v>1445</v>
      </c>
      <c r="ATU62" t="s">
        <v>1294</v>
      </c>
      <c r="ATW62" t="s">
        <v>1599</v>
      </c>
      <c r="ATX62" t="s">
        <v>1445</v>
      </c>
      <c r="ATY62" t="s">
        <v>1294</v>
      </c>
      <c r="AUA62" t="s">
        <v>1613</v>
      </c>
      <c r="AUB62" t="s">
        <v>1614</v>
      </c>
      <c r="AUD62" t="s">
        <v>1390</v>
      </c>
      <c r="AUG62">
        <v>442718139</v>
      </c>
      <c r="AUH62" s="167">
        <v>45098.600960648153</v>
      </c>
      <c r="AUK62" t="s">
        <v>1308</v>
      </c>
      <c r="AUL62" t="s">
        <v>1309</v>
      </c>
      <c r="AUM62" t="s">
        <v>1310</v>
      </c>
    </row>
    <row r="63" spans="1:1235" customFormat="1" ht="14.45">
      <c r="A63">
        <v>62</v>
      </c>
      <c r="B63" t="s">
        <v>1615</v>
      </c>
      <c r="C63" s="167">
        <v>45098</v>
      </c>
      <c r="D63" t="s">
        <v>1586</v>
      </c>
      <c r="E63" t="s">
        <v>1587</v>
      </c>
      <c r="F63" s="167">
        <v>45098.380413194449</v>
      </c>
      <c r="G63" s="167">
        <v>45098.59579929398</v>
      </c>
      <c r="H63" t="s">
        <v>1286</v>
      </c>
      <c r="K63" t="s">
        <v>1588</v>
      </c>
      <c r="L63" s="167">
        <v>45098</v>
      </c>
      <c r="M63" t="s">
        <v>1554</v>
      </c>
      <c r="N63" t="s">
        <v>1589</v>
      </c>
      <c r="O63" t="s">
        <v>1590</v>
      </c>
      <c r="P63" t="s">
        <v>1291</v>
      </c>
      <c r="S63" t="s">
        <v>1591</v>
      </c>
      <c r="T63" t="s">
        <v>1592</v>
      </c>
      <c r="V63" t="s">
        <v>1294</v>
      </c>
      <c r="X63" t="s">
        <v>1414</v>
      </c>
      <c r="AA63" t="s">
        <v>1330</v>
      </c>
      <c r="AB63">
        <v>1</v>
      </c>
      <c r="AC63">
        <v>1</v>
      </c>
      <c r="AD63">
        <v>1</v>
      </c>
      <c r="AE63">
        <v>0</v>
      </c>
      <c r="AF63">
        <v>3</v>
      </c>
      <c r="AH63" t="s">
        <v>1318</v>
      </c>
      <c r="AI63">
        <v>8000</v>
      </c>
      <c r="AJ63" t="s">
        <v>1317</v>
      </c>
      <c r="AM63">
        <v>30</v>
      </c>
      <c r="AN63">
        <v>120</v>
      </c>
      <c r="AO63">
        <v>1</v>
      </c>
      <c r="AP63">
        <v>100</v>
      </c>
      <c r="AQ63">
        <v>0</v>
      </c>
      <c r="AS63" t="s">
        <v>1318</v>
      </c>
      <c r="AT63" t="s">
        <v>1319</v>
      </c>
      <c r="AU63">
        <v>1</v>
      </c>
      <c r="AV63">
        <v>1</v>
      </c>
      <c r="AW63">
        <v>1500</v>
      </c>
      <c r="AX63">
        <v>2000</v>
      </c>
      <c r="AY63" t="s">
        <v>1317</v>
      </c>
      <c r="BB63">
        <v>30</v>
      </c>
      <c r="BC63">
        <v>120</v>
      </c>
      <c r="BD63">
        <v>1</v>
      </c>
      <c r="BE63">
        <v>200</v>
      </c>
      <c r="BF63">
        <v>0</v>
      </c>
      <c r="BH63" t="s">
        <v>1318</v>
      </c>
      <c r="BI63" t="s">
        <v>1320</v>
      </c>
      <c r="BJ63">
        <v>1</v>
      </c>
      <c r="BK63">
        <v>1</v>
      </c>
      <c r="BL63">
        <v>600</v>
      </c>
      <c r="BM63">
        <v>1000</v>
      </c>
      <c r="BN63" t="s">
        <v>1317</v>
      </c>
      <c r="BQ63">
        <v>60</v>
      </c>
      <c r="BR63">
        <v>120</v>
      </c>
      <c r="BS63">
        <v>1</v>
      </c>
      <c r="BT63">
        <v>200</v>
      </c>
      <c r="BU63">
        <v>0</v>
      </c>
      <c r="BW63" t="s">
        <v>1294</v>
      </c>
      <c r="BY63" t="s">
        <v>1330</v>
      </c>
      <c r="BZ63">
        <v>1</v>
      </c>
      <c r="CA63">
        <v>1</v>
      </c>
      <c r="CB63">
        <v>1</v>
      </c>
      <c r="CC63">
        <v>0</v>
      </c>
      <c r="CE63" t="s">
        <v>1594</v>
      </c>
      <c r="CF63">
        <v>1</v>
      </c>
      <c r="CG63">
        <v>0</v>
      </c>
      <c r="CH63">
        <v>0</v>
      </c>
      <c r="CI63">
        <v>1</v>
      </c>
      <c r="CJ63">
        <v>0</v>
      </c>
      <c r="CK63">
        <v>1</v>
      </c>
      <c r="CL63">
        <v>0</v>
      </c>
      <c r="CM63">
        <v>0</v>
      </c>
      <c r="CN63">
        <v>0</v>
      </c>
      <c r="CO63">
        <v>0</v>
      </c>
      <c r="CP63">
        <v>0</v>
      </c>
      <c r="CS63" t="s">
        <v>1414</v>
      </c>
      <c r="CT63">
        <v>0</v>
      </c>
      <c r="CU63">
        <v>0</v>
      </c>
      <c r="CV63">
        <v>0</v>
      </c>
      <c r="CW63">
        <v>1</v>
      </c>
      <c r="EK63" t="s">
        <v>1340</v>
      </c>
      <c r="EL63">
        <v>1</v>
      </c>
      <c r="EM63">
        <v>1</v>
      </c>
      <c r="EN63">
        <v>1</v>
      </c>
      <c r="EO63">
        <v>1</v>
      </c>
      <c r="EP63">
        <v>0</v>
      </c>
      <c r="EQ63">
        <v>4</v>
      </c>
      <c r="ES63" t="s">
        <v>1561</v>
      </c>
      <c r="FD63" t="s">
        <v>1561</v>
      </c>
      <c r="FO63" t="s">
        <v>1561</v>
      </c>
      <c r="FZ63" t="s">
        <v>1561</v>
      </c>
      <c r="GK63" t="s">
        <v>1294</v>
      </c>
      <c r="GM63" t="s">
        <v>1340</v>
      </c>
      <c r="GN63">
        <v>1</v>
      </c>
      <c r="GO63">
        <v>1</v>
      </c>
      <c r="GP63">
        <v>1</v>
      </c>
      <c r="GQ63">
        <v>1</v>
      </c>
      <c r="GR63">
        <v>0</v>
      </c>
      <c r="GT63" t="s">
        <v>1594</v>
      </c>
      <c r="GU63">
        <v>1</v>
      </c>
      <c r="GV63">
        <v>0</v>
      </c>
      <c r="GW63">
        <v>0</v>
      </c>
      <c r="GX63">
        <v>1</v>
      </c>
      <c r="GY63">
        <v>0</v>
      </c>
      <c r="GZ63">
        <v>1</v>
      </c>
      <c r="HA63">
        <v>0</v>
      </c>
      <c r="HB63">
        <v>0</v>
      </c>
      <c r="HC63">
        <v>0</v>
      </c>
      <c r="HD63">
        <v>0</v>
      </c>
      <c r="HE63">
        <v>0</v>
      </c>
      <c r="HH63" t="s">
        <v>1414</v>
      </c>
      <c r="HI63">
        <v>0</v>
      </c>
      <c r="HJ63">
        <v>0</v>
      </c>
      <c r="HK63">
        <v>0</v>
      </c>
      <c r="HL63">
        <v>1</v>
      </c>
      <c r="JB63" t="s">
        <v>1521</v>
      </c>
      <c r="JC63">
        <v>1</v>
      </c>
      <c r="JD63">
        <v>1</v>
      </c>
      <c r="JE63">
        <v>1</v>
      </c>
      <c r="JF63">
        <v>1</v>
      </c>
      <c r="JG63">
        <v>1</v>
      </c>
      <c r="JH63">
        <v>1</v>
      </c>
      <c r="JI63">
        <v>1</v>
      </c>
      <c r="JJ63">
        <v>1</v>
      </c>
      <c r="JK63">
        <v>1</v>
      </c>
      <c r="JL63">
        <v>1</v>
      </c>
      <c r="JM63">
        <v>1</v>
      </c>
      <c r="JN63">
        <v>1</v>
      </c>
      <c r="JO63">
        <v>1</v>
      </c>
      <c r="JP63">
        <v>1</v>
      </c>
      <c r="JQ63">
        <v>1</v>
      </c>
      <c r="JR63">
        <v>0</v>
      </c>
      <c r="JS63">
        <v>15</v>
      </c>
      <c r="JT63">
        <v>22</v>
      </c>
      <c r="JV63" t="s">
        <v>1318</v>
      </c>
      <c r="JW63">
        <v>1000</v>
      </c>
      <c r="JX63" t="s">
        <v>1299</v>
      </c>
      <c r="KA63">
        <v>30</v>
      </c>
      <c r="KB63">
        <v>10</v>
      </c>
      <c r="KC63">
        <v>0</v>
      </c>
      <c r="KD63">
        <v>100</v>
      </c>
      <c r="KE63">
        <v>0</v>
      </c>
      <c r="KG63" t="s">
        <v>1318</v>
      </c>
      <c r="KH63" t="s">
        <v>1300</v>
      </c>
      <c r="KI63">
        <v>1</v>
      </c>
      <c r="KJ63">
        <v>1</v>
      </c>
      <c r="KK63">
        <v>8000</v>
      </c>
      <c r="KL63">
        <v>300</v>
      </c>
      <c r="KM63" t="s">
        <v>1299</v>
      </c>
      <c r="KP63">
        <v>30</v>
      </c>
      <c r="KQ63">
        <v>10</v>
      </c>
      <c r="KR63">
        <v>0</v>
      </c>
      <c r="KS63">
        <v>100</v>
      </c>
      <c r="KT63">
        <v>0</v>
      </c>
      <c r="KV63" t="s">
        <v>1561</v>
      </c>
      <c r="LM63" t="s">
        <v>1561</v>
      </c>
      <c r="LX63" t="s">
        <v>1561</v>
      </c>
      <c r="MI63" t="s">
        <v>1561</v>
      </c>
      <c r="MT63" t="s">
        <v>1561</v>
      </c>
      <c r="NE63" t="s">
        <v>1561</v>
      </c>
      <c r="NV63" t="s">
        <v>1561</v>
      </c>
      <c r="OG63" t="s">
        <v>1561</v>
      </c>
      <c r="OR63" t="s">
        <v>1561</v>
      </c>
      <c r="PC63" t="s">
        <v>1561</v>
      </c>
      <c r="PN63" t="s">
        <v>1318</v>
      </c>
      <c r="PO63">
        <v>1000</v>
      </c>
      <c r="PP63" t="s">
        <v>1317</v>
      </c>
      <c r="PS63">
        <v>30</v>
      </c>
      <c r="PT63">
        <v>15</v>
      </c>
      <c r="PU63">
        <v>0</v>
      </c>
      <c r="PV63">
        <v>100</v>
      </c>
      <c r="PW63">
        <v>0</v>
      </c>
      <c r="PY63" t="s">
        <v>1561</v>
      </c>
      <c r="QM63" t="s">
        <v>1318</v>
      </c>
      <c r="QN63">
        <v>1500</v>
      </c>
      <c r="QO63" t="s">
        <v>1317</v>
      </c>
      <c r="QR63">
        <v>30</v>
      </c>
      <c r="QS63">
        <v>120</v>
      </c>
      <c r="QT63">
        <v>1</v>
      </c>
      <c r="QU63">
        <v>200</v>
      </c>
      <c r="QV63">
        <v>0</v>
      </c>
      <c r="QX63" t="s">
        <v>1294</v>
      </c>
      <c r="QZ63" t="s">
        <v>1521</v>
      </c>
      <c r="RA63">
        <v>1</v>
      </c>
      <c r="RB63">
        <v>1</v>
      </c>
      <c r="RC63">
        <v>1</v>
      </c>
      <c r="RD63">
        <v>1</v>
      </c>
      <c r="RE63">
        <v>1</v>
      </c>
      <c r="RF63">
        <v>1</v>
      </c>
      <c r="RG63">
        <v>1</v>
      </c>
      <c r="RH63">
        <v>1</v>
      </c>
      <c r="RI63">
        <v>1</v>
      </c>
      <c r="RJ63">
        <v>1</v>
      </c>
      <c r="RK63">
        <v>1</v>
      </c>
      <c r="RL63">
        <v>1</v>
      </c>
      <c r="RM63">
        <v>1</v>
      </c>
      <c r="RN63">
        <v>1</v>
      </c>
      <c r="RO63">
        <v>1</v>
      </c>
      <c r="RP63">
        <v>0</v>
      </c>
      <c r="RR63" t="s">
        <v>1594</v>
      </c>
      <c r="RS63">
        <v>1</v>
      </c>
      <c r="RT63">
        <v>0</v>
      </c>
      <c r="RU63">
        <v>0</v>
      </c>
      <c r="RV63">
        <v>1</v>
      </c>
      <c r="RW63">
        <v>0</v>
      </c>
      <c r="RX63">
        <v>1</v>
      </c>
      <c r="RY63">
        <v>0</v>
      </c>
      <c r="RZ63">
        <v>0</v>
      </c>
      <c r="SA63">
        <v>0</v>
      </c>
      <c r="SB63">
        <v>0</v>
      </c>
      <c r="SC63">
        <v>0</v>
      </c>
      <c r="SF63" t="s">
        <v>1414</v>
      </c>
      <c r="SG63">
        <v>0</v>
      </c>
      <c r="SH63">
        <v>0</v>
      </c>
      <c r="SI63">
        <v>0</v>
      </c>
      <c r="SJ63">
        <v>1</v>
      </c>
      <c r="AQG63" t="s">
        <v>1616</v>
      </c>
      <c r="AQH63">
        <v>0</v>
      </c>
      <c r="AQI63">
        <v>0</v>
      </c>
      <c r="AQJ63">
        <v>1</v>
      </c>
      <c r="AQK63">
        <v>0</v>
      </c>
      <c r="AQL63">
        <v>0</v>
      </c>
      <c r="AQM63">
        <v>0</v>
      </c>
      <c r="AQN63">
        <v>0</v>
      </c>
      <c r="AQO63">
        <v>0</v>
      </c>
      <c r="AQP63">
        <v>0</v>
      </c>
      <c r="AQQ63">
        <v>0</v>
      </c>
      <c r="AQS63" t="s">
        <v>1609</v>
      </c>
      <c r="AQT63">
        <v>0</v>
      </c>
      <c r="AQU63">
        <v>0</v>
      </c>
      <c r="AQV63">
        <v>0</v>
      </c>
      <c r="AQW63">
        <v>0</v>
      </c>
      <c r="AQX63">
        <v>0</v>
      </c>
      <c r="AQY63">
        <v>1</v>
      </c>
      <c r="AQZ63">
        <v>0</v>
      </c>
      <c r="ARA63">
        <v>0</v>
      </c>
      <c r="ARB63">
        <v>0</v>
      </c>
      <c r="ARC63">
        <v>0</v>
      </c>
      <c r="ARD63">
        <v>0</v>
      </c>
      <c r="ARF63" t="s">
        <v>1372</v>
      </c>
      <c r="ARG63" t="s">
        <v>1596</v>
      </c>
      <c r="ARH63">
        <v>0</v>
      </c>
      <c r="ARI63">
        <v>0</v>
      </c>
      <c r="ARJ63">
        <v>0</v>
      </c>
      <c r="ARK63">
        <v>0</v>
      </c>
      <c r="ARL63">
        <v>0</v>
      </c>
      <c r="ARM63">
        <v>1</v>
      </c>
      <c r="ARO63" t="s">
        <v>1596</v>
      </c>
      <c r="ARP63">
        <v>0</v>
      </c>
      <c r="ARQ63">
        <v>0</v>
      </c>
      <c r="ARR63">
        <v>0</v>
      </c>
      <c r="ARS63">
        <v>0</v>
      </c>
      <c r="ART63">
        <v>0</v>
      </c>
      <c r="ARU63">
        <v>0</v>
      </c>
      <c r="ARV63">
        <v>0</v>
      </c>
      <c r="ARW63">
        <v>0</v>
      </c>
      <c r="ARX63">
        <v>1</v>
      </c>
      <c r="ARZ63" t="s">
        <v>1597</v>
      </c>
      <c r="ASA63" t="s">
        <v>1596</v>
      </c>
      <c r="ASB63">
        <v>0</v>
      </c>
      <c r="ASC63">
        <v>0</v>
      </c>
      <c r="ASD63">
        <v>0</v>
      </c>
      <c r="ASE63">
        <v>0</v>
      </c>
      <c r="ASF63">
        <v>0</v>
      </c>
      <c r="ASG63">
        <v>0</v>
      </c>
      <c r="ASH63">
        <v>0</v>
      </c>
      <c r="ASI63">
        <v>0</v>
      </c>
      <c r="ASJ63">
        <v>1</v>
      </c>
      <c r="ASL63" t="s">
        <v>1596</v>
      </c>
      <c r="ASM63">
        <v>0</v>
      </c>
      <c r="ASN63">
        <v>0</v>
      </c>
      <c r="ASO63">
        <v>0</v>
      </c>
      <c r="ASP63">
        <v>0</v>
      </c>
      <c r="ASQ63">
        <v>0</v>
      </c>
      <c r="ASR63">
        <v>0</v>
      </c>
      <c r="ASS63">
        <v>0</v>
      </c>
      <c r="AST63">
        <v>0</v>
      </c>
      <c r="ASU63">
        <v>0</v>
      </c>
      <c r="ASV63">
        <v>1</v>
      </c>
      <c r="ASX63" t="s">
        <v>1596</v>
      </c>
      <c r="ASY63">
        <v>0</v>
      </c>
      <c r="ASZ63">
        <v>0</v>
      </c>
      <c r="ATA63">
        <v>0</v>
      </c>
      <c r="ATB63">
        <v>0</v>
      </c>
      <c r="ATC63">
        <v>0</v>
      </c>
      <c r="ATD63">
        <v>0</v>
      </c>
      <c r="ATE63">
        <v>0</v>
      </c>
      <c r="ATF63">
        <v>0</v>
      </c>
      <c r="ATG63">
        <v>1</v>
      </c>
      <c r="ATI63" t="s">
        <v>1417</v>
      </c>
      <c r="ATJ63">
        <v>0</v>
      </c>
      <c r="ATK63">
        <v>0</v>
      </c>
      <c r="ATL63">
        <v>0</v>
      </c>
      <c r="ATM63">
        <v>0</v>
      </c>
      <c r="ATN63">
        <v>0</v>
      </c>
      <c r="ATO63">
        <v>0</v>
      </c>
      <c r="ATP63">
        <v>0</v>
      </c>
      <c r="ATQ63">
        <v>0</v>
      </c>
      <c r="ATR63">
        <v>1</v>
      </c>
      <c r="ATT63" t="s">
        <v>1445</v>
      </c>
      <c r="ATU63" t="s">
        <v>1294</v>
      </c>
      <c r="ATW63" t="s">
        <v>1599</v>
      </c>
      <c r="ATX63" t="s">
        <v>1445</v>
      </c>
      <c r="ATY63" t="s">
        <v>1294</v>
      </c>
      <c r="AUA63" t="s">
        <v>1599</v>
      </c>
      <c r="AUB63" t="s">
        <v>1599</v>
      </c>
      <c r="AUD63" t="s">
        <v>1390</v>
      </c>
      <c r="AUG63">
        <v>442718168</v>
      </c>
      <c r="AUH63" s="167">
        <v>45098.600995370369</v>
      </c>
      <c r="AUK63" t="s">
        <v>1308</v>
      </c>
      <c r="AUL63" t="s">
        <v>1309</v>
      </c>
      <c r="AUM63" t="s">
        <v>1310</v>
      </c>
    </row>
    <row r="64" spans="1:1235" customFormat="1" ht="14.45">
      <c r="A64">
        <v>63</v>
      </c>
      <c r="B64" t="s">
        <v>1617</v>
      </c>
      <c r="C64" s="167">
        <v>45097</v>
      </c>
      <c r="D64" t="s">
        <v>1586</v>
      </c>
      <c r="E64" t="s">
        <v>1587</v>
      </c>
      <c r="F64" s="167">
        <v>45097.704625428247</v>
      </c>
      <c r="G64" s="167">
        <v>45098.593886435177</v>
      </c>
      <c r="H64" t="s">
        <v>1286</v>
      </c>
      <c r="K64" t="s">
        <v>1588</v>
      </c>
      <c r="L64" s="167">
        <v>45097</v>
      </c>
      <c r="M64" t="s">
        <v>1554</v>
      </c>
      <c r="N64" t="s">
        <v>1589</v>
      </c>
      <c r="O64" t="s">
        <v>1590</v>
      </c>
      <c r="P64" t="s">
        <v>1291</v>
      </c>
      <c r="S64" t="s">
        <v>1591</v>
      </c>
      <c r="T64" t="s">
        <v>1592</v>
      </c>
      <c r="V64" t="s">
        <v>1294</v>
      </c>
      <c r="X64" t="s">
        <v>1295</v>
      </c>
      <c r="AA64" t="s">
        <v>1330</v>
      </c>
      <c r="AB64">
        <v>1</v>
      </c>
      <c r="AC64">
        <v>1</v>
      </c>
      <c r="AD64">
        <v>1</v>
      </c>
      <c r="AE64">
        <v>0</v>
      </c>
      <c r="AF64">
        <v>3</v>
      </c>
      <c r="AH64" t="s">
        <v>1561</v>
      </c>
      <c r="AS64" t="s">
        <v>1561</v>
      </c>
      <c r="BH64" t="s">
        <v>1318</v>
      </c>
      <c r="BI64" t="s">
        <v>1618</v>
      </c>
      <c r="BJ64">
        <v>1</v>
      </c>
      <c r="BK64">
        <v>0</v>
      </c>
      <c r="BL64">
        <v>600</v>
      </c>
      <c r="BN64" t="s">
        <v>1317</v>
      </c>
      <c r="BQ64">
        <v>25</v>
      </c>
      <c r="BR64">
        <v>90</v>
      </c>
      <c r="BS64">
        <v>1</v>
      </c>
      <c r="BT64">
        <v>200</v>
      </c>
      <c r="BU64">
        <v>0</v>
      </c>
      <c r="BW64" t="s">
        <v>1294</v>
      </c>
      <c r="BY64" t="s">
        <v>1330</v>
      </c>
      <c r="BZ64">
        <v>1</v>
      </c>
      <c r="CA64">
        <v>1</v>
      </c>
      <c r="CB64">
        <v>1</v>
      </c>
      <c r="CC64">
        <v>0</v>
      </c>
      <c r="CE64" t="s">
        <v>1594</v>
      </c>
      <c r="CF64">
        <v>1</v>
      </c>
      <c r="CG64">
        <v>0</v>
      </c>
      <c r="CH64">
        <v>0</v>
      </c>
      <c r="CI64">
        <v>1</v>
      </c>
      <c r="CJ64">
        <v>0</v>
      </c>
      <c r="CK64">
        <v>1</v>
      </c>
      <c r="CL64">
        <v>0</v>
      </c>
      <c r="CM64">
        <v>0</v>
      </c>
      <c r="CN64">
        <v>0</v>
      </c>
      <c r="CO64">
        <v>0</v>
      </c>
      <c r="CP64">
        <v>0</v>
      </c>
      <c r="CS64" t="s">
        <v>1332</v>
      </c>
      <c r="CT64">
        <v>0</v>
      </c>
      <c r="CU64">
        <v>1</v>
      </c>
      <c r="CV64">
        <v>0</v>
      </c>
      <c r="CW64">
        <v>0</v>
      </c>
      <c r="CX64" t="s">
        <v>1330</v>
      </c>
      <c r="CY64">
        <v>1</v>
      </c>
      <c r="CZ64">
        <v>1</v>
      </c>
      <c r="DA64">
        <v>1</v>
      </c>
      <c r="DB64">
        <v>0</v>
      </c>
      <c r="DC64" t="s">
        <v>1560</v>
      </c>
      <c r="DD64">
        <v>1</v>
      </c>
      <c r="DE64">
        <v>0</v>
      </c>
      <c r="DF64">
        <v>0</v>
      </c>
      <c r="DG64">
        <v>0</v>
      </c>
      <c r="DH64">
        <v>0</v>
      </c>
      <c r="DI64">
        <v>0</v>
      </c>
      <c r="DJ64">
        <v>0</v>
      </c>
      <c r="DK64">
        <v>0</v>
      </c>
      <c r="DL64">
        <v>1</v>
      </c>
      <c r="DM64">
        <v>0</v>
      </c>
      <c r="DN64">
        <v>0</v>
      </c>
      <c r="DO64">
        <v>0</v>
      </c>
      <c r="EK64" t="s">
        <v>1340</v>
      </c>
      <c r="EL64">
        <v>1</v>
      </c>
      <c r="EM64">
        <v>1</v>
      </c>
      <c r="EN64">
        <v>1</v>
      </c>
      <c r="EO64">
        <v>1</v>
      </c>
      <c r="EP64">
        <v>0</v>
      </c>
      <c r="EQ64">
        <v>4</v>
      </c>
      <c r="ES64" t="s">
        <v>1561</v>
      </c>
      <c r="FD64" t="s">
        <v>1561</v>
      </c>
      <c r="FO64" t="s">
        <v>1561</v>
      </c>
      <c r="FZ64" t="s">
        <v>1561</v>
      </c>
      <c r="GK64" t="s">
        <v>1294</v>
      </c>
      <c r="GM64" t="s">
        <v>1340</v>
      </c>
      <c r="GN64">
        <v>1</v>
      </c>
      <c r="GO64">
        <v>1</v>
      </c>
      <c r="GP64">
        <v>1</v>
      </c>
      <c r="GQ64">
        <v>1</v>
      </c>
      <c r="GR64">
        <v>0</v>
      </c>
      <c r="GT64" t="s">
        <v>1594</v>
      </c>
      <c r="GU64">
        <v>1</v>
      </c>
      <c r="GV64">
        <v>0</v>
      </c>
      <c r="GW64">
        <v>0</v>
      </c>
      <c r="GX64">
        <v>1</v>
      </c>
      <c r="GY64">
        <v>0</v>
      </c>
      <c r="GZ64">
        <v>1</v>
      </c>
      <c r="HA64">
        <v>0</v>
      </c>
      <c r="HB64">
        <v>0</v>
      </c>
      <c r="HC64">
        <v>0</v>
      </c>
      <c r="HD64">
        <v>0</v>
      </c>
      <c r="HE64">
        <v>0</v>
      </c>
      <c r="HH64" t="s">
        <v>1414</v>
      </c>
      <c r="HI64">
        <v>0</v>
      </c>
      <c r="HJ64">
        <v>0</v>
      </c>
      <c r="HK64">
        <v>0</v>
      </c>
      <c r="HL64">
        <v>1</v>
      </c>
      <c r="JB64" t="s">
        <v>1619</v>
      </c>
      <c r="JC64">
        <v>1</v>
      </c>
      <c r="JD64">
        <v>1</v>
      </c>
      <c r="JE64">
        <v>1</v>
      </c>
      <c r="JF64">
        <v>1</v>
      </c>
      <c r="JG64">
        <v>1</v>
      </c>
      <c r="JH64">
        <v>1</v>
      </c>
      <c r="JI64">
        <v>1</v>
      </c>
      <c r="JJ64">
        <v>0</v>
      </c>
      <c r="JK64">
        <v>1</v>
      </c>
      <c r="JL64">
        <v>1</v>
      </c>
      <c r="JM64">
        <v>1</v>
      </c>
      <c r="JN64">
        <v>1</v>
      </c>
      <c r="JO64">
        <v>1</v>
      </c>
      <c r="JP64">
        <v>1</v>
      </c>
      <c r="JQ64">
        <v>1</v>
      </c>
      <c r="JR64">
        <v>0</v>
      </c>
      <c r="JS64">
        <v>14</v>
      </c>
      <c r="JT64">
        <v>21</v>
      </c>
      <c r="JV64" t="s">
        <v>1318</v>
      </c>
      <c r="JW64">
        <v>1000</v>
      </c>
      <c r="JX64" t="s">
        <v>1299</v>
      </c>
      <c r="KA64">
        <v>100</v>
      </c>
      <c r="KB64">
        <v>10</v>
      </c>
      <c r="KC64">
        <v>0</v>
      </c>
      <c r="KD64">
        <v>100</v>
      </c>
      <c r="KE64">
        <v>0</v>
      </c>
      <c r="KG64" t="s">
        <v>1318</v>
      </c>
      <c r="KH64" t="s">
        <v>1300</v>
      </c>
      <c r="KI64">
        <v>1</v>
      </c>
      <c r="KJ64">
        <v>1</v>
      </c>
      <c r="KK64">
        <v>8000</v>
      </c>
      <c r="KL64">
        <v>300</v>
      </c>
      <c r="KM64" t="s">
        <v>1299</v>
      </c>
      <c r="KP64">
        <v>30</v>
      </c>
      <c r="KQ64">
        <v>10</v>
      </c>
      <c r="KR64">
        <v>0</v>
      </c>
      <c r="KS64">
        <v>100</v>
      </c>
      <c r="KT64">
        <v>0</v>
      </c>
      <c r="KV64" t="s">
        <v>1561</v>
      </c>
      <c r="LM64" t="s">
        <v>1561</v>
      </c>
      <c r="LX64" t="s">
        <v>1561</v>
      </c>
      <c r="MI64" t="s">
        <v>1561</v>
      </c>
      <c r="MT64" t="s">
        <v>1561</v>
      </c>
      <c r="NV64" t="s">
        <v>1561</v>
      </c>
      <c r="OG64" t="s">
        <v>1561</v>
      </c>
      <c r="OR64" t="s">
        <v>1561</v>
      </c>
      <c r="PC64" t="s">
        <v>1561</v>
      </c>
      <c r="PN64" t="s">
        <v>1318</v>
      </c>
      <c r="PO64">
        <v>1250</v>
      </c>
      <c r="PP64" t="s">
        <v>1317</v>
      </c>
      <c r="PS64">
        <v>15</v>
      </c>
      <c r="PT64">
        <v>120</v>
      </c>
      <c r="PU64">
        <v>1</v>
      </c>
      <c r="PV64">
        <v>200</v>
      </c>
      <c r="PW64">
        <v>0</v>
      </c>
      <c r="PY64" t="s">
        <v>1561</v>
      </c>
      <c r="QM64" t="s">
        <v>1318</v>
      </c>
      <c r="QN64">
        <v>1500</v>
      </c>
      <c r="QO64" t="s">
        <v>1317</v>
      </c>
      <c r="QR64">
        <v>30</v>
      </c>
      <c r="QS64">
        <v>120</v>
      </c>
      <c r="QT64">
        <v>1</v>
      </c>
      <c r="QU64">
        <v>300</v>
      </c>
      <c r="QV64">
        <v>0</v>
      </c>
      <c r="QX64" t="s">
        <v>1294</v>
      </c>
      <c r="QZ64" t="s">
        <v>1620</v>
      </c>
      <c r="RA64">
        <v>0</v>
      </c>
      <c r="RB64">
        <v>0</v>
      </c>
      <c r="RC64">
        <v>1</v>
      </c>
      <c r="RD64">
        <v>1</v>
      </c>
      <c r="RE64">
        <v>1</v>
      </c>
      <c r="RF64">
        <v>1</v>
      </c>
      <c r="RG64">
        <v>1</v>
      </c>
      <c r="RH64">
        <v>0</v>
      </c>
      <c r="RI64">
        <v>1</v>
      </c>
      <c r="RJ64">
        <v>1</v>
      </c>
      <c r="RK64">
        <v>1</v>
      </c>
      <c r="RL64">
        <v>1</v>
      </c>
      <c r="RM64">
        <v>1</v>
      </c>
      <c r="RN64">
        <v>1</v>
      </c>
      <c r="RO64">
        <v>0</v>
      </c>
      <c r="RP64">
        <v>0</v>
      </c>
      <c r="RR64" t="s">
        <v>1559</v>
      </c>
      <c r="RS64">
        <v>1</v>
      </c>
      <c r="RT64">
        <v>0</v>
      </c>
      <c r="RU64">
        <v>0</v>
      </c>
      <c r="RV64">
        <v>0</v>
      </c>
      <c r="RW64">
        <v>0</v>
      </c>
      <c r="RX64">
        <v>1</v>
      </c>
      <c r="RY64">
        <v>0</v>
      </c>
      <c r="RZ64">
        <v>0</v>
      </c>
      <c r="SA64">
        <v>0</v>
      </c>
      <c r="SB64">
        <v>0</v>
      </c>
      <c r="SC64">
        <v>0</v>
      </c>
      <c r="SF64" t="s">
        <v>1414</v>
      </c>
      <c r="SG64">
        <v>0</v>
      </c>
      <c r="SH64">
        <v>0</v>
      </c>
      <c r="SI64">
        <v>0</v>
      </c>
      <c r="SJ64">
        <v>1</v>
      </c>
      <c r="AQG64" t="s">
        <v>1621</v>
      </c>
      <c r="AQH64">
        <v>0</v>
      </c>
      <c r="AQI64">
        <v>0</v>
      </c>
      <c r="AQJ64">
        <v>1</v>
      </c>
      <c r="AQK64">
        <v>1</v>
      </c>
      <c r="AQL64">
        <v>0</v>
      </c>
      <c r="AQM64">
        <v>1</v>
      </c>
      <c r="AQN64">
        <v>0</v>
      </c>
      <c r="AQO64">
        <v>0</v>
      </c>
      <c r="AQP64">
        <v>0</v>
      </c>
      <c r="AQQ64">
        <v>0</v>
      </c>
      <c r="AQS64" t="s">
        <v>1609</v>
      </c>
      <c r="AQT64">
        <v>0</v>
      </c>
      <c r="AQU64">
        <v>0</v>
      </c>
      <c r="AQV64">
        <v>0</v>
      </c>
      <c r="AQW64">
        <v>0</v>
      </c>
      <c r="AQX64">
        <v>0</v>
      </c>
      <c r="AQY64">
        <v>1</v>
      </c>
      <c r="AQZ64">
        <v>0</v>
      </c>
      <c r="ARA64">
        <v>0</v>
      </c>
      <c r="ARB64">
        <v>0</v>
      </c>
      <c r="ARC64">
        <v>0</v>
      </c>
      <c r="ARD64">
        <v>0</v>
      </c>
      <c r="ARF64" t="s">
        <v>1368</v>
      </c>
      <c r="ARG64" t="s">
        <v>1336</v>
      </c>
      <c r="ARH64">
        <v>0</v>
      </c>
      <c r="ARI64">
        <v>1</v>
      </c>
      <c r="ARJ64">
        <v>0</v>
      </c>
      <c r="ARK64">
        <v>0</v>
      </c>
      <c r="ARL64">
        <v>0</v>
      </c>
      <c r="ARM64">
        <v>0</v>
      </c>
      <c r="ARO64" t="s">
        <v>1596</v>
      </c>
      <c r="ARP64">
        <v>0</v>
      </c>
      <c r="ARQ64">
        <v>0</v>
      </c>
      <c r="ARR64">
        <v>0</v>
      </c>
      <c r="ARS64">
        <v>0</v>
      </c>
      <c r="ART64">
        <v>0</v>
      </c>
      <c r="ARU64">
        <v>0</v>
      </c>
      <c r="ARV64">
        <v>0</v>
      </c>
      <c r="ARW64">
        <v>0</v>
      </c>
      <c r="ARX64">
        <v>1</v>
      </c>
      <c r="ARZ64" t="s">
        <v>1597</v>
      </c>
      <c r="ASA64" t="s">
        <v>1596</v>
      </c>
      <c r="ASB64">
        <v>0</v>
      </c>
      <c r="ASC64">
        <v>0</v>
      </c>
      <c r="ASD64">
        <v>0</v>
      </c>
      <c r="ASE64">
        <v>0</v>
      </c>
      <c r="ASF64">
        <v>0</v>
      </c>
      <c r="ASG64">
        <v>0</v>
      </c>
      <c r="ASH64">
        <v>0</v>
      </c>
      <c r="ASI64">
        <v>0</v>
      </c>
      <c r="ASJ64">
        <v>1</v>
      </c>
      <c r="ASL64" t="s">
        <v>1596</v>
      </c>
      <c r="ASM64">
        <v>0</v>
      </c>
      <c r="ASN64">
        <v>0</v>
      </c>
      <c r="ASO64">
        <v>0</v>
      </c>
      <c r="ASP64">
        <v>0</v>
      </c>
      <c r="ASQ64">
        <v>0</v>
      </c>
      <c r="ASR64">
        <v>0</v>
      </c>
      <c r="ASS64">
        <v>0</v>
      </c>
      <c r="AST64">
        <v>0</v>
      </c>
      <c r="ASU64">
        <v>0</v>
      </c>
      <c r="ASV64">
        <v>1</v>
      </c>
      <c r="ASX64" t="s">
        <v>1596</v>
      </c>
      <c r="ASY64">
        <v>0</v>
      </c>
      <c r="ASZ64">
        <v>0</v>
      </c>
      <c r="ATA64">
        <v>0</v>
      </c>
      <c r="ATB64">
        <v>0</v>
      </c>
      <c r="ATC64">
        <v>0</v>
      </c>
      <c r="ATD64">
        <v>0</v>
      </c>
      <c r="ATE64">
        <v>0</v>
      </c>
      <c r="ATF64">
        <v>0</v>
      </c>
      <c r="ATG64">
        <v>1</v>
      </c>
      <c r="ATI64" t="s">
        <v>1417</v>
      </c>
      <c r="ATJ64">
        <v>0</v>
      </c>
      <c r="ATK64">
        <v>0</v>
      </c>
      <c r="ATL64">
        <v>0</v>
      </c>
      <c r="ATM64">
        <v>0</v>
      </c>
      <c r="ATN64">
        <v>0</v>
      </c>
      <c r="ATO64">
        <v>0</v>
      </c>
      <c r="ATP64">
        <v>0</v>
      </c>
      <c r="ATQ64">
        <v>0</v>
      </c>
      <c r="ATR64">
        <v>1</v>
      </c>
      <c r="ATT64" t="s">
        <v>1445</v>
      </c>
      <c r="ATU64" t="s">
        <v>1294</v>
      </c>
      <c r="ATW64" t="s">
        <v>1622</v>
      </c>
      <c r="ATX64" t="s">
        <v>1445</v>
      </c>
      <c r="ATY64" t="s">
        <v>1294</v>
      </c>
      <c r="AUA64" t="s">
        <v>1622</v>
      </c>
      <c r="AUB64" t="s">
        <v>1623</v>
      </c>
      <c r="AUD64" t="s">
        <v>1390</v>
      </c>
      <c r="AUG64">
        <v>442718535</v>
      </c>
      <c r="AUH64" s="167">
        <v>45098.601377314822</v>
      </c>
      <c r="AUK64" t="s">
        <v>1308</v>
      </c>
      <c r="AUL64" t="s">
        <v>1309</v>
      </c>
      <c r="AUM64" t="s">
        <v>1310</v>
      </c>
    </row>
    <row r="65" spans="1:534 1125:1235" customFormat="1" ht="14.45">
      <c r="A65">
        <v>64</v>
      </c>
      <c r="B65" t="s">
        <v>1624</v>
      </c>
      <c r="C65" s="167">
        <v>45097</v>
      </c>
      <c r="D65" t="s">
        <v>1586</v>
      </c>
      <c r="E65" t="s">
        <v>1587</v>
      </c>
      <c r="F65" s="167">
        <v>45097.720576805557</v>
      </c>
      <c r="G65" s="167">
        <v>45098.594957719914</v>
      </c>
      <c r="H65" t="s">
        <v>1286</v>
      </c>
      <c r="K65" t="s">
        <v>1588</v>
      </c>
      <c r="L65" s="167">
        <v>45097</v>
      </c>
      <c r="M65" t="s">
        <v>1554</v>
      </c>
      <c r="N65" t="s">
        <v>1589</v>
      </c>
      <c r="O65" t="s">
        <v>1590</v>
      </c>
      <c r="P65" t="s">
        <v>1291</v>
      </c>
      <c r="S65" t="s">
        <v>1591</v>
      </c>
      <c r="T65" t="s">
        <v>1592</v>
      </c>
      <c r="V65" t="s">
        <v>1294</v>
      </c>
      <c r="X65" t="s">
        <v>1414</v>
      </c>
      <c r="AA65" t="s">
        <v>1330</v>
      </c>
      <c r="AB65">
        <v>1</v>
      </c>
      <c r="AC65">
        <v>1</v>
      </c>
      <c r="AD65">
        <v>1</v>
      </c>
      <c r="AE65">
        <v>0</v>
      </c>
      <c r="AF65">
        <v>3</v>
      </c>
      <c r="AH65" t="s">
        <v>1318</v>
      </c>
      <c r="AI65">
        <v>6000</v>
      </c>
      <c r="AJ65" t="s">
        <v>1317</v>
      </c>
      <c r="AM65">
        <v>30</v>
      </c>
      <c r="AN65">
        <v>120</v>
      </c>
      <c r="AO65">
        <v>1</v>
      </c>
      <c r="AP65">
        <v>100</v>
      </c>
      <c r="AQ65">
        <v>0</v>
      </c>
      <c r="AS65" t="s">
        <v>1318</v>
      </c>
      <c r="AT65" t="s">
        <v>1319</v>
      </c>
      <c r="AU65">
        <v>1</v>
      </c>
      <c r="AV65">
        <v>1</v>
      </c>
      <c r="AW65">
        <v>1750</v>
      </c>
      <c r="AX65">
        <v>2000</v>
      </c>
      <c r="AY65" t="s">
        <v>1299</v>
      </c>
      <c r="BB65">
        <v>30</v>
      </c>
      <c r="BC65">
        <v>0</v>
      </c>
      <c r="BD65">
        <v>0</v>
      </c>
      <c r="BE65">
        <v>100</v>
      </c>
      <c r="BF65">
        <v>0</v>
      </c>
      <c r="BH65" t="s">
        <v>1318</v>
      </c>
      <c r="BI65" t="s">
        <v>1320</v>
      </c>
      <c r="BJ65">
        <v>1</v>
      </c>
      <c r="BK65">
        <v>1</v>
      </c>
      <c r="BL65">
        <v>800</v>
      </c>
      <c r="BM65">
        <v>1500</v>
      </c>
      <c r="BN65" t="s">
        <v>1317</v>
      </c>
      <c r="BQ65">
        <v>60</v>
      </c>
      <c r="BR65">
        <v>120</v>
      </c>
      <c r="BS65">
        <v>1</v>
      </c>
      <c r="BT65">
        <v>200</v>
      </c>
      <c r="BU65">
        <v>0</v>
      </c>
      <c r="BW65" t="s">
        <v>1294</v>
      </c>
      <c r="BY65" t="s">
        <v>1330</v>
      </c>
      <c r="BZ65">
        <v>1</v>
      </c>
      <c r="CA65">
        <v>1</v>
      </c>
      <c r="CB65">
        <v>1</v>
      </c>
      <c r="CC65">
        <v>0</v>
      </c>
      <c r="CE65" t="s">
        <v>1594</v>
      </c>
      <c r="CF65">
        <v>1</v>
      </c>
      <c r="CG65">
        <v>0</v>
      </c>
      <c r="CH65">
        <v>0</v>
      </c>
      <c r="CI65">
        <v>1</v>
      </c>
      <c r="CJ65">
        <v>0</v>
      </c>
      <c r="CK65">
        <v>1</v>
      </c>
      <c r="CL65">
        <v>0</v>
      </c>
      <c r="CM65">
        <v>0</v>
      </c>
      <c r="CN65">
        <v>0</v>
      </c>
      <c r="CO65">
        <v>0</v>
      </c>
      <c r="CP65">
        <v>0</v>
      </c>
      <c r="CS65" t="s">
        <v>1414</v>
      </c>
      <c r="CT65">
        <v>0</v>
      </c>
      <c r="CU65">
        <v>0</v>
      </c>
      <c r="CV65">
        <v>0</v>
      </c>
      <c r="CW65">
        <v>1</v>
      </c>
      <c r="EK65" t="s">
        <v>1340</v>
      </c>
      <c r="EL65">
        <v>1</v>
      </c>
      <c r="EM65">
        <v>1</v>
      </c>
      <c r="EN65">
        <v>1</v>
      </c>
      <c r="EO65">
        <v>1</v>
      </c>
      <c r="EP65">
        <v>0</v>
      </c>
      <c r="EQ65">
        <v>4</v>
      </c>
      <c r="ES65" t="s">
        <v>1561</v>
      </c>
      <c r="FD65" t="s">
        <v>1561</v>
      </c>
      <c r="FO65" t="s">
        <v>1561</v>
      </c>
      <c r="FZ65" t="s">
        <v>1561</v>
      </c>
      <c r="GK65" t="s">
        <v>1294</v>
      </c>
      <c r="GM65" t="s">
        <v>1340</v>
      </c>
      <c r="GN65">
        <v>1</v>
      </c>
      <c r="GO65">
        <v>1</v>
      </c>
      <c r="GP65">
        <v>1</v>
      </c>
      <c r="GQ65">
        <v>1</v>
      </c>
      <c r="GR65">
        <v>0</v>
      </c>
      <c r="GT65" t="s">
        <v>1607</v>
      </c>
      <c r="GU65">
        <v>1</v>
      </c>
      <c r="GV65">
        <v>0</v>
      </c>
      <c r="GW65">
        <v>0</v>
      </c>
      <c r="GX65">
        <v>1</v>
      </c>
      <c r="GY65">
        <v>0</v>
      </c>
      <c r="GZ65">
        <v>1</v>
      </c>
      <c r="HA65">
        <v>0</v>
      </c>
      <c r="HB65">
        <v>0</v>
      </c>
      <c r="HC65">
        <v>0</v>
      </c>
      <c r="HD65">
        <v>0</v>
      </c>
      <c r="HE65">
        <v>0</v>
      </c>
      <c r="HH65" t="s">
        <v>1414</v>
      </c>
      <c r="HI65">
        <v>0</v>
      </c>
      <c r="HJ65">
        <v>0</v>
      </c>
      <c r="HK65">
        <v>0</v>
      </c>
      <c r="HL65">
        <v>1</v>
      </c>
      <c r="JB65" t="s">
        <v>1521</v>
      </c>
      <c r="JC65">
        <v>1</v>
      </c>
      <c r="JD65">
        <v>1</v>
      </c>
      <c r="JE65">
        <v>1</v>
      </c>
      <c r="JF65">
        <v>1</v>
      </c>
      <c r="JG65">
        <v>1</v>
      </c>
      <c r="JH65">
        <v>1</v>
      </c>
      <c r="JI65">
        <v>1</v>
      </c>
      <c r="JJ65">
        <v>1</v>
      </c>
      <c r="JK65">
        <v>1</v>
      </c>
      <c r="JL65">
        <v>1</v>
      </c>
      <c r="JM65">
        <v>1</v>
      </c>
      <c r="JN65">
        <v>1</v>
      </c>
      <c r="JO65">
        <v>1</v>
      </c>
      <c r="JP65">
        <v>1</v>
      </c>
      <c r="JQ65">
        <v>1</v>
      </c>
      <c r="JR65">
        <v>0</v>
      </c>
      <c r="JS65">
        <v>15</v>
      </c>
      <c r="JT65">
        <v>22</v>
      </c>
      <c r="JV65" t="s">
        <v>1318</v>
      </c>
      <c r="JW65">
        <v>1250</v>
      </c>
      <c r="JX65" t="s">
        <v>1299</v>
      </c>
      <c r="KA65">
        <v>9000</v>
      </c>
      <c r="KB65">
        <v>15</v>
      </c>
      <c r="KC65">
        <v>0</v>
      </c>
      <c r="KD65">
        <v>140</v>
      </c>
      <c r="KE65">
        <v>0</v>
      </c>
      <c r="KG65" t="s">
        <v>1318</v>
      </c>
      <c r="KH65" t="s">
        <v>1300</v>
      </c>
      <c r="KI65">
        <v>1</v>
      </c>
      <c r="KJ65">
        <v>1</v>
      </c>
      <c r="KK65">
        <v>9500</v>
      </c>
      <c r="KL65">
        <v>400</v>
      </c>
      <c r="KM65" t="s">
        <v>1299</v>
      </c>
      <c r="KP65">
        <v>20</v>
      </c>
      <c r="KQ65">
        <v>25</v>
      </c>
      <c r="KR65">
        <v>1</v>
      </c>
      <c r="KS65">
        <v>200</v>
      </c>
      <c r="KT65">
        <v>0</v>
      </c>
      <c r="KV65" t="s">
        <v>1561</v>
      </c>
      <c r="LM65" t="s">
        <v>1561</v>
      </c>
      <c r="LX65" t="s">
        <v>1561</v>
      </c>
      <c r="MI65" t="s">
        <v>1561</v>
      </c>
      <c r="MT65" t="s">
        <v>1561</v>
      </c>
      <c r="NE65" t="s">
        <v>1561</v>
      </c>
      <c r="NV65" t="s">
        <v>1561</v>
      </c>
      <c r="OG65" t="s">
        <v>1561</v>
      </c>
      <c r="OR65" t="s">
        <v>1561</v>
      </c>
      <c r="PC65" t="s">
        <v>1561</v>
      </c>
      <c r="PN65" t="s">
        <v>1318</v>
      </c>
      <c r="PO65">
        <v>1250</v>
      </c>
      <c r="PP65" t="s">
        <v>1317</v>
      </c>
      <c r="PS65">
        <v>20</v>
      </c>
      <c r="PT65">
        <v>120</v>
      </c>
      <c r="PU65">
        <v>1</v>
      </c>
      <c r="PV65">
        <v>100</v>
      </c>
      <c r="PW65">
        <v>0</v>
      </c>
      <c r="PY65" t="s">
        <v>1561</v>
      </c>
      <c r="QM65" t="s">
        <v>1318</v>
      </c>
      <c r="QN65">
        <v>1750</v>
      </c>
      <c r="QO65" t="s">
        <v>1317</v>
      </c>
      <c r="QR65">
        <v>25</v>
      </c>
      <c r="QS65">
        <v>120</v>
      </c>
      <c r="QT65">
        <v>1</v>
      </c>
      <c r="QU65">
        <v>100</v>
      </c>
      <c r="QV65">
        <v>0</v>
      </c>
      <c r="QX65" t="s">
        <v>1294</v>
      </c>
      <c r="QZ65" t="s">
        <v>1625</v>
      </c>
      <c r="RA65">
        <v>1</v>
      </c>
      <c r="RB65">
        <v>1</v>
      </c>
      <c r="RC65">
        <v>1</v>
      </c>
      <c r="RD65">
        <v>1</v>
      </c>
      <c r="RE65">
        <v>1</v>
      </c>
      <c r="RF65">
        <v>1</v>
      </c>
      <c r="RG65">
        <v>1</v>
      </c>
      <c r="RH65">
        <v>1</v>
      </c>
      <c r="RI65">
        <v>1</v>
      </c>
      <c r="RJ65">
        <v>1</v>
      </c>
      <c r="RK65">
        <v>1</v>
      </c>
      <c r="RL65">
        <v>1</v>
      </c>
      <c r="RM65">
        <v>1</v>
      </c>
      <c r="RN65">
        <v>1</v>
      </c>
      <c r="RO65">
        <v>1</v>
      </c>
      <c r="RP65">
        <v>0</v>
      </c>
      <c r="RR65" t="s">
        <v>1594</v>
      </c>
      <c r="RS65">
        <v>1</v>
      </c>
      <c r="RT65">
        <v>0</v>
      </c>
      <c r="RU65">
        <v>0</v>
      </c>
      <c r="RV65">
        <v>1</v>
      </c>
      <c r="RW65">
        <v>0</v>
      </c>
      <c r="RX65">
        <v>1</v>
      </c>
      <c r="RY65">
        <v>0</v>
      </c>
      <c r="RZ65">
        <v>0</v>
      </c>
      <c r="SA65">
        <v>0</v>
      </c>
      <c r="SB65">
        <v>0</v>
      </c>
      <c r="SC65">
        <v>0</v>
      </c>
      <c r="SF65" t="s">
        <v>1414</v>
      </c>
      <c r="SG65">
        <v>0</v>
      </c>
      <c r="SH65">
        <v>0</v>
      </c>
      <c r="SI65">
        <v>0</v>
      </c>
      <c r="SJ65">
        <v>1</v>
      </c>
      <c r="AQG65" t="s">
        <v>1563</v>
      </c>
      <c r="AQH65">
        <v>0</v>
      </c>
      <c r="AQI65">
        <v>0</v>
      </c>
      <c r="AQJ65">
        <v>1</v>
      </c>
      <c r="AQK65">
        <v>0</v>
      </c>
      <c r="AQL65">
        <v>0</v>
      </c>
      <c r="AQM65">
        <v>1</v>
      </c>
      <c r="AQN65">
        <v>0</v>
      </c>
      <c r="AQO65">
        <v>0</v>
      </c>
      <c r="AQP65">
        <v>0</v>
      </c>
      <c r="AQQ65">
        <v>0</v>
      </c>
      <c r="AQS65" t="s">
        <v>1609</v>
      </c>
      <c r="AQT65">
        <v>0</v>
      </c>
      <c r="AQU65">
        <v>0</v>
      </c>
      <c r="AQV65">
        <v>0</v>
      </c>
      <c r="AQW65">
        <v>0</v>
      </c>
      <c r="AQX65">
        <v>0</v>
      </c>
      <c r="AQY65">
        <v>1</v>
      </c>
      <c r="AQZ65">
        <v>0</v>
      </c>
      <c r="ARA65">
        <v>0</v>
      </c>
      <c r="ARB65">
        <v>0</v>
      </c>
      <c r="ARC65">
        <v>0</v>
      </c>
      <c r="ARD65">
        <v>0</v>
      </c>
      <c r="ARF65" t="s">
        <v>1325</v>
      </c>
      <c r="ARG65" t="s">
        <v>1596</v>
      </c>
      <c r="ARH65">
        <v>0</v>
      </c>
      <c r="ARI65">
        <v>0</v>
      </c>
      <c r="ARJ65">
        <v>0</v>
      </c>
      <c r="ARK65">
        <v>0</v>
      </c>
      <c r="ARL65">
        <v>0</v>
      </c>
      <c r="ARM65">
        <v>1</v>
      </c>
      <c r="ARO65" t="s">
        <v>1596</v>
      </c>
      <c r="ARP65">
        <v>0</v>
      </c>
      <c r="ARQ65">
        <v>0</v>
      </c>
      <c r="ARR65">
        <v>0</v>
      </c>
      <c r="ARS65">
        <v>0</v>
      </c>
      <c r="ART65">
        <v>0</v>
      </c>
      <c r="ARU65">
        <v>0</v>
      </c>
      <c r="ARV65">
        <v>0</v>
      </c>
      <c r="ARW65">
        <v>0</v>
      </c>
      <c r="ARX65">
        <v>1</v>
      </c>
      <c r="ARZ65" t="s">
        <v>1597</v>
      </c>
      <c r="ASA65" t="s">
        <v>1596</v>
      </c>
      <c r="ASB65">
        <v>0</v>
      </c>
      <c r="ASC65">
        <v>0</v>
      </c>
      <c r="ASD65">
        <v>0</v>
      </c>
      <c r="ASE65">
        <v>0</v>
      </c>
      <c r="ASF65">
        <v>0</v>
      </c>
      <c r="ASG65">
        <v>0</v>
      </c>
      <c r="ASH65">
        <v>0</v>
      </c>
      <c r="ASI65">
        <v>0</v>
      </c>
      <c r="ASJ65">
        <v>1</v>
      </c>
      <c r="ASL65" t="s">
        <v>1596</v>
      </c>
      <c r="ASM65">
        <v>0</v>
      </c>
      <c r="ASN65">
        <v>0</v>
      </c>
      <c r="ASO65">
        <v>0</v>
      </c>
      <c r="ASP65">
        <v>0</v>
      </c>
      <c r="ASQ65">
        <v>0</v>
      </c>
      <c r="ASR65">
        <v>0</v>
      </c>
      <c r="ASS65">
        <v>0</v>
      </c>
      <c r="AST65">
        <v>0</v>
      </c>
      <c r="ASU65">
        <v>0</v>
      </c>
      <c r="ASV65">
        <v>1</v>
      </c>
      <c r="ASX65" t="s">
        <v>1596</v>
      </c>
      <c r="ASY65">
        <v>0</v>
      </c>
      <c r="ASZ65">
        <v>0</v>
      </c>
      <c r="ATA65">
        <v>0</v>
      </c>
      <c r="ATB65">
        <v>0</v>
      </c>
      <c r="ATC65">
        <v>0</v>
      </c>
      <c r="ATD65">
        <v>0</v>
      </c>
      <c r="ATE65">
        <v>0</v>
      </c>
      <c r="ATF65">
        <v>0</v>
      </c>
      <c r="ATG65">
        <v>1</v>
      </c>
      <c r="ATI65" t="s">
        <v>1417</v>
      </c>
      <c r="ATJ65">
        <v>0</v>
      </c>
      <c r="ATK65">
        <v>0</v>
      </c>
      <c r="ATL65">
        <v>0</v>
      </c>
      <c r="ATM65">
        <v>0</v>
      </c>
      <c r="ATN65">
        <v>0</v>
      </c>
      <c r="ATO65">
        <v>0</v>
      </c>
      <c r="ATP65">
        <v>0</v>
      </c>
      <c r="ATQ65">
        <v>0</v>
      </c>
      <c r="ATR65">
        <v>1</v>
      </c>
      <c r="ATT65" t="s">
        <v>1445</v>
      </c>
      <c r="ATU65" t="s">
        <v>1294</v>
      </c>
      <c r="ATW65" t="s">
        <v>1599</v>
      </c>
      <c r="ATX65" t="s">
        <v>1445</v>
      </c>
      <c r="ATY65" t="s">
        <v>1294</v>
      </c>
      <c r="AUA65" t="s">
        <v>1599</v>
      </c>
      <c r="AUB65" t="s">
        <v>1626</v>
      </c>
      <c r="AUD65" t="s">
        <v>1390</v>
      </c>
      <c r="AUG65">
        <v>442718571</v>
      </c>
      <c r="AUH65" s="167">
        <v>45098.601400462961</v>
      </c>
      <c r="AUK65" t="s">
        <v>1308</v>
      </c>
      <c r="AUL65" t="s">
        <v>1309</v>
      </c>
      <c r="AUM65" t="s">
        <v>1310</v>
      </c>
    </row>
    <row r="66" spans="1:534 1125:1235" customFormat="1" ht="14.45">
      <c r="A66">
        <v>65</v>
      </c>
      <c r="B66" t="s">
        <v>1627</v>
      </c>
      <c r="C66" s="167">
        <v>45098</v>
      </c>
      <c r="D66" t="s">
        <v>1586</v>
      </c>
      <c r="E66" t="s">
        <v>1587</v>
      </c>
      <c r="F66" s="167">
        <v>45098.303794328713</v>
      </c>
      <c r="G66" s="167">
        <v>45098.592667557867</v>
      </c>
      <c r="H66" t="s">
        <v>1286</v>
      </c>
      <c r="K66" t="s">
        <v>1588</v>
      </c>
      <c r="L66" s="167">
        <v>45098</v>
      </c>
      <c r="M66" t="s">
        <v>1554</v>
      </c>
      <c r="N66" t="s">
        <v>1589</v>
      </c>
      <c r="O66" t="s">
        <v>1590</v>
      </c>
      <c r="P66" t="s">
        <v>1291</v>
      </c>
      <c r="S66" t="s">
        <v>1591</v>
      </c>
      <c r="T66" t="s">
        <v>1592</v>
      </c>
      <c r="V66" t="s">
        <v>1294</v>
      </c>
      <c r="X66" t="s">
        <v>1295</v>
      </c>
      <c r="AA66" t="s">
        <v>1330</v>
      </c>
      <c r="AB66">
        <v>1</v>
      </c>
      <c r="AC66">
        <v>1</v>
      </c>
      <c r="AD66">
        <v>1</v>
      </c>
      <c r="AE66">
        <v>0</v>
      </c>
      <c r="AF66">
        <v>3</v>
      </c>
      <c r="AH66" t="s">
        <v>1318</v>
      </c>
      <c r="AI66">
        <v>7000</v>
      </c>
      <c r="AJ66" t="s">
        <v>1317</v>
      </c>
      <c r="AM66">
        <v>60</v>
      </c>
      <c r="AN66">
        <v>120</v>
      </c>
      <c r="AO66">
        <v>1</v>
      </c>
      <c r="AP66">
        <v>100</v>
      </c>
      <c r="AQ66">
        <v>0</v>
      </c>
      <c r="AS66" t="s">
        <v>1318</v>
      </c>
      <c r="AT66" t="s">
        <v>1319</v>
      </c>
      <c r="AU66">
        <v>1</v>
      </c>
      <c r="AV66">
        <v>1</v>
      </c>
      <c r="AW66">
        <v>1750</v>
      </c>
      <c r="AX66">
        <v>2000</v>
      </c>
      <c r="AY66" t="s">
        <v>1317</v>
      </c>
      <c r="BB66">
        <v>60</v>
      </c>
      <c r="BC66">
        <v>120</v>
      </c>
      <c r="BD66">
        <v>1</v>
      </c>
      <c r="BE66">
        <v>100</v>
      </c>
      <c r="BF66">
        <v>0</v>
      </c>
      <c r="BH66" t="s">
        <v>1318</v>
      </c>
      <c r="BI66" t="s">
        <v>1320</v>
      </c>
      <c r="BJ66">
        <v>1</v>
      </c>
      <c r="BK66">
        <v>1</v>
      </c>
      <c r="BL66">
        <v>650</v>
      </c>
      <c r="BM66">
        <v>1500</v>
      </c>
      <c r="BN66" t="s">
        <v>1317</v>
      </c>
      <c r="BQ66">
        <v>60</v>
      </c>
      <c r="BR66">
        <v>120</v>
      </c>
      <c r="BS66">
        <v>1</v>
      </c>
      <c r="BT66">
        <v>100</v>
      </c>
      <c r="BU66">
        <v>0</v>
      </c>
      <c r="BW66" t="s">
        <v>1294</v>
      </c>
      <c r="BY66" t="s">
        <v>1330</v>
      </c>
      <c r="BZ66">
        <v>1</v>
      </c>
      <c r="CA66">
        <v>1</v>
      </c>
      <c r="CB66">
        <v>1</v>
      </c>
      <c r="CC66">
        <v>0</v>
      </c>
      <c r="CE66" t="s">
        <v>1607</v>
      </c>
      <c r="CF66">
        <v>1</v>
      </c>
      <c r="CG66">
        <v>0</v>
      </c>
      <c r="CH66">
        <v>0</v>
      </c>
      <c r="CI66">
        <v>1</v>
      </c>
      <c r="CJ66">
        <v>0</v>
      </c>
      <c r="CK66">
        <v>1</v>
      </c>
      <c r="CL66">
        <v>0</v>
      </c>
      <c r="CM66">
        <v>0</v>
      </c>
      <c r="CN66">
        <v>0</v>
      </c>
      <c r="CO66">
        <v>0</v>
      </c>
      <c r="CP66">
        <v>0</v>
      </c>
      <c r="CS66" t="s">
        <v>1414</v>
      </c>
      <c r="CT66">
        <v>0</v>
      </c>
      <c r="CU66">
        <v>0</v>
      </c>
      <c r="CV66">
        <v>0</v>
      </c>
      <c r="CW66">
        <v>1</v>
      </c>
      <c r="EK66" t="s">
        <v>1340</v>
      </c>
      <c r="EL66">
        <v>1</v>
      </c>
      <c r="EM66">
        <v>1</v>
      </c>
      <c r="EN66">
        <v>1</v>
      </c>
      <c r="EO66">
        <v>1</v>
      </c>
      <c r="EP66">
        <v>0</v>
      </c>
      <c r="EQ66">
        <v>4</v>
      </c>
      <c r="ES66" t="s">
        <v>1561</v>
      </c>
      <c r="FD66" t="s">
        <v>1561</v>
      </c>
      <c r="FO66" t="s">
        <v>1561</v>
      </c>
      <c r="FZ66" t="s">
        <v>1561</v>
      </c>
      <c r="GK66" t="s">
        <v>1414</v>
      </c>
      <c r="HH66" t="s">
        <v>1414</v>
      </c>
      <c r="HI66">
        <v>0</v>
      </c>
      <c r="HJ66">
        <v>0</v>
      </c>
      <c r="HK66">
        <v>0</v>
      </c>
      <c r="HL66">
        <v>1</v>
      </c>
      <c r="JB66" t="s">
        <v>1521</v>
      </c>
      <c r="JC66">
        <v>1</v>
      </c>
      <c r="JD66">
        <v>1</v>
      </c>
      <c r="JE66">
        <v>1</v>
      </c>
      <c r="JF66">
        <v>1</v>
      </c>
      <c r="JG66">
        <v>1</v>
      </c>
      <c r="JH66">
        <v>1</v>
      </c>
      <c r="JI66">
        <v>1</v>
      </c>
      <c r="JJ66">
        <v>1</v>
      </c>
      <c r="JK66">
        <v>1</v>
      </c>
      <c r="JL66">
        <v>1</v>
      </c>
      <c r="JM66">
        <v>1</v>
      </c>
      <c r="JN66">
        <v>1</v>
      </c>
      <c r="JO66">
        <v>1</v>
      </c>
      <c r="JP66">
        <v>1</v>
      </c>
      <c r="JQ66">
        <v>1</v>
      </c>
      <c r="JR66">
        <v>0</v>
      </c>
      <c r="JS66">
        <v>15</v>
      </c>
      <c r="JT66">
        <v>22</v>
      </c>
      <c r="JV66" t="s">
        <v>1318</v>
      </c>
      <c r="JW66">
        <v>1500</v>
      </c>
      <c r="JX66" t="s">
        <v>1317</v>
      </c>
      <c r="KA66">
        <v>60</v>
      </c>
      <c r="KB66">
        <v>20</v>
      </c>
      <c r="KC66">
        <v>0</v>
      </c>
      <c r="KD66">
        <v>100</v>
      </c>
      <c r="KE66">
        <v>0</v>
      </c>
      <c r="KG66" t="s">
        <v>1318</v>
      </c>
      <c r="KH66" t="s">
        <v>1300</v>
      </c>
      <c r="KI66">
        <v>1</v>
      </c>
      <c r="KJ66">
        <v>1</v>
      </c>
      <c r="KK66">
        <v>8750</v>
      </c>
      <c r="KL66">
        <v>450</v>
      </c>
      <c r="KM66" t="s">
        <v>1299</v>
      </c>
      <c r="KP66">
        <v>15</v>
      </c>
      <c r="KQ66">
        <v>15</v>
      </c>
      <c r="KR66">
        <v>1</v>
      </c>
      <c r="KS66">
        <v>200</v>
      </c>
      <c r="KT66">
        <v>0</v>
      </c>
      <c r="KV66" t="s">
        <v>1561</v>
      </c>
      <c r="LM66" t="s">
        <v>1561</v>
      </c>
      <c r="LX66" t="s">
        <v>1561</v>
      </c>
      <c r="MI66" t="s">
        <v>1561</v>
      </c>
      <c r="MT66" t="s">
        <v>1561</v>
      </c>
      <c r="NE66" t="s">
        <v>1561</v>
      </c>
      <c r="NV66" t="s">
        <v>1561</v>
      </c>
      <c r="OG66" t="s">
        <v>1561</v>
      </c>
      <c r="OR66" t="s">
        <v>1561</v>
      </c>
      <c r="PC66" t="s">
        <v>1561</v>
      </c>
      <c r="PN66" t="s">
        <v>1318</v>
      </c>
      <c r="PO66">
        <v>1500</v>
      </c>
      <c r="PP66" t="s">
        <v>1317</v>
      </c>
      <c r="PS66">
        <v>15</v>
      </c>
      <c r="PT66">
        <v>120</v>
      </c>
      <c r="PU66">
        <v>1</v>
      </c>
      <c r="PV66">
        <v>200</v>
      </c>
      <c r="PW66">
        <v>0</v>
      </c>
      <c r="PY66" t="s">
        <v>1561</v>
      </c>
      <c r="QM66" t="s">
        <v>1318</v>
      </c>
      <c r="QN66">
        <v>1250</v>
      </c>
      <c r="QO66" t="s">
        <v>1317</v>
      </c>
      <c r="QR66">
        <v>20</v>
      </c>
      <c r="QS66">
        <v>120</v>
      </c>
      <c r="QT66">
        <v>1</v>
      </c>
      <c r="QU66">
        <v>200</v>
      </c>
      <c r="QV66">
        <v>0</v>
      </c>
      <c r="QX66" t="s">
        <v>1294</v>
      </c>
      <c r="QZ66" t="s">
        <v>1521</v>
      </c>
      <c r="RA66">
        <v>1</v>
      </c>
      <c r="RB66">
        <v>1</v>
      </c>
      <c r="RC66">
        <v>1</v>
      </c>
      <c r="RD66">
        <v>1</v>
      </c>
      <c r="RE66">
        <v>1</v>
      </c>
      <c r="RF66">
        <v>1</v>
      </c>
      <c r="RG66">
        <v>1</v>
      </c>
      <c r="RH66">
        <v>1</v>
      </c>
      <c r="RI66">
        <v>1</v>
      </c>
      <c r="RJ66">
        <v>1</v>
      </c>
      <c r="RK66">
        <v>1</v>
      </c>
      <c r="RL66">
        <v>1</v>
      </c>
      <c r="RM66">
        <v>1</v>
      </c>
      <c r="RN66">
        <v>1</v>
      </c>
      <c r="RO66">
        <v>1</v>
      </c>
      <c r="RP66">
        <v>0</v>
      </c>
      <c r="RR66" t="s">
        <v>1594</v>
      </c>
      <c r="RS66">
        <v>1</v>
      </c>
      <c r="RT66">
        <v>0</v>
      </c>
      <c r="RU66">
        <v>0</v>
      </c>
      <c r="RV66">
        <v>1</v>
      </c>
      <c r="RW66">
        <v>0</v>
      </c>
      <c r="RX66">
        <v>1</v>
      </c>
      <c r="RY66">
        <v>0</v>
      </c>
      <c r="RZ66">
        <v>0</v>
      </c>
      <c r="SA66">
        <v>0</v>
      </c>
      <c r="SB66">
        <v>0</v>
      </c>
      <c r="SC66">
        <v>0</v>
      </c>
      <c r="SF66" t="s">
        <v>1414</v>
      </c>
      <c r="SG66">
        <v>0</v>
      </c>
      <c r="SH66">
        <v>0</v>
      </c>
      <c r="SI66">
        <v>0</v>
      </c>
      <c r="SJ66">
        <v>1</v>
      </c>
      <c r="AQG66" t="s">
        <v>1563</v>
      </c>
      <c r="AQH66">
        <v>0</v>
      </c>
      <c r="AQI66">
        <v>0</v>
      </c>
      <c r="AQJ66">
        <v>1</v>
      </c>
      <c r="AQK66">
        <v>0</v>
      </c>
      <c r="AQL66">
        <v>0</v>
      </c>
      <c r="AQM66">
        <v>1</v>
      </c>
      <c r="AQN66">
        <v>0</v>
      </c>
      <c r="AQO66">
        <v>0</v>
      </c>
      <c r="AQP66">
        <v>0</v>
      </c>
      <c r="AQQ66">
        <v>0</v>
      </c>
      <c r="AQS66" t="s">
        <v>1609</v>
      </c>
      <c r="AQT66">
        <v>0</v>
      </c>
      <c r="AQU66">
        <v>0</v>
      </c>
      <c r="AQV66">
        <v>0</v>
      </c>
      <c r="AQW66">
        <v>0</v>
      </c>
      <c r="AQX66">
        <v>0</v>
      </c>
      <c r="AQY66">
        <v>1</v>
      </c>
      <c r="AQZ66">
        <v>0</v>
      </c>
      <c r="ARA66">
        <v>0</v>
      </c>
      <c r="ARB66">
        <v>0</v>
      </c>
      <c r="ARC66">
        <v>0</v>
      </c>
      <c r="ARD66">
        <v>0</v>
      </c>
      <c r="ARF66" t="s">
        <v>1368</v>
      </c>
      <c r="ARG66" t="s">
        <v>1336</v>
      </c>
      <c r="ARH66">
        <v>0</v>
      </c>
      <c r="ARI66">
        <v>1</v>
      </c>
      <c r="ARJ66">
        <v>0</v>
      </c>
      <c r="ARK66">
        <v>0</v>
      </c>
      <c r="ARL66">
        <v>0</v>
      </c>
      <c r="ARM66">
        <v>0</v>
      </c>
      <c r="ARO66" t="s">
        <v>1596</v>
      </c>
      <c r="ARP66">
        <v>0</v>
      </c>
      <c r="ARQ66">
        <v>0</v>
      </c>
      <c r="ARR66">
        <v>0</v>
      </c>
      <c r="ARS66">
        <v>0</v>
      </c>
      <c r="ART66">
        <v>0</v>
      </c>
      <c r="ARU66">
        <v>0</v>
      </c>
      <c r="ARV66">
        <v>0</v>
      </c>
      <c r="ARW66">
        <v>0</v>
      </c>
      <c r="ARX66">
        <v>1</v>
      </c>
      <c r="ARZ66" t="s">
        <v>1597</v>
      </c>
      <c r="ASA66" t="s">
        <v>1596</v>
      </c>
      <c r="ASB66">
        <v>0</v>
      </c>
      <c r="ASC66">
        <v>0</v>
      </c>
      <c r="ASD66">
        <v>0</v>
      </c>
      <c r="ASE66">
        <v>0</v>
      </c>
      <c r="ASF66">
        <v>0</v>
      </c>
      <c r="ASG66">
        <v>0</v>
      </c>
      <c r="ASH66">
        <v>0</v>
      </c>
      <c r="ASI66">
        <v>0</v>
      </c>
      <c r="ASJ66">
        <v>1</v>
      </c>
      <c r="ASL66" t="s">
        <v>1596</v>
      </c>
      <c r="ASM66">
        <v>0</v>
      </c>
      <c r="ASN66">
        <v>0</v>
      </c>
      <c r="ASO66">
        <v>0</v>
      </c>
      <c r="ASP66">
        <v>0</v>
      </c>
      <c r="ASQ66">
        <v>0</v>
      </c>
      <c r="ASR66">
        <v>0</v>
      </c>
      <c r="ASS66">
        <v>0</v>
      </c>
      <c r="AST66">
        <v>0</v>
      </c>
      <c r="ASU66">
        <v>0</v>
      </c>
      <c r="ASV66">
        <v>1</v>
      </c>
      <c r="ASX66" t="s">
        <v>1596</v>
      </c>
      <c r="ASY66">
        <v>0</v>
      </c>
      <c r="ASZ66">
        <v>0</v>
      </c>
      <c r="ATA66">
        <v>0</v>
      </c>
      <c r="ATB66">
        <v>0</v>
      </c>
      <c r="ATC66">
        <v>0</v>
      </c>
      <c r="ATD66">
        <v>0</v>
      </c>
      <c r="ATE66">
        <v>0</v>
      </c>
      <c r="ATF66">
        <v>0</v>
      </c>
      <c r="ATG66">
        <v>1</v>
      </c>
      <c r="ATI66" t="s">
        <v>1417</v>
      </c>
      <c r="ATJ66">
        <v>0</v>
      </c>
      <c r="ATK66">
        <v>0</v>
      </c>
      <c r="ATL66">
        <v>0</v>
      </c>
      <c r="ATM66">
        <v>0</v>
      </c>
      <c r="ATN66">
        <v>0</v>
      </c>
      <c r="ATO66">
        <v>0</v>
      </c>
      <c r="ATP66">
        <v>0</v>
      </c>
      <c r="ATQ66">
        <v>0</v>
      </c>
      <c r="ATR66">
        <v>1</v>
      </c>
      <c r="ATT66" t="s">
        <v>1445</v>
      </c>
      <c r="ATU66" t="s">
        <v>1294</v>
      </c>
      <c r="ATW66" t="s">
        <v>1599</v>
      </c>
      <c r="ATX66" t="s">
        <v>1445</v>
      </c>
      <c r="ATY66" t="s">
        <v>1596</v>
      </c>
      <c r="AUB66" t="s">
        <v>1599</v>
      </c>
      <c r="AUD66" t="s">
        <v>1390</v>
      </c>
      <c r="AUG66">
        <v>442718605</v>
      </c>
      <c r="AUH66" s="167">
        <v>45098.601423611108</v>
      </c>
      <c r="AUK66" t="s">
        <v>1308</v>
      </c>
      <c r="AUL66" t="s">
        <v>1309</v>
      </c>
      <c r="AUM66" t="s">
        <v>1310</v>
      </c>
    </row>
    <row r="67" spans="1:534 1125:1235" customFormat="1" ht="14.45">
      <c r="A67">
        <v>66</v>
      </c>
      <c r="B67" t="s">
        <v>1628</v>
      </c>
      <c r="C67" s="167">
        <v>45098</v>
      </c>
      <c r="D67" t="s">
        <v>1551</v>
      </c>
      <c r="E67" t="s">
        <v>1629</v>
      </c>
      <c r="F67" s="167">
        <v>45098.381422615741</v>
      </c>
      <c r="G67" s="167">
        <v>45098.604759618058</v>
      </c>
      <c r="H67" t="s">
        <v>1286</v>
      </c>
      <c r="K67" t="s">
        <v>1553</v>
      </c>
      <c r="L67" s="167">
        <v>45093</v>
      </c>
      <c r="M67" t="s">
        <v>1554</v>
      </c>
      <c r="N67" t="s">
        <v>1555</v>
      </c>
      <c r="O67" t="s">
        <v>1556</v>
      </c>
      <c r="P67" t="s">
        <v>1291</v>
      </c>
      <c r="S67" t="s">
        <v>1557</v>
      </c>
      <c r="T67" t="s">
        <v>1558</v>
      </c>
      <c r="V67" t="s">
        <v>1294</v>
      </c>
      <c r="X67" t="s">
        <v>1315</v>
      </c>
      <c r="AA67" t="s">
        <v>1330</v>
      </c>
      <c r="AB67">
        <v>1</v>
      </c>
      <c r="AC67">
        <v>1</v>
      </c>
      <c r="AD67">
        <v>1</v>
      </c>
      <c r="AE67">
        <v>0</v>
      </c>
      <c r="AF67">
        <v>3</v>
      </c>
      <c r="AH67" t="s">
        <v>1318</v>
      </c>
      <c r="AI67">
        <v>1300</v>
      </c>
      <c r="AJ67" t="s">
        <v>1317</v>
      </c>
      <c r="AM67">
        <v>14</v>
      </c>
      <c r="AN67">
        <v>21</v>
      </c>
      <c r="AO67">
        <v>1</v>
      </c>
      <c r="AP67">
        <v>500</v>
      </c>
      <c r="AQ67">
        <v>40</v>
      </c>
      <c r="AS67" t="s">
        <v>1318</v>
      </c>
      <c r="AT67" t="s">
        <v>1319</v>
      </c>
      <c r="AU67">
        <v>1</v>
      </c>
      <c r="AV67">
        <v>1</v>
      </c>
      <c r="AW67">
        <v>4000</v>
      </c>
      <c r="AX67">
        <v>4500</v>
      </c>
      <c r="AY67" t="s">
        <v>1317</v>
      </c>
      <c r="BB67">
        <v>7</v>
      </c>
      <c r="BC67">
        <v>21</v>
      </c>
      <c r="BD67">
        <v>1</v>
      </c>
      <c r="BE67">
        <v>400</v>
      </c>
      <c r="BF67">
        <v>50</v>
      </c>
      <c r="BH67" t="s">
        <v>1318</v>
      </c>
      <c r="BI67" t="s">
        <v>1320</v>
      </c>
      <c r="BJ67">
        <v>1</v>
      </c>
      <c r="BK67">
        <v>1</v>
      </c>
      <c r="BL67">
        <v>400</v>
      </c>
      <c r="BM67">
        <v>350</v>
      </c>
      <c r="BN67" t="s">
        <v>1317</v>
      </c>
      <c r="BQ67">
        <v>14</v>
      </c>
      <c r="BR67">
        <v>21</v>
      </c>
      <c r="BS67">
        <v>1</v>
      </c>
      <c r="BT67">
        <v>2000</v>
      </c>
      <c r="BU67">
        <v>500</v>
      </c>
      <c r="BW67" t="s">
        <v>1294</v>
      </c>
      <c r="BY67" t="s">
        <v>1330</v>
      </c>
      <c r="BZ67">
        <v>1</v>
      </c>
      <c r="CA67">
        <v>1</v>
      </c>
      <c r="CB67">
        <v>1</v>
      </c>
      <c r="CC67">
        <v>0</v>
      </c>
      <c r="CE67" t="s">
        <v>1630</v>
      </c>
      <c r="CF67">
        <v>1</v>
      </c>
      <c r="CG67">
        <v>0</v>
      </c>
      <c r="CH67">
        <v>0</v>
      </c>
      <c r="CI67">
        <v>0</v>
      </c>
      <c r="CJ67">
        <v>0</v>
      </c>
      <c r="CK67">
        <v>1</v>
      </c>
      <c r="CL67">
        <v>1</v>
      </c>
      <c r="CM67">
        <v>0</v>
      </c>
      <c r="CN67">
        <v>0</v>
      </c>
      <c r="CO67">
        <v>0</v>
      </c>
      <c r="CP67">
        <v>0</v>
      </c>
      <c r="CS67" t="s">
        <v>1332</v>
      </c>
      <c r="CT67">
        <v>0</v>
      </c>
      <c r="CU67">
        <v>1</v>
      </c>
      <c r="CV67">
        <v>0</v>
      </c>
      <c r="CW67">
        <v>0</v>
      </c>
      <c r="CX67" t="s">
        <v>1330</v>
      </c>
      <c r="CY67">
        <v>1</v>
      </c>
      <c r="CZ67">
        <v>1</v>
      </c>
      <c r="DA67">
        <v>1</v>
      </c>
      <c r="DB67">
        <v>0</v>
      </c>
      <c r="DC67" t="s">
        <v>1631</v>
      </c>
      <c r="DD67">
        <v>0</v>
      </c>
      <c r="DE67">
        <v>0</v>
      </c>
      <c r="DF67">
        <v>0</v>
      </c>
      <c r="DG67">
        <v>0</v>
      </c>
      <c r="DH67">
        <v>0</v>
      </c>
      <c r="DI67">
        <v>1</v>
      </c>
      <c r="DJ67">
        <v>0</v>
      </c>
      <c r="DK67">
        <v>0</v>
      </c>
      <c r="DL67">
        <v>1</v>
      </c>
      <c r="DM67">
        <v>0</v>
      </c>
      <c r="DN67">
        <v>0</v>
      </c>
      <c r="DO67">
        <v>0</v>
      </c>
      <c r="EK67" t="s">
        <v>1340</v>
      </c>
      <c r="EL67">
        <v>1</v>
      </c>
      <c r="EM67">
        <v>1</v>
      </c>
      <c r="EN67">
        <v>1</v>
      </c>
      <c r="EO67">
        <v>1</v>
      </c>
      <c r="EP67">
        <v>0</v>
      </c>
      <c r="EQ67">
        <v>4</v>
      </c>
      <c r="ES67" t="s">
        <v>1318</v>
      </c>
      <c r="ET67">
        <v>7500</v>
      </c>
      <c r="EU67" t="s">
        <v>1317</v>
      </c>
      <c r="EX67">
        <v>7</v>
      </c>
      <c r="EY67">
        <v>21</v>
      </c>
      <c r="EZ67">
        <v>1</v>
      </c>
      <c r="FA67">
        <v>100</v>
      </c>
      <c r="FB67">
        <v>50</v>
      </c>
      <c r="FD67" t="s">
        <v>1318</v>
      </c>
      <c r="FE67">
        <v>14000</v>
      </c>
      <c r="FF67" t="s">
        <v>1317</v>
      </c>
      <c r="FI67">
        <v>30</v>
      </c>
      <c r="FJ67">
        <v>21</v>
      </c>
      <c r="FK67">
        <v>0</v>
      </c>
      <c r="FL67">
        <v>1000</v>
      </c>
      <c r="FM67">
        <v>100</v>
      </c>
      <c r="FO67" t="s">
        <v>1318</v>
      </c>
      <c r="FP67">
        <v>2000</v>
      </c>
      <c r="FQ67" t="s">
        <v>1317</v>
      </c>
      <c r="FT67">
        <v>30</v>
      </c>
      <c r="FU67">
        <v>21</v>
      </c>
      <c r="FV67">
        <v>0</v>
      </c>
      <c r="FW67">
        <v>500</v>
      </c>
      <c r="FX67">
        <v>60</v>
      </c>
      <c r="FZ67" t="s">
        <v>1318</v>
      </c>
      <c r="GA67">
        <v>2000</v>
      </c>
      <c r="GB67" t="s">
        <v>1317</v>
      </c>
      <c r="GE67">
        <v>14</v>
      </c>
      <c r="GF67">
        <v>21</v>
      </c>
      <c r="GG67">
        <v>1</v>
      </c>
      <c r="GH67">
        <v>1000</v>
      </c>
      <c r="GI67">
        <v>80</v>
      </c>
      <c r="GK67" t="s">
        <v>1294</v>
      </c>
      <c r="GM67" t="s">
        <v>1340</v>
      </c>
      <c r="GN67">
        <v>1</v>
      </c>
      <c r="GO67">
        <v>1</v>
      </c>
      <c r="GP67">
        <v>1</v>
      </c>
      <c r="GQ67">
        <v>1</v>
      </c>
      <c r="GR67">
        <v>0</v>
      </c>
      <c r="GT67" t="s">
        <v>1559</v>
      </c>
      <c r="GU67">
        <v>1</v>
      </c>
      <c r="GV67">
        <v>0</v>
      </c>
      <c r="GW67">
        <v>0</v>
      </c>
      <c r="GX67">
        <v>0</v>
      </c>
      <c r="GY67">
        <v>0</v>
      </c>
      <c r="GZ67">
        <v>1</v>
      </c>
      <c r="HA67">
        <v>0</v>
      </c>
      <c r="HB67">
        <v>0</v>
      </c>
      <c r="HC67">
        <v>0</v>
      </c>
      <c r="HD67">
        <v>0</v>
      </c>
      <c r="HE67">
        <v>0</v>
      </c>
      <c r="HH67" t="s">
        <v>1332</v>
      </c>
      <c r="HI67">
        <v>0</v>
      </c>
      <c r="HJ67">
        <v>1</v>
      </c>
      <c r="HK67">
        <v>0</v>
      </c>
      <c r="HL67">
        <v>0</v>
      </c>
      <c r="HM67" t="s">
        <v>1340</v>
      </c>
      <c r="HN67">
        <v>1</v>
      </c>
      <c r="HO67">
        <v>1</v>
      </c>
      <c r="HP67">
        <v>1</v>
      </c>
      <c r="HQ67">
        <v>1</v>
      </c>
      <c r="HR67">
        <v>0</v>
      </c>
      <c r="HS67" t="s">
        <v>1632</v>
      </c>
      <c r="HT67">
        <v>0</v>
      </c>
      <c r="HU67">
        <v>0</v>
      </c>
      <c r="HV67">
        <v>0</v>
      </c>
      <c r="HW67">
        <v>0</v>
      </c>
      <c r="HX67">
        <v>0</v>
      </c>
      <c r="HY67">
        <v>0</v>
      </c>
      <c r="HZ67">
        <v>1</v>
      </c>
      <c r="IA67">
        <v>0</v>
      </c>
      <c r="IB67">
        <v>1</v>
      </c>
      <c r="IC67">
        <v>0</v>
      </c>
      <c r="ID67">
        <v>0</v>
      </c>
      <c r="IE67">
        <v>0</v>
      </c>
      <c r="JB67" t="s">
        <v>1633</v>
      </c>
      <c r="JC67">
        <v>0</v>
      </c>
      <c r="JD67">
        <v>0</v>
      </c>
      <c r="JE67">
        <v>0</v>
      </c>
      <c r="JF67">
        <v>1</v>
      </c>
      <c r="JG67">
        <v>1</v>
      </c>
      <c r="JH67">
        <v>1</v>
      </c>
      <c r="JI67">
        <v>1</v>
      </c>
      <c r="JJ67">
        <v>0</v>
      </c>
      <c r="JK67">
        <v>1</v>
      </c>
      <c r="JL67">
        <v>1</v>
      </c>
      <c r="JM67">
        <v>1</v>
      </c>
      <c r="JN67">
        <v>1</v>
      </c>
      <c r="JO67">
        <v>1</v>
      </c>
      <c r="JP67">
        <v>1</v>
      </c>
      <c r="JQ67">
        <v>0</v>
      </c>
      <c r="JR67">
        <v>0</v>
      </c>
      <c r="JS67">
        <v>10</v>
      </c>
      <c r="JT67">
        <v>17</v>
      </c>
      <c r="LM67" t="s">
        <v>1318</v>
      </c>
      <c r="LN67">
        <v>8000</v>
      </c>
      <c r="LO67" t="s">
        <v>1317</v>
      </c>
      <c r="LR67">
        <v>20</v>
      </c>
      <c r="LS67">
        <v>30</v>
      </c>
      <c r="LT67">
        <v>1</v>
      </c>
      <c r="LU67">
        <v>1000</v>
      </c>
      <c r="LV67">
        <v>60</v>
      </c>
      <c r="LX67" t="s">
        <v>1318</v>
      </c>
      <c r="LY67">
        <v>6500</v>
      </c>
      <c r="LZ67" t="s">
        <v>1317</v>
      </c>
      <c r="MC67">
        <v>20</v>
      </c>
      <c r="MD67">
        <v>30</v>
      </c>
      <c r="ME67">
        <v>1</v>
      </c>
      <c r="MF67">
        <v>1000</v>
      </c>
      <c r="MG67">
        <v>100</v>
      </c>
      <c r="MI67" t="s">
        <v>1318</v>
      </c>
      <c r="MJ67">
        <v>1400</v>
      </c>
      <c r="MK67" t="s">
        <v>1317</v>
      </c>
      <c r="MN67">
        <v>30</v>
      </c>
      <c r="MO67">
        <v>21</v>
      </c>
      <c r="MP67">
        <v>0</v>
      </c>
      <c r="MQ67">
        <v>3000</v>
      </c>
      <c r="MR67">
        <v>500</v>
      </c>
      <c r="MT67" t="s">
        <v>1318</v>
      </c>
      <c r="MU67">
        <v>150</v>
      </c>
      <c r="MV67" t="s">
        <v>1317</v>
      </c>
      <c r="MY67">
        <v>14</v>
      </c>
      <c r="MZ67">
        <v>21</v>
      </c>
      <c r="NA67">
        <v>1</v>
      </c>
      <c r="NB67">
        <v>1000</v>
      </c>
      <c r="NC67">
        <v>100</v>
      </c>
      <c r="NV67" t="s">
        <v>1318</v>
      </c>
      <c r="NW67">
        <v>1600</v>
      </c>
      <c r="NX67" t="s">
        <v>1317</v>
      </c>
      <c r="OA67">
        <v>14</v>
      </c>
      <c r="OB67">
        <v>21</v>
      </c>
      <c r="OC67">
        <v>1</v>
      </c>
      <c r="OD67">
        <v>1000</v>
      </c>
      <c r="OE67">
        <v>100</v>
      </c>
      <c r="OG67" t="s">
        <v>1318</v>
      </c>
      <c r="OH67">
        <v>3500</v>
      </c>
      <c r="OI67" t="s">
        <v>1317</v>
      </c>
      <c r="OL67">
        <v>30</v>
      </c>
      <c r="OM67">
        <v>21</v>
      </c>
      <c r="ON67">
        <v>0</v>
      </c>
      <c r="OO67">
        <v>2000</v>
      </c>
      <c r="OP67">
        <v>500</v>
      </c>
      <c r="OR67" t="s">
        <v>1318</v>
      </c>
      <c r="OS67">
        <v>3000</v>
      </c>
      <c r="OT67" t="s">
        <v>1317</v>
      </c>
      <c r="OW67">
        <v>14</v>
      </c>
      <c r="OX67">
        <v>21</v>
      </c>
      <c r="OY67">
        <v>1</v>
      </c>
      <c r="OZ67">
        <v>2000</v>
      </c>
      <c r="PA67">
        <v>500</v>
      </c>
      <c r="PC67" t="s">
        <v>1318</v>
      </c>
      <c r="PD67">
        <v>3000</v>
      </c>
      <c r="PE67" t="s">
        <v>1317</v>
      </c>
      <c r="PH67">
        <v>30</v>
      </c>
      <c r="PI67">
        <v>21</v>
      </c>
      <c r="PJ67">
        <v>0</v>
      </c>
      <c r="PK67">
        <v>200</v>
      </c>
      <c r="PL67">
        <v>50</v>
      </c>
      <c r="PN67" t="s">
        <v>1318</v>
      </c>
      <c r="PO67">
        <v>1250</v>
      </c>
      <c r="PP67" t="s">
        <v>1317</v>
      </c>
      <c r="PS67">
        <v>30</v>
      </c>
      <c r="PT67">
        <v>21</v>
      </c>
      <c r="PU67">
        <v>0</v>
      </c>
      <c r="PV67">
        <v>500</v>
      </c>
      <c r="PW67">
        <v>100</v>
      </c>
      <c r="PY67" t="s">
        <v>1318</v>
      </c>
      <c r="PZ67" t="s">
        <v>1294</v>
      </c>
      <c r="QA67">
        <v>7000</v>
      </c>
      <c r="QD67" t="s">
        <v>1317</v>
      </c>
      <c r="QG67">
        <v>30</v>
      </c>
      <c r="QH67">
        <v>21</v>
      </c>
      <c r="QI67">
        <v>0</v>
      </c>
      <c r="QJ67">
        <v>2000</v>
      </c>
      <c r="QK67">
        <v>1000</v>
      </c>
      <c r="QX67" t="s">
        <v>1294</v>
      </c>
      <c r="QZ67" t="s">
        <v>1634</v>
      </c>
      <c r="RA67">
        <v>0</v>
      </c>
      <c r="RB67">
        <v>0</v>
      </c>
      <c r="RC67">
        <v>0</v>
      </c>
      <c r="RD67">
        <v>1</v>
      </c>
      <c r="RE67">
        <v>1</v>
      </c>
      <c r="RF67">
        <v>1</v>
      </c>
      <c r="RG67">
        <v>1</v>
      </c>
      <c r="RH67">
        <v>0</v>
      </c>
      <c r="RI67">
        <v>1</v>
      </c>
      <c r="RJ67">
        <v>1</v>
      </c>
      <c r="RK67">
        <v>1</v>
      </c>
      <c r="RL67">
        <v>1</v>
      </c>
      <c r="RM67">
        <v>1</v>
      </c>
      <c r="RN67">
        <v>1</v>
      </c>
      <c r="RO67">
        <v>0</v>
      </c>
      <c r="RP67">
        <v>0</v>
      </c>
      <c r="RR67" t="s">
        <v>1559</v>
      </c>
      <c r="RS67">
        <v>1</v>
      </c>
      <c r="RT67">
        <v>0</v>
      </c>
      <c r="RU67">
        <v>0</v>
      </c>
      <c r="RV67">
        <v>0</v>
      </c>
      <c r="RW67">
        <v>0</v>
      </c>
      <c r="RX67">
        <v>1</v>
      </c>
      <c r="RY67">
        <v>0</v>
      </c>
      <c r="RZ67">
        <v>0</v>
      </c>
      <c r="SA67">
        <v>0</v>
      </c>
      <c r="SB67">
        <v>0</v>
      </c>
      <c r="SC67">
        <v>0</v>
      </c>
      <c r="SF67" t="s">
        <v>1332</v>
      </c>
      <c r="SG67">
        <v>0</v>
      </c>
      <c r="SH67">
        <v>1</v>
      </c>
      <c r="SI67">
        <v>0</v>
      </c>
      <c r="SJ67">
        <v>0</v>
      </c>
      <c r="SK67" t="s">
        <v>1635</v>
      </c>
      <c r="SL67">
        <v>0</v>
      </c>
      <c r="SM67">
        <v>0</v>
      </c>
      <c r="SN67">
        <v>0</v>
      </c>
      <c r="SO67">
        <v>1</v>
      </c>
      <c r="SP67">
        <v>1</v>
      </c>
      <c r="SQ67">
        <v>1</v>
      </c>
      <c r="SR67">
        <v>1</v>
      </c>
      <c r="SS67">
        <v>0</v>
      </c>
      <c r="ST67">
        <v>1</v>
      </c>
      <c r="SU67">
        <v>1</v>
      </c>
      <c r="SV67">
        <v>1</v>
      </c>
      <c r="SW67">
        <v>1</v>
      </c>
      <c r="SX67">
        <v>1</v>
      </c>
      <c r="SY67">
        <v>1</v>
      </c>
      <c r="SZ67">
        <v>0</v>
      </c>
      <c r="TA67">
        <v>0</v>
      </c>
      <c r="TB67" t="s">
        <v>1636</v>
      </c>
      <c r="TC67">
        <v>0</v>
      </c>
      <c r="TD67">
        <v>0</v>
      </c>
      <c r="TE67">
        <v>0</v>
      </c>
      <c r="TF67">
        <v>0</v>
      </c>
      <c r="TG67">
        <v>0</v>
      </c>
      <c r="TH67">
        <v>0</v>
      </c>
      <c r="TI67">
        <v>0</v>
      </c>
      <c r="TJ67">
        <v>0</v>
      </c>
      <c r="TK67">
        <v>1</v>
      </c>
      <c r="TL67">
        <v>0</v>
      </c>
      <c r="TM67">
        <v>0</v>
      </c>
      <c r="TN67">
        <v>0</v>
      </c>
      <c r="AQG67" t="s">
        <v>1563</v>
      </c>
      <c r="AQH67">
        <v>0</v>
      </c>
      <c r="AQI67">
        <v>0</v>
      </c>
      <c r="AQJ67">
        <v>1</v>
      </c>
      <c r="AQK67">
        <v>0</v>
      </c>
      <c r="AQL67">
        <v>0</v>
      </c>
      <c r="AQM67">
        <v>1</v>
      </c>
      <c r="AQN67">
        <v>0</v>
      </c>
      <c r="AQO67">
        <v>0</v>
      </c>
      <c r="AQP67">
        <v>0</v>
      </c>
      <c r="AQQ67">
        <v>0</v>
      </c>
      <c r="AQS67" t="s">
        <v>1637</v>
      </c>
      <c r="AQT67">
        <v>1</v>
      </c>
      <c r="AQU67">
        <v>0</v>
      </c>
      <c r="AQV67">
        <v>1</v>
      </c>
      <c r="AQW67">
        <v>1</v>
      </c>
      <c r="AQX67">
        <v>0</v>
      </c>
      <c r="AQY67">
        <v>0</v>
      </c>
      <c r="AQZ67">
        <v>1</v>
      </c>
      <c r="ARA67">
        <v>0</v>
      </c>
      <c r="ARB67">
        <v>0</v>
      </c>
      <c r="ARC67">
        <v>0</v>
      </c>
      <c r="ARD67">
        <v>0</v>
      </c>
      <c r="ARF67" t="s">
        <v>1424</v>
      </c>
      <c r="ARG67" t="s">
        <v>1336</v>
      </c>
      <c r="ARH67">
        <v>0</v>
      </c>
      <c r="ARI67">
        <v>1</v>
      </c>
      <c r="ARJ67">
        <v>0</v>
      </c>
      <c r="ARK67">
        <v>0</v>
      </c>
      <c r="ARL67">
        <v>0</v>
      </c>
      <c r="ARM67">
        <v>0</v>
      </c>
      <c r="ARN67" t="s">
        <v>1326</v>
      </c>
      <c r="ARO67" t="s">
        <v>1296</v>
      </c>
      <c r="ARP67">
        <v>1</v>
      </c>
      <c r="ARQ67">
        <v>0</v>
      </c>
      <c r="ARR67">
        <v>0</v>
      </c>
      <c r="ARS67">
        <v>0</v>
      </c>
      <c r="ART67">
        <v>0</v>
      </c>
      <c r="ARU67">
        <v>0</v>
      </c>
      <c r="ARV67">
        <v>0</v>
      </c>
      <c r="ARW67">
        <v>0</v>
      </c>
      <c r="ARX67">
        <v>0</v>
      </c>
      <c r="ARZ67" t="s">
        <v>1306</v>
      </c>
      <c r="ASA67" t="s">
        <v>1638</v>
      </c>
      <c r="ASB67">
        <v>0</v>
      </c>
      <c r="ASC67">
        <v>1</v>
      </c>
      <c r="ASD67">
        <v>0</v>
      </c>
      <c r="ASE67">
        <v>0</v>
      </c>
      <c r="ASF67">
        <v>1</v>
      </c>
      <c r="ASG67">
        <v>0</v>
      </c>
      <c r="ASH67">
        <v>0</v>
      </c>
      <c r="ASI67">
        <v>0</v>
      </c>
      <c r="ASJ67">
        <v>0</v>
      </c>
      <c r="ASL67" t="s">
        <v>1296</v>
      </c>
      <c r="ASM67">
        <v>1</v>
      </c>
      <c r="ASN67">
        <v>0</v>
      </c>
      <c r="ASO67">
        <v>0</v>
      </c>
      <c r="ASP67">
        <v>0</v>
      </c>
      <c r="ASQ67">
        <v>0</v>
      </c>
      <c r="ASR67">
        <v>0</v>
      </c>
      <c r="ASS67">
        <v>0</v>
      </c>
      <c r="AST67">
        <v>0</v>
      </c>
      <c r="ASU67">
        <v>0</v>
      </c>
      <c r="ASV67">
        <v>0</v>
      </c>
      <c r="ASX67" t="s">
        <v>1639</v>
      </c>
      <c r="ASY67">
        <v>0</v>
      </c>
      <c r="ASZ67">
        <v>0</v>
      </c>
      <c r="ATA67">
        <v>0</v>
      </c>
      <c r="ATB67">
        <v>1</v>
      </c>
      <c r="ATC67">
        <v>1</v>
      </c>
      <c r="ATD67">
        <v>0</v>
      </c>
      <c r="ATE67">
        <v>0</v>
      </c>
      <c r="ATF67">
        <v>0</v>
      </c>
      <c r="ATG67">
        <v>0</v>
      </c>
      <c r="ATI67" t="s">
        <v>1640</v>
      </c>
      <c r="ATJ67">
        <v>0</v>
      </c>
      <c r="ATK67">
        <v>0</v>
      </c>
      <c r="ATL67">
        <v>0</v>
      </c>
      <c r="ATM67">
        <v>1</v>
      </c>
      <c r="ATN67">
        <v>1</v>
      </c>
      <c r="ATO67">
        <v>1</v>
      </c>
      <c r="ATP67">
        <v>1</v>
      </c>
      <c r="ATQ67">
        <v>0</v>
      </c>
      <c r="ATR67">
        <v>0</v>
      </c>
      <c r="ATT67" t="s">
        <v>1337</v>
      </c>
      <c r="ATU67" t="s">
        <v>1294</v>
      </c>
      <c r="ATW67" t="s">
        <v>1641</v>
      </c>
      <c r="ATX67" t="s">
        <v>1337</v>
      </c>
      <c r="ATY67" t="s">
        <v>1294</v>
      </c>
      <c r="AUA67" t="s">
        <v>1641</v>
      </c>
      <c r="AUB67" t="s">
        <v>1328</v>
      </c>
      <c r="AUD67" t="s">
        <v>1642</v>
      </c>
      <c r="AUG67">
        <v>442721729</v>
      </c>
      <c r="AUH67" s="167">
        <v>45098.60560185185</v>
      </c>
      <c r="AUK67" t="s">
        <v>1308</v>
      </c>
      <c r="AUL67" t="s">
        <v>1309</v>
      </c>
      <c r="AUM67" t="s">
        <v>1310</v>
      </c>
    </row>
    <row r="68" spans="1:534 1125:1235" customFormat="1" ht="14.45">
      <c r="A68">
        <v>67</v>
      </c>
      <c r="B68" t="s">
        <v>1643</v>
      </c>
      <c r="C68" s="167">
        <v>45098</v>
      </c>
      <c r="D68" t="s">
        <v>1586</v>
      </c>
      <c r="E68" t="s">
        <v>1587</v>
      </c>
      <c r="F68" s="167">
        <v>45098.628084745367</v>
      </c>
      <c r="G68" s="167">
        <v>45098.639418541672</v>
      </c>
      <c r="H68" t="s">
        <v>1286</v>
      </c>
      <c r="K68" t="s">
        <v>1588</v>
      </c>
      <c r="L68" s="167">
        <v>45098</v>
      </c>
      <c r="M68" t="s">
        <v>1554</v>
      </c>
      <c r="N68" t="s">
        <v>1589</v>
      </c>
      <c r="O68" t="s">
        <v>1590</v>
      </c>
      <c r="P68" t="s">
        <v>1291</v>
      </c>
      <c r="S68" t="s">
        <v>1591</v>
      </c>
      <c r="T68" t="s">
        <v>1592</v>
      </c>
      <c r="V68" t="s">
        <v>1294</v>
      </c>
      <c r="X68" t="s">
        <v>1414</v>
      </c>
      <c r="AA68" t="s">
        <v>1330</v>
      </c>
      <c r="AB68">
        <v>1</v>
      </c>
      <c r="AC68">
        <v>1</v>
      </c>
      <c r="AD68">
        <v>1</v>
      </c>
      <c r="AE68">
        <v>0</v>
      </c>
      <c r="AF68">
        <v>3</v>
      </c>
      <c r="AH68" t="s">
        <v>1318</v>
      </c>
      <c r="AI68">
        <v>7500</v>
      </c>
      <c r="AJ68" t="s">
        <v>1317</v>
      </c>
      <c r="AM68">
        <v>60</v>
      </c>
      <c r="AN68">
        <v>120</v>
      </c>
      <c r="AO68">
        <v>1</v>
      </c>
      <c r="AP68">
        <v>100</v>
      </c>
      <c r="AQ68">
        <v>0</v>
      </c>
      <c r="AS68" t="s">
        <v>1318</v>
      </c>
      <c r="AT68" t="s">
        <v>1319</v>
      </c>
      <c r="AU68">
        <v>1</v>
      </c>
      <c r="AV68">
        <v>1</v>
      </c>
      <c r="AW68">
        <v>1000</v>
      </c>
      <c r="AX68">
        <v>1250</v>
      </c>
      <c r="AY68" t="s">
        <v>1317</v>
      </c>
      <c r="BB68">
        <v>60</v>
      </c>
      <c r="BC68">
        <v>120</v>
      </c>
      <c r="BD68">
        <v>1</v>
      </c>
      <c r="BE68">
        <v>200</v>
      </c>
      <c r="BF68">
        <v>0</v>
      </c>
      <c r="BH68" t="s">
        <v>1318</v>
      </c>
      <c r="BI68" t="s">
        <v>1320</v>
      </c>
      <c r="BJ68">
        <v>1</v>
      </c>
      <c r="BK68">
        <v>1</v>
      </c>
      <c r="BL68">
        <v>700</v>
      </c>
      <c r="BM68">
        <v>900</v>
      </c>
      <c r="BN68" t="s">
        <v>1317</v>
      </c>
      <c r="BQ68">
        <v>30</v>
      </c>
      <c r="BR68">
        <v>120</v>
      </c>
      <c r="BS68">
        <v>1</v>
      </c>
      <c r="BT68">
        <v>200</v>
      </c>
      <c r="BU68">
        <v>0</v>
      </c>
      <c r="BW68" t="s">
        <v>1294</v>
      </c>
      <c r="BY68" t="s">
        <v>1330</v>
      </c>
      <c r="BZ68">
        <v>1</v>
      </c>
      <c r="CA68">
        <v>1</v>
      </c>
      <c r="CB68">
        <v>1</v>
      </c>
      <c r="CC68">
        <v>0</v>
      </c>
      <c r="CE68" t="s">
        <v>1594</v>
      </c>
      <c r="CF68">
        <v>1</v>
      </c>
      <c r="CG68">
        <v>0</v>
      </c>
      <c r="CH68">
        <v>0</v>
      </c>
      <c r="CI68">
        <v>1</v>
      </c>
      <c r="CJ68">
        <v>0</v>
      </c>
      <c r="CK68">
        <v>1</v>
      </c>
      <c r="CL68">
        <v>0</v>
      </c>
      <c r="CM68">
        <v>0</v>
      </c>
      <c r="CN68">
        <v>0</v>
      </c>
      <c r="CO68">
        <v>0</v>
      </c>
      <c r="CP68">
        <v>0</v>
      </c>
      <c r="CS68" t="s">
        <v>1414</v>
      </c>
      <c r="CT68">
        <v>0</v>
      </c>
      <c r="CU68">
        <v>0</v>
      </c>
      <c r="CV68">
        <v>0</v>
      </c>
      <c r="CW68">
        <v>1</v>
      </c>
      <c r="EK68" t="s">
        <v>1340</v>
      </c>
      <c r="EL68">
        <v>1</v>
      </c>
      <c r="EM68">
        <v>1</v>
      </c>
      <c r="EN68">
        <v>1</v>
      </c>
      <c r="EO68">
        <v>1</v>
      </c>
      <c r="EP68">
        <v>0</v>
      </c>
      <c r="EQ68">
        <v>4</v>
      </c>
      <c r="ES68" t="s">
        <v>1561</v>
      </c>
      <c r="FD68" t="s">
        <v>1561</v>
      </c>
      <c r="FO68" t="s">
        <v>1561</v>
      </c>
      <c r="FZ68" t="s">
        <v>1561</v>
      </c>
      <c r="GK68" t="s">
        <v>1294</v>
      </c>
      <c r="GM68" t="s">
        <v>1340</v>
      </c>
      <c r="GN68">
        <v>1</v>
      </c>
      <c r="GO68">
        <v>1</v>
      </c>
      <c r="GP68">
        <v>1</v>
      </c>
      <c r="GQ68">
        <v>1</v>
      </c>
      <c r="GR68">
        <v>0</v>
      </c>
      <c r="GT68" t="s">
        <v>1594</v>
      </c>
      <c r="GU68">
        <v>1</v>
      </c>
      <c r="GV68">
        <v>0</v>
      </c>
      <c r="GW68">
        <v>0</v>
      </c>
      <c r="GX68">
        <v>1</v>
      </c>
      <c r="GY68">
        <v>0</v>
      </c>
      <c r="GZ68">
        <v>1</v>
      </c>
      <c r="HA68">
        <v>0</v>
      </c>
      <c r="HB68">
        <v>0</v>
      </c>
      <c r="HC68">
        <v>0</v>
      </c>
      <c r="HD68">
        <v>0</v>
      </c>
      <c r="HE68">
        <v>0</v>
      </c>
      <c r="HH68" t="s">
        <v>1414</v>
      </c>
      <c r="HI68">
        <v>0</v>
      </c>
      <c r="HJ68">
        <v>0</v>
      </c>
      <c r="HK68">
        <v>0</v>
      </c>
      <c r="HL68">
        <v>1</v>
      </c>
      <c r="JB68" t="s">
        <v>1521</v>
      </c>
      <c r="JC68">
        <v>1</v>
      </c>
      <c r="JD68">
        <v>1</v>
      </c>
      <c r="JE68">
        <v>1</v>
      </c>
      <c r="JF68">
        <v>1</v>
      </c>
      <c r="JG68">
        <v>1</v>
      </c>
      <c r="JH68">
        <v>1</v>
      </c>
      <c r="JI68">
        <v>1</v>
      </c>
      <c r="JJ68">
        <v>1</v>
      </c>
      <c r="JK68">
        <v>1</v>
      </c>
      <c r="JL68">
        <v>1</v>
      </c>
      <c r="JM68">
        <v>1</v>
      </c>
      <c r="JN68">
        <v>1</v>
      </c>
      <c r="JO68">
        <v>1</v>
      </c>
      <c r="JP68">
        <v>1</v>
      </c>
      <c r="JQ68">
        <v>1</v>
      </c>
      <c r="JR68">
        <v>0</v>
      </c>
      <c r="JS68">
        <v>15</v>
      </c>
      <c r="JT68">
        <v>22</v>
      </c>
      <c r="JV68" t="s">
        <v>1318</v>
      </c>
      <c r="JW68">
        <v>1000</v>
      </c>
      <c r="JX68" t="s">
        <v>1299</v>
      </c>
      <c r="KA68">
        <v>60</v>
      </c>
      <c r="KB68">
        <v>120</v>
      </c>
      <c r="KC68">
        <v>1</v>
      </c>
      <c r="KD68">
        <v>100</v>
      </c>
      <c r="KE68">
        <v>0</v>
      </c>
      <c r="KG68" t="s">
        <v>1318</v>
      </c>
      <c r="KH68" t="s">
        <v>1300</v>
      </c>
      <c r="KI68">
        <v>1</v>
      </c>
      <c r="KJ68">
        <v>1</v>
      </c>
      <c r="KK68">
        <v>9500</v>
      </c>
      <c r="KL68">
        <v>400</v>
      </c>
      <c r="KM68" t="s">
        <v>1299</v>
      </c>
      <c r="KP68">
        <v>60</v>
      </c>
      <c r="KQ68">
        <v>15</v>
      </c>
      <c r="KR68">
        <v>0</v>
      </c>
      <c r="KS68">
        <v>200</v>
      </c>
      <c r="KT68">
        <v>0</v>
      </c>
      <c r="KV68" t="s">
        <v>1561</v>
      </c>
      <c r="LM68" t="s">
        <v>1561</v>
      </c>
      <c r="LX68" t="s">
        <v>1561</v>
      </c>
      <c r="MI68" t="s">
        <v>1561</v>
      </c>
      <c r="MT68" t="s">
        <v>1561</v>
      </c>
      <c r="NE68" t="s">
        <v>1561</v>
      </c>
      <c r="NV68" t="s">
        <v>1561</v>
      </c>
      <c r="OG68" t="s">
        <v>1561</v>
      </c>
      <c r="OR68" t="s">
        <v>1561</v>
      </c>
      <c r="PC68" t="s">
        <v>1561</v>
      </c>
      <c r="PN68" t="s">
        <v>1318</v>
      </c>
      <c r="PO68">
        <v>1250</v>
      </c>
      <c r="PP68" t="s">
        <v>1317</v>
      </c>
      <c r="PS68">
        <v>60</v>
      </c>
      <c r="PT68">
        <v>120</v>
      </c>
      <c r="PU68">
        <v>1</v>
      </c>
      <c r="PV68">
        <v>200</v>
      </c>
      <c r="PW68">
        <v>0</v>
      </c>
      <c r="PY68" t="s">
        <v>1561</v>
      </c>
      <c r="QM68" t="s">
        <v>1318</v>
      </c>
      <c r="QN68">
        <v>1500</v>
      </c>
      <c r="QO68" t="s">
        <v>1317</v>
      </c>
      <c r="QR68">
        <v>60</v>
      </c>
      <c r="QS68">
        <v>120</v>
      </c>
      <c r="QT68">
        <v>1</v>
      </c>
      <c r="QU68">
        <v>300</v>
      </c>
      <c r="QV68">
        <v>0</v>
      </c>
      <c r="QX68" t="s">
        <v>1294</v>
      </c>
      <c r="QZ68" t="s">
        <v>1562</v>
      </c>
      <c r="RA68">
        <v>1</v>
      </c>
      <c r="RB68">
        <v>1</v>
      </c>
      <c r="RC68">
        <v>1</v>
      </c>
      <c r="RD68">
        <v>1</v>
      </c>
      <c r="RE68">
        <v>1</v>
      </c>
      <c r="RF68">
        <v>1</v>
      </c>
      <c r="RG68">
        <v>1</v>
      </c>
      <c r="RH68">
        <v>1</v>
      </c>
      <c r="RI68">
        <v>1</v>
      </c>
      <c r="RJ68">
        <v>1</v>
      </c>
      <c r="RK68">
        <v>1</v>
      </c>
      <c r="RL68">
        <v>1</v>
      </c>
      <c r="RM68">
        <v>1</v>
      </c>
      <c r="RN68">
        <v>1</v>
      </c>
      <c r="RO68">
        <v>1</v>
      </c>
      <c r="RP68">
        <v>0</v>
      </c>
      <c r="RR68" t="s">
        <v>1594</v>
      </c>
      <c r="RS68">
        <v>1</v>
      </c>
      <c r="RT68">
        <v>0</v>
      </c>
      <c r="RU68">
        <v>0</v>
      </c>
      <c r="RV68">
        <v>1</v>
      </c>
      <c r="RW68">
        <v>0</v>
      </c>
      <c r="RX68">
        <v>1</v>
      </c>
      <c r="RY68">
        <v>0</v>
      </c>
      <c r="RZ68">
        <v>0</v>
      </c>
      <c r="SA68">
        <v>0</v>
      </c>
      <c r="SB68">
        <v>0</v>
      </c>
      <c r="SC68">
        <v>0</v>
      </c>
      <c r="SF68" t="s">
        <v>1414</v>
      </c>
      <c r="SG68">
        <v>0</v>
      </c>
      <c r="SH68">
        <v>0</v>
      </c>
      <c r="SI68">
        <v>0</v>
      </c>
      <c r="SJ68">
        <v>1</v>
      </c>
      <c r="AQG68" t="s">
        <v>1596</v>
      </c>
      <c r="AQH68">
        <v>0</v>
      </c>
      <c r="AQI68">
        <v>0</v>
      </c>
      <c r="AQJ68">
        <v>0</v>
      </c>
      <c r="AQK68">
        <v>0</v>
      </c>
      <c r="AQL68">
        <v>0</v>
      </c>
      <c r="AQM68">
        <v>0</v>
      </c>
      <c r="AQN68">
        <v>0</v>
      </c>
      <c r="AQO68">
        <v>0</v>
      </c>
      <c r="AQP68">
        <v>0</v>
      </c>
      <c r="AQQ68">
        <v>1</v>
      </c>
      <c r="AQS68" t="s">
        <v>1609</v>
      </c>
      <c r="AQT68">
        <v>0</v>
      </c>
      <c r="AQU68">
        <v>0</v>
      </c>
      <c r="AQV68">
        <v>0</v>
      </c>
      <c r="AQW68">
        <v>0</v>
      </c>
      <c r="AQX68">
        <v>0</v>
      </c>
      <c r="AQY68">
        <v>1</v>
      </c>
      <c r="AQZ68">
        <v>0</v>
      </c>
      <c r="ARA68">
        <v>0</v>
      </c>
      <c r="ARB68">
        <v>0</v>
      </c>
      <c r="ARC68">
        <v>0</v>
      </c>
      <c r="ARD68">
        <v>0</v>
      </c>
      <c r="ARF68" t="s">
        <v>1372</v>
      </c>
      <c r="ARG68" t="s">
        <v>1596</v>
      </c>
      <c r="ARH68">
        <v>0</v>
      </c>
      <c r="ARI68">
        <v>0</v>
      </c>
      <c r="ARJ68">
        <v>0</v>
      </c>
      <c r="ARK68">
        <v>0</v>
      </c>
      <c r="ARL68">
        <v>0</v>
      </c>
      <c r="ARM68">
        <v>1</v>
      </c>
      <c r="ARO68" t="s">
        <v>1596</v>
      </c>
      <c r="ARP68">
        <v>0</v>
      </c>
      <c r="ARQ68">
        <v>0</v>
      </c>
      <c r="ARR68">
        <v>0</v>
      </c>
      <c r="ARS68">
        <v>0</v>
      </c>
      <c r="ART68">
        <v>0</v>
      </c>
      <c r="ARU68">
        <v>0</v>
      </c>
      <c r="ARV68">
        <v>0</v>
      </c>
      <c r="ARW68">
        <v>0</v>
      </c>
      <c r="ARX68">
        <v>1</v>
      </c>
      <c r="ARZ68" t="s">
        <v>1597</v>
      </c>
      <c r="ASA68" t="s">
        <v>1596</v>
      </c>
      <c r="ASB68">
        <v>0</v>
      </c>
      <c r="ASC68">
        <v>0</v>
      </c>
      <c r="ASD68">
        <v>0</v>
      </c>
      <c r="ASE68">
        <v>0</v>
      </c>
      <c r="ASF68">
        <v>0</v>
      </c>
      <c r="ASG68">
        <v>0</v>
      </c>
      <c r="ASH68">
        <v>0</v>
      </c>
      <c r="ASI68">
        <v>0</v>
      </c>
      <c r="ASJ68">
        <v>1</v>
      </c>
      <c r="ASL68" t="s">
        <v>1596</v>
      </c>
      <c r="ASM68">
        <v>0</v>
      </c>
      <c r="ASN68">
        <v>0</v>
      </c>
      <c r="ASO68">
        <v>0</v>
      </c>
      <c r="ASP68">
        <v>0</v>
      </c>
      <c r="ASQ68">
        <v>0</v>
      </c>
      <c r="ASR68">
        <v>0</v>
      </c>
      <c r="ASS68">
        <v>0</v>
      </c>
      <c r="AST68">
        <v>0</v>
      </c>
      <c r="ASU68">
        <v>0</v>
      </c>
      <c r="ASV68">
        <v>1</v>
      </c>
      <c r="ASX68" t="s">
        <v>1596</v>
      </c>
      <c r="ASY68">
        <v>0</v>
      </c>
      <c r="ASZ68">
        <v>0</v>
      </c>
      <c r="ATA68">
        <v>0</v>
      </c>
      <c r="ATB68">
        <v>0</v>
      </c>
      <c r="ATC68">
        <v>0</v>
      </c>
      <c r="ATD68">
        <v>0</v>
      </c>
      <c r="ATE68">
        <v>0</v>
      </c>
      <c r="ATF68">
        <v>0</v>
      </c>
      <c r="ATG68">
        <v>1</v>
      </c>
      <c r="ATI68" t="s">
        <v>1417</v>
      </c>
      <c r="ATJ68">
        <v>0</v>
      </c>
      <c r="ATK68">
        <v>0</v>
      </c>
      <c r="ATL68">
        <v>0</v>
      </c>
      <c r="ATM68">
        <v>0</v>
      </c>
      <c r="ATN68">
        <v>0</v>
      </c>
      <c r="ATO68">
        <v>0</v>
      </c>
      <c r="ATP68">
        <v>0</v>
      </c>
      <c r="ATQ68">
        <v>0</v>
      </c>
      <c r="ATR68">
        <v>1</v>
      </c>
      <c r="ATT68" t="s">
        <v>1445</v>
      </c>
      <c r="ATU68" t="s">
        <v>1294</v>
      </c>
      <c r="ATW68" t="s">
        <v>1600</v>
      </c>
      <c r="ATX68" t="s">
        <v>1445</v>
      </c>
      <c r="ATY68" t="s">
        <v>1294</v>
      </c>
      <c r="AUA68" t="s">
        <v>1600</v>
      </c>
      <c r="AUB68" t="s">
        <v>1644</v>
      </c>
      <c r="AUD68" t="s">
        <v>1645</v>
      </c>
      <c r="AUG68">
        <v>442760333</v>
      </c>
      <c r="AUH68" s="167">
        <v>45098.648032407407</v>
      </c>
      <c r="AUK68" t="s">
        <v>1308</v>
      </c>
      <c r="AUL68" t="s">
        <v>1309</v>
      </c>
      <c r="AUM68" t="s">
        <v>1310</v>
      </c>
    </row>
    <row r="69" spans="1:534 1125:1235" customFormat="1" ht="14.45">
      <c r="A69">
        <v>68</v>
      </c>
      <c r="B69" t="s">
        <v>1646</v>
      </c>
      <c r="C69" s="167">
        <v>45098</v>
      </c>
      <c r="D69" t="s">
        <v>1586</v>
      </c>
      <c r="E69" t="s">
        <v>1587</v>
      </c>
      <c r="F69" s="167">
        <v>45098.606456180547</v>
      </c>
      <c r="G69" s="167">
        <v>45098.627973298608</v>
      </c>
      <c r="H69" t="s">
        <v>1286</v>
      </c>
      <c r="K69" t="s">
        <v>1588</v>
      </c>
      <c r="L69" s="167">
        <v>45098</v>
      </c>
      <c r="M69" t="s">
        <v>1554</v>
      </c>
      <c r="N69" t="s">
        <v>1589</v>
      </c>
      <c r="O69" t="s">
        <v>1590</v>
      </c>
      <c r="P69" t="s">
        <v>1291</v>
      </c>
      <c r="S69" t="s">
        <v>1591</v>
      </c>
      <c r="T69" t="s">
        <v>1592</v>
      </c>
      <c r="V69" t="s">
        <v>1294</v>
      </c>
      <c r="X69" t="s">
        <v>1414</v>
      </c>
      <c r="AA69" t="s">
        <v>1330</v>
      </c>
      <c r="AB69">
        <v>1</v>
      </c>
      <c r="AC69">
        <v>1</v>
      </c>
      <c r="AD69">
        <v>1</v>
      </c>
      <c r="AE69">
        <v>0</v>
      </c>
      <c r="AF69">
        <v>3</v>
      </c>
      <c r="AH69" t="s">
        <v>1318</v>
      </c>
      <c r="AI69">
        <v>7000</v>
      </c>
      <c r="AJ69" t="s">
        <v>1317</v>
      </c>
      <c r="AM69">
        <v>30</v>
      </c>
      <c r="AN69">
        <v>120</v>
      </c>
      <c r="AO69">
        <v>1</v>
      </c>
      <c r="AP69">
        <v>100</v>
      </c>
      <c r="AQ69">
        <v>0</v>
      </c>
      <c r="AS69" t="s">
        <v>1318</v>
      </c>
      <c r="AT69" t="s">
        <v>1319</v>
      </c>
      <c r="AU69">
        <v>1</v>
      </c>
      <c r="AV69">
        <v>1</v>
      </c>
      <c r="AW69">
        <v>1250</v>
      </c>
      <c r="AX69">
        <v>1500</v>
      </c>
      <c r="AY69" t="s">
        <v>1317</v>
      </c>
      <c r="BB69">
        <v>60</v>
      </c>
      <c r="BC69">
        <v>120</v>
      </c>
      <c r="BD69">
        <v>1</v>
      </c>
      <c r="BE69">
        <v>200</v>
      </c>
      <c r="BF69">
        <v>0</v>
      </c>
      <c r="BH69" t="s">
        <v>1318</v>
      </c>
      <c r="BI69" t="s">
        <v>1320</v>
      </c>
      <c r="BJ69">
        <v>1</v>
      </c>
      <c r="BK69">
        <v>1</v>
      </c>
      <c r="BL69">
        <v>600</v>
      </c>
      <c r="BM69">
        <v>1500</v>
      </c>
      <c r="BN69" t="s">
        <v>1317</v>
      </c>
      <c r="BQ69">
        <v>90</v>
      </c>
      <c r="BR69">
        <v>120</v>
      </c>
      <c r="BS69">
        <v>1</v>
      </c>
      <c r="BT69">
        <v>200</v>
      </c>
      <c r="BU69">
        <v>0</v>
      </c>
      <c r="BW69" t="s">
        <v>1294</v>
      </c>
      <c r="BY69" t="s">
        <v>1330</v>
      </c>
      <c r="BZ69">
        <v>1</v>
      </c>
      <c r="CA69">
        <v>1</v>
      </c>
      <c r="CB69">
        <v>1</v>
      </c>
      <c r="CC69">
        <v>0</v>
      </c>
      <c r="CE69" t="s">
        <v>1594</v>
      </c>
      <c r="CF69">
        <v>1</v>
      </c>
      <c r="CG69">
        <v>0</v>
      </c>
      <c r="CH69">
        <v>0</v>
      </c>
      <c r="CI69">
        <v>1</v>
      </c>
      <c r="CJ69">
        <v>0</v>
      </c>
      <c r="CK69">
        <v>1</v>
      </c>
      <c r="CL69">
        <v>0</v>
      </c>
      <c r="CM69">
        <v>0</v>
      </c>
      <c r="CN69">
        <v>0</v>
      </c>
      <c r="CO69">
        <v>0</v>
      </c>
      <c r="CP69">
        <v>0</v>
      </c>
      <c r="CS69" t="s">
        <v>1414</v>
      </c>
      <c r="CT69">
        <v>0</v>
      </c>
      <c r="CU69">
        <v>0</v>
      </c>
      <c r="CV69">
        <v>0</v>
      </c>
      <c r="CW69">
        <v>1</v>
      </c>
      <c r="EK69" t="s">
        <v>1340</v>
      </c>
      <c r="EL69">
        <v>1</v>
      </c>
      <c r="EM69">
        <v>1</v>
      </c>
      <c r="EN69">
        <v>1</v>
      </c>
      <c r="EO69">
        <v>1</v>
      </c>
      <c r="EP69">
        <v>0</v>
      </c>
      <c r="EQ69">
        <v>4</v>
      </c>
      <c r="ES69" t="s">
        <v>1561</v>
      </c>
      <c r="FD69" t="s">
        <v>1561</v>
      </c>
      <c r="FO69" t="s">
        <v>1561</v>
      </c>
      <c r="FZ69" t="s">
        <v>1561</v>
      </c>
      <c r="GK69" t="s">
        <v>1294</v>
      </c>
      <c r="GM69" t="s">
        <v>1340</v>
      </c>
      <c r="GN69">
        <v>1</v>
      </c>
      <c r="GO69">
        <v>1</v>
      </c>
      <c r="GP69">
        <v>1</v>
      </c>
      <c r="GQ69">
        <v>1</v>
      </c>
      <c r="GR69">
        <v>0</v>
      </c>
      <c r="GT69" t="s">
        <v>1559</v>
      </c>
      <c r="GU69">
        <v>1</v>
      </c>
      <c r="GV69">
        <v>0</v>
      </c>
      <c r="GW69">
        <v>0</v>
      </c>
      <c r="GX69">
        <v>0</v>
      </c>
      <c r="GY69">
        <v>0</v>
      </c>
      <c r="GZ69">
        <v>1</v>
      </c>
      <c r="HA69">
        <v>0</v>
      </c>
      <c r="HB69">
        <v>0</v>
      </c>
      <c r="HC69">
        <v>0</v>
      </c>
      <c r="HD69">
        <v>0</v>
      </c>
      <c r="HE69">
        <v>0</v>
      </c>
      <c r="HH69" t="s">
        <v>1414</v>
      </c>
      <c r="HI69">
        <v>0</v>
      </c>
      <c r="HJ69">
        <v>0</v>
      </c>
      <c r="HK69">
        <v>0</v>
      </c>
      <c r="HL69">
        <v>1</v>
      </c>
      <c r="JB69" t="s">
        <v>1521</v>
      </c>
      <c r="JC69">
        <v>1</v>
      </c>
      <c r="JD69">
        <v>1</v>
      </c>
      <c r="JE69">
        <v>1</v>
      </c>
      <c r="JF69">
        <v>1</v>
      </c>
      <c r="JG69">
        <v>1</v>
      </c>
      <c r="JH69">
        <v>1</v>
      </c>
      <c r="JI69">
        <v>1</v>
      </c>
      <c r="JJ69">
        <v>1</v>
      </c>
      <c r="JK69">
        <v>1</v>
      </c>
      <c r="JL69">
        <v>1</v>
      </c>
      <c r="JM69">
        <v>1</v>
      </c>
      <c r="JN69">
        <v>1</v>
      </c>
      <c r="JO69">
        <v>1</v>
      </c>
      <c r="JP69">
        <v>1</v>
      </c>
      <c r="JQ69">
        <v>1</v>
      </c>
      <c r="JR69">
        <v>0</v>
      </c>
      <c r="JS69">
        <v>15</v>
      </c>
      <c r="JT69">
        <v>22</v>
      </c>
      <c r="JV69" t="s">
        <v>1318</v>
      </c>
      <c r="JW69">
        <v>1000</v>
      </c>
      <c r="JX69" t="s">
        <v>1299</v>
      </c>
      <c r="KA69">
        <v>90</v>
      </c>
      <c r="KB69">
        <v>15</v>
      </c>
      <c r="KC69">
        <v>0</v>
      </c>
      <c r="KD69">
        <v>200</v>
      </c>
      <c r="KE69">
        <v>0</v>
      </c>
      <c r="KG69" t="s">
        <v>1318</v>
      </c>
      <c r="KH69" t="s">
        <v>1300</v>
      </c>
      <c r="KI69">
        <v>1</v>
      </c>
      <c r="KJ69">
        <v>1</v>
      </c>
      <c r="KK69">
        <v>9000</v>
      </c>
      <c r="KL69">
        <v>400</v>
      </c>
      <c r="KM69" t="s">
        <v>1299</v>
      </c>
      <c r="KP69">
        <v>60</v>
      </c>
      <c r="KQ69">
        <v>15</v>
      </c>
      <c r="KR69">
        <v>0</v>
      </c>
      <c r="KS69">
        <v>200</v>
      </c>
      <c r="KT69">
        <v>0</v>
      </c>
      <c r="KV69" t="s">
        <v>1561</v>
      </c>
      <c r="LM69" t="s">
        <v>1561</v>
      </c>
      <c r="LX69" t="s">
        <v>1561</v>
      </c>
      <c r="MI69" t="s">
        <v>1561</v>
      </c>
      <c r="MT69" t="s">
        <v>1561</v>
      </c>
      <c r="NE69" t="s">
        <v>1561</v>
      </c>
      <c r="NV69" t="s">
        <v>1561</v>
      </c>
      <c r="OG69" t="s">
        <v>1561</v>
      </c>
      <c r="OR69" t="s">
        <v>1561</v>
      </c>
      <c r="PC69" t="s">
        <v>1561</v>
      </c>
      <c r="PN69" t="s">
        <v>1318</v>
      </c>
      <c r="PO69">
        <v>1000</v>
      </c>
      <c r="PP69" t="s">
        <v>1317</v>
      </c>
      <c r="PS69">
        <v>60</v>
      </c>
      <c r="PT69">
        <v>120</v>
      </c>
      <c r="PU69">
        <v>1</v>
      </c>
      <c r="PV69">
        <v>200</v>
      </c>
      <c r="PW69">
        <v>0</v>
      </c>
      <c r="PY69" t="s">
        <v>1561</v>
      </c>
      <c r="QM69" t="s">
        <v>1318</v>
      </c>
      <c r="QN69">
        <v>1000</v>
      </c>
      <c r="QO69" t="s">
        <v>1317</v>
      </c>
      <c r="QR69">
        <v>30</v>
      </c>
      <c r="QS69">
        <v>120</v>
      </c>
      <c r="QT69">
        <v>1</v>
      </c>
      <c r="QU69">
        <v>200</v>
      </c>
      <c r="QV69">
        <v>0</v>
      </c>
      <c r="QX69" t="s">
        <v>1294</v>
      </c>
      <c r="QZ69" t="s">
        <v>1521</v>
      </c>
      <c r="RA69">
        <v>1</v>
      </c>
      <c r="RB69">
        <v>1</v>
      </c>
      <c r="RC69">
        <v>1</v>
      </c>
      <c r="RD69">
        <v>1</v>
      </c>
      <c r="RE69">
        <v>1</v>
      </c>
      <c r="RF69">
        <v>1</v>
      </c>
      <c r="RG69">
        <v>1</v>
      </c>
      <c r="RH69">
        <v>1</v>
      </c>
      <c r="RI69">
        <v>1</v>
      </c>
      <c r="RJ69">
        <v>1</v>
      </c>
      <c r="RK69">
        <v>1</v>
      </c>
      <c r="RL69">
        <v>1</v>
      </c>
      <c r="RM69">
        <v>1</v>
      </c>
      <c r="RN69">
        <v>1</v>
      </c>
      <c r="RO69">
        <v>1</v>
      </c>
      <c r="RP69">
        <v>0</v>
      </c>
      <c r="RR69" t="s">
        <v>1594</v>
      </c>
      <c r="RS69">
        <v>1</v>
      </c>
      <c r="RT69">
        <v>0</v>
      </c>
      <c r="RU69">
        <v>0</v>
      </c>
      <c r="RV69">
        <v>1</v>
      </c>
      <c r="RW69">
        <v>0</v>
      </c>
      <c r="RX69">
        <v>1</v>
      </c>
      <c r="RY69">
        <v>0</v>
      </c>
      <c r="RZ69">
        <v>0</v>
      </c>
      <c r="SA69">
        <v>0</v>
      </c>
      <c r="SB69">
        <v>0</v>
      </c>
      <c r="SC69">
        <v>0</v>
      </c>
      <c r="SF69" t="s">
        <v>1414</v>
      </c>
      <c r="SG69">
        <v>0</v>
      </c>
      <c r="SH69">
        <v>0</v>
      </c>
      <c r="SI69">
        <v>0</v>
      </c>
      <c r="SJ69">
        <v>1</v>
      </c>
      <c r="AQG69" t="s">
        <v>1596</v>
      </c>
      <c r="AQH69">
        <v>0</v>
      </c>
      <c r="AQI69">
        <v>0</v>
      </c>
      <c r="AQJ69">
        <v>0</v>
      </c>
      <c r="AQK69">
        <v>0</v>
      </c>
      <c r="AQL69">
        <v>0</v>
      </c>
      <c r="AQM69">
        <v>0</v>
      </c>
      <c r="AQN69">
        <v>0</v>
      </c>
      <c r="AQO69">
        <v>0</v>
      </c>
      <c r="AQP69">
        <v>0</v>
      </c>
      <c r="AQQ69">
        <v>1</v>
      </c>
      <c r="AQS69" t="s">
        <v>1609</v>
      </c>
      <c r="AQT69">
        <v>0</v>
      </c>
      <c r="AQU69">
        <v>0</v>
      </c>
      <c r="AQV69">
        <v>0</v>
      </c>
      <c r="AQW69">
        <v>0</v>
      </c>
      <c r="AQX69">
        <v>0</v>
      </c>
      <c r="AQY69">
        <v>1</v>
      </c>
      <c r="AQZ69">
        <v>0</v>
      </c>
      <c r="ARA69">
        <v>0</v>
      </c>
      <c r="ARB69">
        <v>0</v>
      </c>
      <c r="ARC69">
        <v>0</v>
      </c>
      <c r="ARD69">
        <v>0</v>
      </c>
      <c r="ARF69" t="s">
        <v>1368</v>
      </c>
      <c r="ARG69" t="s">
        <v>1596</v>
      </c>
      <c r="ARH69">
        <v>0</v>
      </c>
      <c r="ARI69">
        <v>0</v>
      </c>
      <c r="ARJ69">
        <v>0</v>
      </c>
      <c r="ARK69">
        <v>0</v>
      </c>
      <c r="ARL69">
        <v>0</v>
      </c>
      <c r="ARM69">
        <v>1</v>
      </c>
      <c r="ARO69" t="s">
        <v>1596</v>
      </c>
      <c r="ARP69">
        <v>0</v>
      </c>
      <c r="ARQ69">
        <v>0</v>
      </c>
      <c r="ARR69">
        <v>0</v>
      </c>
      <c r="ARS69">
        <v>0</v>
      </c>
      <c r="ART69">
        <v>0</v>
      </c>
      <c r="ARU69">
        <v>0</v>
      </c>
      <c r="ARV69">
        <v>0</v>
      </c>
      <c r="ARW69">
        <v>0</v>
      </c>
      <c r="ARX69">
        <v>1</v>
      </c>
      <c r="ARZ69" t="s">
        <v>1597</v>
      </c>
      <c r="ASA69" t="s">
        <v>1596</v>
      </c>
      <c r="ASB69">
        <v>0</v>
      </c>
      <c r="ASC69">
        <v>0</v>
      </c>
      <c r="ASD69">
        <v>0</v>
      </c>
      <c r="ASE69">
        <v>0</v>
      </c>
      <c r="ASF69">
        <v>0</v>
      </c>
      <c r="ASG69">
        <v>0</v>
      </c>
      <c r="ASH69">
        <v>0</v>
      </c>
      <c r="ASI69">
        <v>0</v>
      </c>
      <c r="ASJ69">
        <v>1</v>
      </c>
      <c r="ASL69" t="s">
        <v>1596</v>
      </c>
      <c r="ASM69">
        <v>0</v>
      </c>
      <c r="ASN69">
        <v>0</v>
      </c>
      <c r="ASO69">
        <v>0</v>
      </c>
      <c r="ASP69">
        <v>0</v>
      </c>
      <c r="ASQ69">
        <v>0</v>
      </c>
      <c r="ASR69">
        <v>0</v>
      </c>
      <c r="ASS69">
        <v>0</v>
      </c>
      <c r="AST69">
        <v>0</v>
      </c>
      <c r="ASU69">
        <v>0</v>
      </c>
      <c r="ASV69">
        <v>1</v>
      </c>
      <c r="ASX69" t="s">
        <v>1596</v>
      </c>
      <c r="ASY69">
        <v>0</v>
      </c>
      <c r="ASZ69">
        <v>0</v>
      </c>
      <c r="ATA69">
        <v>0</v>
      </c>
      <c r="ATB69">
        <v>0</v>
      </c>
      <c r="ATC69">
        <v>0</v>
      </c>
      <c r="ATD69">
        <v>0</v>
      </c>
      <c r="ATE69">
        <v>0</v>
      </c>
      <c r="ATF69">
        <v>0</v>
      </c>
      <c r="ATG69">
        <v>1</v>
      </c>
      <c r="ATI69" t="s">
        <v>1417</v>
      </c>
      <c r="ATJ69">
        <v>0</v>
      </c>
      <c r="ATK69">
        <v>0</v>
      </c>
      <c r="ATL69">
        <v>0</v>
      </c>
      <c r="ATM69">
        <v>0</v>
      </c>
      <c r="ATN69">
        <v>0</v>
      </c>
      <c r="ATO69">
        <v>0</v>
      </c>
      <c r="ATP69">
        <v>0</v>
      </c>
      <c r="ATQ69">
        <v>0</v>
      </c>
      <c r="ATR69">
        <v>1</v>
      </c>
      <c r="ATT69" t="s">
        <v>1445</v>
      </c>
      <c r="ATU69" t="s">
        <v>1294</v>
      </c>
      <c r="ATW69" t="s">
        <v>1600</v>
      </c>
      <c r="ATX69" t="s">
        <v>1445</v>
      </c>
      <c r="ATY69" t="s">
        <v>1294</v>
      </c>
      <c r="AUA69" t="s">
        <v>1600</v>
      </c>
      <c r="AUB69" t="s">
        <v>1647</v>
      </c>
      <c r="AUD69" t="s">
        <v>1390</v>
      </c>
      <c r="AUG69">
        <v>442763681</v>
      </c>
      <c r="AUH69" s="167">
        <v>45098.651203703703</v>
      </c>
      <c r="AUK69" t="s">
        <v>1308</v>
      </c>
      <c r="AUL69" t="s">
        <v>1309</v>
      </c>
      <c r="AUM69" t="s">
        <v>1310</v>
      </c>
    </row>
    <row r="70" spans="1:534 1125:1235" customFormat="1" ht="14.45">
      <c r="A70">
        <v>69</v>
      </c>
      <c r="B70" t="s">
        <v>1648</v>
      </c>
      <c r="C70" s="167">
        <v>45098</v>
      </c>
      <c r="D70" t="s">
        <v>1551</v>
      </c>
      <c r="E70" t="s">
        <v>1571</v>
      </c>
      <c r="F70" s="167">
        <v>45098.63532778935</v>
      </c>
      <c r="G70" s="167">
        <v>45098.687147013887</v>
      </c>
      <c r="H70" t="s">
        <v>1286</v>
      </c>
      <c r="K70" t="s">
        <v>1553</v>
      </c>
      <c r="L70" s="167">
        <v>45098</v>
      </c>
      <c r="M70" t="s">
        <v>1554</v>
      </c>
      <c r="N70" t="s">
        <v>1555</v>
      </c>
      <c r="O70" t="s">
        <v>1556</v>
      </c>
      <c r="P70" t="s">
        <v>1291</v>
      </c>
      <c r="S70" t="s">
        <v>1557</v>
      </c>
      <c r="T70" t="s">
        <v>1558</v>
      </c>
      <c r="V70" t="s">
        <v>1294</v>
      </c>
      <c r="X70" t="s">
        <v>1315</v>
      </c>
      <c r="AA70" t="s">
        <v>1330</v>
      </c>
      <c r="AB70">
        <v>1</v>
      </c>
      <c r="AC70">
        <v>1</v>
      </c>
      <c r="AD70">
        <v>1</v>
      </c>
      <c r="AE70">
        <v>0</v>
      </c>
      <c r="AF70">
        <v>3</v>
      </c>
      <c r="AH70" t="s">
        <v>1318</v>
      </c>
      <c r="AI70">
        <v>1500</v>
      </c>
      <c r="AJ70" t="s">
        <v>1317</v>
      </c>
      <c r="AM70">
        <v>10</v>
      </c>
      <c r="AN70">
        <v>14</v>
      </c>
      <c r="AO70">
        <v>1</v>
      </c>
      <c r="AP70">
        <v>1000</v>
      </c>
      <c r="AQ70">
        <v>500</v>
      </c>
      <c r="AS70" t="s">
        <v>1318</v>
      </c>
      <c r="AT70" t="s">
        <v>1319</v>
      </c>
      <c r="AU70">
        <v>1</v>
      </c>
      <c r="AV70">
        <v>1</v>
      </c>
      <c r="AW70">
        <v>4500</v>
      </c>
      <c r="AX70">
        <v>5000</v>
      </c>
      <c r="AY70" t="s">
        <v>1317</v>
      </c>
      <c r="BB70">
        <v>10</v>
      </c>
      <c r="BC70">
        <v>14</v>
      </c>
      <c r="BD70">
        <v>1</v>
      </c>
      <c r="BE70">
        <v>1000</v>
      </c>
      <c r="BF70">
        <v>100</v>
      </c>
      <c r="BH70" t="s">
        <v>1318</v>
      </c>
      <c r="BI70" t="s">
        <v>1320</v>
      </c>
      <c r="BJ70">
        <v>1</v>
      </c>
      <c r="BK70">
        <v>1</v>
      </c>
      <c r="BL70">
        <v>600</v>
      </c>
      <c r="BM70">
        <v>350</v>
      </c>
      <c r="BN70" t="s">
        <v>1317</v>
      </c>
      <c r="BQ70">
        <v>20</v>
      </c>
      <c r="BR70">
        <v>14</v>
      </c>
      <c r="BS70">
        <v>0</v>
      </c>
      <c r="BT70">
        <v>2000</v>
      </c>
      <c r="BU70">
        <v>1000</v>
      </c>
      <c r="BW70" t="s">
        <v>1294</v>
      </c>
      <c r="BY70" t="s">
        <v>1330</v>
      </c>
      <c r="BZ70">
        <v>1</v>
      </c>
      <c r="CA70">
        <v>1</v>
      </c>
      <c r="CB70">
        <v>1</v>
      </c>
      <c r="CC70">
        <v>0</v>
      </c>
      <c r="CE70" t="s">
        <v>1572</v>
      </c>
      <c r="CF70">
        <v>1</v>
      </c>
      <c r="CG70">
        <v>0</v>
      </c>
      <c r="CH70">
        <v>0</v>
      </c>
      <c r="CI70">
        <v>1</v>
      </c>
      <c r="CJ70">
        <v>1</v>
      </c>
      <c r="CK70">
        <v>1</v>
      </c>
      <c r="CL70">
        <v>1</v>
      </c>
      <c r="CM70">
        <v>0</v>
      </c>
      <c r="CN70">
        <v>0</v>
      </c>
      <c r="CO70">
        <v>0</v>
      </c>
      <c r="CP70">
        <v>0</v>
      </c>
      <c r="CS70" t="s">
        <v>1303</v>
      </c>
      <c r="CT70">
        <v>1</v>
      </c>
      <c r="CU70">
        <v>0</v>
      </c>
      <c r="CV70">
        <v>0</v>
      </c>
      <c r="CW70">
        <v>0</v>
      </c>
      <c r="EK70" t="s">
        <v>1340</v>
      </c>
      <c r="EL70">
        <v>1</v>
      </c>
      <c r="EM70">
        <v>1</v>
      </c>
      <c r="EN70">
        <v>1</v>
      </c>
      <c r="EO70">
        <v>1</v>
      </c>
      <c r="EP70">
        <v>0</v>
      </c>
      <c r="EQ70">
        <v>4</v>
      </c>
      <c r="ES70" t="s">
        <v>1318</v>
      </c>
      <c r="ET70">
        <v>7000</v>
      </c>
      <c r="EU70" t="s">
        <v>1317</v>
      </c>
      <c r="EX70">
        <v>15</v>
      </c>
      <c r="EY70">
        <v>14</v>
      </c>
      <c r="EZ70">
        <v>0</v>
      </c>
      <c r="FA70">
        <v>1500</v>
      </c>
      <c r="FB70">
        <v>700</v>
      </c>
      <c r="FD70" t="s">
        <v>1318</v>
      </c>
      <c r="FE70">
        <v>15000</v>
      </c>
      <c r="FF70" t="s">
        <v>1317</v>
      </c>
      <c r="FI70">
        <v>14</v>
      </c>
      <c r="FJ70">
        <v>14</v>
      </c>
      <c r="FK70">
        <v>1</v>
      </c>
      <c r="FL70">
        <v>1000</v>
      </c>
      <c r="FM70">
        <v>450</v>
      </c>
      <c r="FO70" t="s">
        <v>1318</v>
      </c>
      <c r="FP70">
        <v>1500</v>
      </c>
      <c r="FQ70" t="s">
        <v>1317</v>
      </c>
      <c r="FT70">
        <v>20</v>
      </c>
      <c r="FU70">
        <v>14</v>
      </c>
      <c r="FV70">
        <v>0</v>
      </c>
      <c r="FW70">
        <v>1000</v>
      </c>
      <c r="FX70">
        <v>500</v>
      </c>
      <c r="FZ70" t="s">
        <v>1318</v>
      </c>
      <c r="GA70">
        <v>3000</v>
      </c>
      <c r="GB70" t="s">
        <v>1317</v>
      </c>
      <c r="GE70">
        <v>20</v>
      </c>
      <c r="GF70">
        <v>14</v>
      </c>
      <c r="GG70">
        <v>0</v>
      </c>
      <c r="GH70">
        <v>1500</v>
      </c>
      <c r="GI70">
        <v>500</v>
      </c>
      <c r="GK70" t="s">
        <v>1294</v>
      </c>
      <c r="GM70" t="s">
        <v>1340</v>
      </c>
      <c r="GN70">
        <v>1</v>
      </c>
      <c r="GO70">
        <v>1</v>
      </c>
      <c r="GP70">
        <v>1</v>
      </c>
      <c r="GQ70">
        <v>1</v>
      </c>
      <c r="GR70">
        <v>0</v>
      </c>
      <c r="GT70" t="s">
        <v>1572</v>
      </c>
      <c r="GU70">
        <v>1</v>
      </c>
      <c r="GV70">
        <v>0</v>
      </c>
      <c r="GW70">
        <v>0</v>
      </c>
      <c r="GX70">
        <v>1</v>
      </c>
      <c r="GY70">
        <v>1</v>
      </c>
      <c r="GZ70">
        <v>1</v>
      </c>
      <c r="HA70">
        <v>1</v>
      </c>
      <c r="HB70">
        <v>0</v>
      </c>
      <c r="HC70">
        <v>0</v>
      </c>
      <c r="HD70">
        <v>0</v>
      </c>
      <c r="HE70">
        <v>0</v>
      </c>
      <c r="HH70" t="s">
        <v>1303</v>
      </c>
      <c r="HI70">
        <v>1</v>
      </c>
      <c r="HJ70">
        <v>0</v>
      </c>
      <c r="HK70">
        <v>0</v>
      </c>
      <c r="HL70">
        <v>0</v>
      </c>
      <c r="JB70" t="s">
        <v>1573</v>
      </c>
      <c r="JC70">
        <v>1</v>
      </c>
      <c r="JD70">
        <v>1</v>
      </c>
      <c r="JE70">
        <v>0</v>
      </c>
      <c r="JF70">
        <v>1</v>
      </c>
      <c r="JG70">
        <v>1</v>
      </c>
      <c r="JH70">
        <v>1</v>
      </c>
      <c r="JI70">
        <v>1</v>
      </c>
      <c r="JJ70">
        <v>1</v>
      </c>
      <c r="JK70">
        <v>1</v>
      </c>
      <c r="JL70">
        <v>1</v>
      </c>
      <c r="JM70">
        <v>1</v>
      </c>
      <c r="JN70">
        <v>1</v>
      </c>
      <c r="JO70">
        <v>1</v>
      </c>
      <c r="JP70">
        <v>1</v>
      </c>
      <c r="JQ70">
        <v>1</v>
      </c>
      <c r="JR70">
        <v>0</v>
      </c>
      <c r="JS70">
        <v>14</v>
      </c>
      <c r="JT70">
        <v>21</v>
      </c>
      <c r="JV70" t="s">
        <v>1318</v>
      </c>
      <c r="JW70">
        <v>200</v>
      </c>
      <c r="JX70" t="s">
        <v>1317</v>
      </c>
      <c r="KA70">
        <v>7</v>
      </c>
      <c r="KB70">
        <v>5</v>
      </c>
      <c r="KC70">
        <v>0</v>
      </c>
      <c r="KD70">
        <v>300</v>
      </c>
      <c r="KE70">
        <v>150</v>
      </c>
      <c r="KG70" t="s">
        <v>1318</v>
      </c>
      <c r="KH70" t="s">
        <v>1300</v>
      </c>
      <c r="KI70">
        <v>1</v>
      </c>
      <c r="KJ70">
        <v>1</v>
      </c>
      <c r="KK70">
        <v>4000</v>
      </c>
      <c r="KL70">
        <v>100</v>
      </c>
      <c r="KM70" t="s">
        <v>1317</v>
      </c>
      <c r="KP70">
        <v>10</v>
      </c>
      <c r="KQ70">
        <v>7</v>
      </c>
      <c r="KR70">
        <v>0</v>
      </c>
      <c r="KS70">
        <v>25</v>
      </c>
      <c r="KT70">
        <v>10</v>
      </c>
      <c r="LM70" t="s">
        <v>1318</v>
      </c>
      <c r="LN70">
        <v>8500</v>
      </c>
      <c r="LO70" t="s">
        <v>1317</v>
      </c>
      <c r="LR70">
        <v>14</v>
      </c>
      <c r="LS70">
        <v>14</v>
      </c>
      <c r="LT70">
        <v>1</v>
      </c>
      <c r="LU70">
        <v>1500</v>
      </c>
      <c r="LV70">
        <v>800</v>
      </c>
      <c r="LX70" t="s">
        <v>1318</v>
      </c>
      <c r="LY70">
        <v>7500</v>
      </c>
      <c r="LZ70" t="s">
        <v>1317</v>
      </c>
      <c r="MC70">
        <v>14</v>
      </c>
      <c r="MD70">
        <v>14</v>
      </c>
      <c r="ME70">
        <v>1</v>
      </c>
      <c r="MF70">
        <v>1500</v>
      </c>
      <c r="MG70">
        <v>800</v>
      </c>
      <c r="MI70" t="s">
        <v>1318</v>
      </c>
      <c r="MJ70">
        <v>2500</v>
      </c>
      <c r="MK70" t="s">
        <v>1317</v>
      </c>
      <c r="MN70">
        <v>14</v>
      </c>
      <c r="MO70">
        <v>14</v>
      </c>
      <c r="MP70">
        <v>1</v>
      </c>
      <c r="MQ70">
        <v>1000</v>
      </c>
      <c r="MR70">
        <v>500</v>
      </c>
      <c r="MT70" t="s">
        <v>1318</v>
      </c>
      <c r="MU70">
        <v>250</v>
      </c>
      <c r="MV70" t="s">
        <v>1317</v>
      </c>
      <c r="MY70">
        <v>20</v>
      </c>
      <c r="MZ70">
        <v>14</v>
      </c>
      <c r="NA70">
        <v>0</v>
      </c>
      <c r="NB70">
        <v>1500</v>
      </c>
      <c r="NC70">
        <v>800</v>
      </c>
      <c r="NE70" t="s">
        <v>1318</v>
      </c>
      <c r="NF70" t="s">
        <v>1385</v>
      </c>
      <c r="NG70">
        <v>1</v>
      </c>
      <c r="NH70">
        <v>1</v>
      </c>
      <c r="NI70">
        <v>1</v>
      </c>
      <c r="NJ70">
        <v>750</v>
      </c>
      <c r="NK70">
        <v>1250</v>
      </c>
      <c r="NL70">
        <v>2000</v>
      </c>
      <c r="NM70" t="s">
        <v>1317</v>
      </c>
      <c r="NP70">
        <v>10</v>
      </c>
      <c r="NQ70">
        <v>14</v>
      </c>
      <c r="NR70">
        <v>1</v>
      </c>
      <c r="NS70">
        <v>1000</v>
      </c>
      <c r="NT70">
        <v>300</v>
      </c>
      <c r="NV70" t="s">
        <v>1318</v>
      </c>
      <c r="NW70">
        <v>2000</v>
      </c>
      <c r="NX70" t="s">
        <v>1317</v>
      </c>
      <c r="OA70">
        <v>14</v>
      </c>
      <c r="OB70">
        <v>14</v>
      </c>
      <c r="OC70">
        <v>1</v>
      </c>
      <c r="OD70">
        <v>2000</v>
      </c>
      <c r="OE70">
        <v>500</v>
      </c>
      <c r="OG70" t="s">
        <v>1318</v>
      </c>
      <c r="OH70">
        <v>3000</v>
      </c>
      <c r="OI70" t="s">
        <v>1317</v>
      </c>
      <c r="OL70">
        <v>20</v>
      </c>
      <c r="OM70">
        <v>14</v>
      </c>
      <c r="ON70">
        <v>0</v>
      </c>
      <c r="OO70">
        <v>2000</v>
      </c>
      <c r="OP70">
        <v>800</v>
      </c>
      <c r="OR70" t="s">
        <v>1318</v>
      </c>
      <c r="OS70">
        <v>3000</v>
      </c>
      <c r="OT70" t="s">
        <v>1317</v>
      </c>
      <c r="OW70">
        <v>20</v>
      </c>
      <c r="OX70">
        <v>14</v>
      </c>
      <c r="OY70">
        <v>0</v>
      </c>
      <c r="OZ70">
        <v>1500</v>
      </c>
      <c r="PA70">
        <v>500</v>
      </c>
      <c r="PC70" t="s">
        <v>1318</v>
      </c>
      <c r="PD70">
        <v>3500</v>
      </c>
      <c r="PE70" t="s">
        <v>1317</v>
      </c>
      <c r="PH70">
        <v>20</v>
      </c>
      <c r="PI70">
        <v>14</v>
      </c>
      <c r="PJ70">
        <v>0</v>
      </c>
      <c r="PK70">
        <v>1000</v>
      </c>
      <c r="PL70">
        <v>300</v>
      </c>
      <c r="PN70" t="s">
        <v>1318</v>
      </c>
      <c r="PO70">
        <v>7000</v>
      </c>
      <c r="PP70" t="s">
        <v>1317</v>
      </c>
      <c r="PS70">
        <v>5</v>
      </c>
      <c r="PT70">
        <v>14</v>
      </c>
      <c r="PU70">
        <v>1</v>
      </c>
      <c r="PV70">
        <v>500</v>
      </c>
      <c r="PW70">
        <v>150</v>
      </c>
      <c r="PY70" t="s">
        <v>1318</v>
      </c>
      <c r="PZ70" t="s">
        <v>1294</v>
      </c>
      <c r="QA70">
        <v>7000</v>
      </c>
      <c r="QD70" t="s">
        <v>1317</v>
      </c>
      <c r="QG70">
        <v>14</v>
      </c>
      <c r="QH70">
        <v>14</v>
      </c>
      <c r="QI70">
        <v>1</v>
      </c>
      <c r="QJ70">
        <v>1500</v>
      </c>
      <c r="QK70">
        <v>700</v>
      </c>
      <c r="QM70" t="s">
        <v>1318</v>
      </c>
      <c r="QN70">
        <v>500</v>
      </c>
      <c r="QO70" t="s">
        <v>1317</v>
      </c>
      <c r="QR70">
        <v>10</v>
      </c>
      <c r="QS70">
        <v>14</v>
      </c>
      <c r="QT70">
        <v>1</v>
      </c>
      <c r="QU70">
        <v>1000</v>
      </c>
      <c r="QV70">
        <v>500</v>
      </c>
      <c r="QX70" t="s">
        <v>1294</v>
      </c>
      <c r="QZ70" t="s">
        <v>1649</v>
      </c>
      <c r="RA70">
        <v>1</v>
      </c>
      <c r="RB70">
        <v>1</v>
      </c>
      <c r="RC70">
        <v>0</v>
      </c>
      <c r="RD70">
        <v>1</v>
      </c>
      <c r="RE70">
        <v>1</v>
      </c>
      <c r="RF70">
        <v>1</v>
      </c>
      <c r="RG70">
        <v>1</v>
      </c>
      <c r="RH70">
        <v>1</v>
      </c>
      <c r="RI70">
        <v>1</v>
      </c>
      <c r="RJ70">
        <v>1</v>
      </c>
      <c r="RK70">
        <v>1</v>
      </c>
      <c r="RL70">
        <v>1</v>
      </c>
      <c r="RM70">
        <v>1</v>
      </c>
      <c r="RN70">
        <v>1</v>
      </c>
      <c r="RO70">
        <v>1</v>
      </c>
      <c r="RP70">
        <v>0</v>
      </c>
      <c r="RR70" t="s">
        <v>1572</v>
      </c>
      <c r="RS70">
        <v>1</v>
      </c>
      <c r="RT70">
        <v>0</v>
      </c>
      <c r="RU70">
        <v>0</v>
      </c>
      <c r="RV70">
        <v>1</v>
      </c>
      <c r="RW70">
        <v>1</v>
      </c>
      <c r="RX70">
        <v>1</v>
      </c>
      <c r="RY70">
        <v>1</v>
      </c>
      <c r="RZ70">
        <v>0</v>
      </c>
      <c r="SA70">
        <v>0</v>
      </c>
      <c r="SB70">
        <v>0</v>
      </c>
      <c r="SC70">
        <v>0</v>
      </c>
      <c r="SF70" t="s">
        <v>1303</v>
      </c>
      <c r="SG70">
        <v>1</v>
      </c>
      <c r="SH70">
        <v>0</v>
      </c>
      <c r="SI70">
        <v>0</v>
      </c>
      <c r="SJ70">
        <v>0</v>
      </c>
      <c r="AQG70" t="s">
        <v>1478</v>
      </c>
      <c r="AQH70">
        <v>0</v>
      </c>
      <c r="AQI70">
        <v>1</v>
      </c>
      <c r="AQJ70">
        <v>1</v>
      </c>
      <c r="AQK70">
        <v>0</v>
      </c>
      <c r="AQL70">
        <v>0</v>
      </c>
      <c r="AQM70">
        <v>1</v>
      </c>
      <c r="AQN70">
        <v>0</v>
      </c>
      <c r="AQO70">
        <v>0</v>
      </c>
      <c r="AQP70">
        <v>0</v>
      </c>
      <c r="AQQ70">
        <v>0</v>
      </c>
      <c r="AQS70" t="s">
        <v>1650</v>
      </c>
      <c r="AQT70">
        <v>0</v>
      </c>
      <c r="AQU70">
        <v>0</v>
      </c>
      <c r="AQV70">
        <v>1</v>
      </c>
      <c r="AQW70">
        <v>1</v>
      </c>
      <c r="AQX70">
        <v>0</v>
      </c>
      <c r="AQY70">
        <v>1</v>
      </c>
      <c r="AQZ70">
        <v>1</v>
      </c>
      <c r="ARA70">
        <v>0</v>
      </c>
      <c r="ARB70">
        <v>0</v>
      </c>
      <c r="ARC70">
        <v>0</v>
      </c>
      <c r="ARD70">
        <v>0</v>
      </c>
      <c r="ARF70" t="s">
        <v>1424</v>
      </c>
      <c r="ARG70" t="s">
        <v>1336</v>
      </c>
      <c r="ARH70">
        <v>0</v>
      </c>
      <c r="ARI70">
        <v>1</v>
      </c>
      <c r="ARJ70">
        <v>0</v>
      </c>
      <c r="ARK70">
        <v>0</v>
      </c>
      <c r="ARL70">
        <v>0</v>
      </c>
      <c r="ARM70">
        <v>0</v>
      </c>
      <c r="ARO70" t="s">
        <v>1296</v>
      </c>
      <c r="ARP70">
        <v>1</v>
      </c>
      <c r="ARQ70">
        <v>0</v>
      </c>
      <c r="ARR70">
        <v>0</v>
      </c>
      <c r="ARS70">
        <v>0</v>
      </c>
      <c r="ART70">
        <v>0</v>
      </c>
      <c r="ARU70">
        <v>0</v>
      </c>
      <c r="ARV70">
        <v>0</v>
      </c>
      <c r="ARW70">
        <v>0</v>
      </c>
      <c r="ARX70">
        <v>0</v>
      </c>
      <c r="ARZ70" t="s">
        <v>1306</v>
      </c>
      <c r="ASA70" t="s">
        <v>1296</v>
      </c>
      <c r="ASB70">
        <v>1</v>
      </c>
      <c r="ASC70">
        <v>0</v>
      </c>
      <c r="ASD70">
        <v>0</v>
      </c>
      <c r="ASE70">
        <v>0</v>
      </c>
      <c r="ASF70">
        <v>0</v>
      </c>
      <c r="ASG70">
        <v>0</v>
      </c>
      <c r="ASH70">
        <v>0</v>
      </c>
      <c r="ASI70">
        <v>0</v>
      </c>
      <c r="ASJ70">
        <v>0</v>
      </c>
      <c r="ASL70" t="s">
        <v>1578</v>
      </c>
      <c r="ASM70">
        <v>0</v>
      </c>
      <c r="ASN70">
        <v>0</v>
      </c>
      <c r="ASO70">
        <v>0</v>
      </c>
      <c r="ASP70">
        <v>1</v>
      </c>
      <c r="ASQ70">
        <v>0</v>
      </c>
      <c r="ASR70">
        <v>0</v>
      </c>
      <c r="ASS70">
        <v>0</v>
      </c>
      <c r="AST70">
        <v>0</v>
      </c>
      <c r="ASU70">
        <v>0</v>
      </c>
      <c r="ASV70">
        <v>0</v>
      </c>
      <c r="ASX70" t="s">
        <v>1579</v>
      </c>
      <c r="ASY70">
        <v>0</v>
      </c>
      <c r="ASZ70">
        <v>1</v>
      </c>
      <c r="ATA70">
        <v>0</v>
      </c>
      <c r="ATB70">
        <v>0</v>
      </c>
      <c r="ATC70">
        <v>1</v>
      </c>
      <c r="ATD70">
        <v>0</v>
      </c>
      <c r="ATE70">
        <v>0</v>
      </c>
      <c r="ATF70">
        <v>0</v>
      </c>
      <c r="ATG70">
        <v>0</v>
      </c>
      <c r="ATI70" t="s">
        <v>1651</v>
      </c>
      <c r="ATJ70">
        <v>0</v>
      </c>
      <c r="ATK70">
        <v>0</v>
      </c>
      <c r="ATL70">
        <v>0</v>
      </c>
      <c r="ATM70">
        <v>0</v>
      </c>
      <c r="ATN70">
        <v>1</v>
      </c>
      <c r="ATO70">
        <v>0</v>
      </c>
      <c r="ATP70">
        <v>1</v>
      </c>
      <c r="ATQ70">
        <v>0</v>
      </c>
      <c r="ATR70">
        <v>0</v>
      </c>
      <c r="ATT70" t="s">
        <v>1455</v>
      </c>
      <c r="ATU70" t="s">
        <v>1294</v>
      </c>
      <c r="ATW70" t="s">
        <v>1652</v>
      </c>
      <c r="ATX70" t="s">
        <v>1394</v>
      </c>
      <c r="ATY70" t="s">
        <v>1294</v>
      </c>
      <c r="ATZ70" t="s">
        <v>1653</v>
      </c>
      <c r="AUB70" t="s">
        <v>1654</v>
      </c>
      <c r="AUD70" t="s">
        <v>1655</v>
      </c>
      <c r="AUG70">
        <v>442823848</v>
      </c>
      <c r="AUH70" s="167">
        <v>45098.726053240738</v>
      </c>
      <c r="AUK70" t="s">
        <v>1308</v>
      </c>
      <c r="AUL70" t="s">
        <v>1309</v>
      </c>
      <c r="AUM70" t="s">
        <v>1310</v>
      </c>
    </row>
    <row r="71" spans="1:534 1125:1235" customFormat="1" ht="14.45">
      <c r="A71">
        <v>70</v>
      </c>
      <c r="B71" t="s">
        <v>1656</v>
      </c>
      <c r="C71" s="167">
        <v>45098</v>
      </c>
      <c r="D71" t="s">
        <v>1657</v>
      </c>
      <c r="E71" t="s">
        <v>1658</v>
      </c>
      <c r="F71" s="167">
        <v>45098.417398599537</v>
      </c>
      <c r="G71" s="167">
        <v>45098.449553761573</v>
      </c>
      <c r="H71" t="s">
        <v>1286</v>
      </c>
      <c r="K71" t="s">
        <v>1588</v>
      </c>
      <c r="L71" s="167">
        <v>45098</v>
      </c>
      <c r="M71" t="s">
        <v>1517</v>
      </c>
      <c r="N71" t="s">
        <v>1659</v>
      </c>
      <c r="O71" t="s">
        <v>1660</v>
      </c>
      <c r="P71" t="s">
        <v>1291</v>
      </c>
      <c r="S71" t="s">
        <v>1591</v>
      </c>
      <c r="T71" t="s">
        <v>1661</v>
      </c>
      <c r="V71" t="s">
        <v>1294</v>
      </c>
      <c r="X71" t="s">
        <v>1360</v>
      </c>
      <c r="AA71" t="s">
        <v>1330</v>
      </c>
      <c r="AB71">
        <v>1</v>
      </c>
      <c r="AC71">
        <v>1</v>
      </c>
      <c r="AD71">
        <v>1</v>
      </c>
      <c r="AE71">
        <v>0</v>
      </c>
      <c r="AF71">
        <v>3</v>
      </c>
      <c r="AH71" t="s">
        <v>1298</v>
      </c>
      <c r="AI71">
        <v>1250</v>
      </c>
      <c r="AJ71" t="s">
        <v>1317</v>
      </c>
      <c r="AM71">
        <v>10</v>
      </c>
      <c r="AN71">
        <v>2</v>
      </c>
      <c r="AO71">
        <v>0</v>
      </c>
      <c r="AP71">
        <v>2000</v>
      </c>
      <c r="AQ71">
        <v>15</v>
      </c>
      <c r="AS71" t="s">
        <v>1298</v>
      </c>
      <c r="AT71" t="s">
        <v>1362</v>
      </c>
      <c r="AU71">
        <v>1</v>
      </c>
      <c r="AV71">
        <v>0</v>
      </c>
      <c r="AW71">
        <v>3250</v>
      </c>
      <c r="AY71" t="s">
        <v>1317</v>
      </c>
      <c r="BB71">
        <v>4</v>
      </c>
      <c r="BC71">
        <v>2</v>
      </c>
      <c r="BD71">
        <v>0</v>
      </c>
      <c r="BE71">
        <v>1500</v>
      </c>
      <c r="BF71">
        <v>1500</v>
      </c>
      <c r="BH71" t="s">
        <v>1298</v>
      </c>
      <c r="BI71" t="s">
        <v>1320</v>
      </c>
      <c r="BJ71">
        <v>1</v>
      </c>
      <c r="BK71">
        <v>1</v>
      </c>
      <c r="BL71">
        <v>500</v>
      </c>
      <c r="BM71">
        <v>300</v>
      </c>
      <c r="BN71" t="s">
        <v>1317</v>
      </c>
      <c r="BQ71">
        <v>20</v>
      </c>
      <c r="BR71">
        <v>3</v>
      </c>
      <c r="BS71">
        <v>0</v>
      </c>
      <c r="BT71">
        <v>5000</v>
      </c>
      <c r="BU71">
        <v>5000</v>
      </c>
      <c r="BW71" t="s">
        <v>1294</v>
      </c>
      <c r="BY71" t="s">
        <v>1330</v>
      </c>
      <c r="BZ71">
        <v>1</v>
      </c>
      <c r="CA71">
        <v>1</v>
      </c>
      <c r="CB71">
        <v>1</v>
      </c>
      <c r="CC71">
        <v>0</v>
      </c>
      <c r="CE71" t="s">
        <v>1662</v>
      </c>
      <c r="CF71">
        <v>1</v>
      </c>
      <c r="CG71">
        <v>0</v>
      </c>
      <c r="CH71">
        <v>0</v>
      </c>
      <c r="CI71">
        <v>0</v>
      </c>
      <c r="CJ71">
        <v>0</v>
      </c>
      <c r="CK71">
        <v>0</v>
      </c>
      <c r="CL71">
        <v>0</v>
      </c>
      <c r="CM71">
        <v>0</v>
      </c>
      <c r="CN71">
        <v>0</v>
      </c>
      <c r="CO71">
        <v>0</v>
      </c>
      <c r="CP71">
        <v>0</v>
      </c>
      <c r="CS71" t="s">
        <v>1303</v>
      </c>
      <c r="CT71">
        <v>1</v>
      </c>
      <c r="CU71">
        <v>0</v>
      </c>
      <c r="CV71">
        <v>0</v>
      </c>
      <c r="CW71">
        <v>0</v>
      </c>
      <c r="EK71" t="s">
        <v>1358</v>
      </c>
      <c r="EL71">
        <v>1</v>
      </c>
      <c r="EM71">
        <v>0</v>
      </c>
      <c r="EN71">
        <v>1</v>
      </c>
      <c r="EO71">
        <v>1</v>
      </c>
      <c r="EP71">
        <v>0</v>
      </c>
      <c r="EQ71">
        <v>3</v>
      </c>
      <c r="ES71" t="s">
        <v>1298</v>
      </c>
      <c r="ET71">
        <v>5000</v>
      </c>
      <c r="EU71" t="s">
        <v>1317</v>
      </c>
      <c r="EX71">
        <v>7</v>
      </c>
      <c r="EY71">
        <v>2</v>
      </c>
      <c r="EZ71">
        <v>0</v>
      </c>
      <c r="FA71">
        <v>700</v>
      </c>
      <c r="FB71">
        <v>700</v>
      </c>
      <c r="FO71" t="s">
        <v>1298</v>
      </c>
      <c r="FP71">
        <v>1750</v>
      </c>
      <c r="FQ71" t="s">
        <v>1317</v>
      </c>
      <c r="FT71">
        <v>14</v>
      </c>
      <c r="FU71">
        <v>4</v>
      </c>
      <c r="FV71">
        <v>0</v>
      </c>
      <c r="FW71">
        <v>1000</v>
      </c>
      <c r="FX71">
        <v>1000</v>
      </c>
      <c r="FZ71" t="s">
        <v>1298</v>
      </c>
      <c r="GA71">
        <v>2000</v>
      </c>
      <c r="GB71" t="s">
        <v>1317</v>
      </c>
      <c r="GE71">
        <v>200</v>
      </c>
      <c r="GF71">
        <v>3</v>
      </c>
      <c r="GG71">
        <v>0</v>
      </c>
      <c r="GH71">
        <v>200</v>
      </c>
      <c r="GI71">
        <v>200</v>
      </c>
      <c r="GK71" t="s">
        <v>1302</v>
      </c>
      <c r="HH71" t="s">
        <v>1332</v>
      </c>
      <c r="HI71">
        <v>0</v>
      </c>
      <c r="HJ71">
        <v>1</v>
      </c>
      <c r="HK71">
        <v>0</v>
      </c>
      <c r="HL71">
        <v>0</v>
      </c>
      <c r="HM71" t="s">
        <v>1426</v>
      </c>
      <c r="HN71">
        <v>0</v>
      </c>
      <c r="HO71">
        <v>0</v>
      </c>
      <c r="HP71">
        <v>0</v>
      </c>
      <c r="HQ71">
        <v>1</v>
      </c>
      <c r="HR71">
        <v>0</v>
      </c>
      <c r="HS71" t="s">
        <v>1410</v>
      </c>
      <c r="HT71">
        <v>0</v>
      </c>
      <c r="HU71">
        <v>0</v>
      </c>
      <c r="HV71">
        <v>0</v>
      </c>
      <c r="HW71">
        <v>0</v>
      </c>
      <c r="HX71">
        <v>0</v>
      </c>
      <c r="HY71">
        <v>1</v>
      </c>
      <c r="HZ71">
        <v>0</v>
      </c>
      <c r="IA71">
        <v>0</v>
      </c>
      <c r="IB71">
        <v>0</v>
      </c>
      <c r="IC71">
        <v>0</v>
      </c>
      <c r="ID71">
        <v>0</v>
      </c>
      <c r="IE71">
        <v>0</v>
      </c>
      <c r="JB71" t="s">
        <v>1663</v>
      </c>
      <c r="JC71">
        <v>0</v>
      </c>
      <c r="JD71">
        <v>1</v>
      </c>
      <c r="JE71">
        <v>1</v>
      </c>
      <c r="JF71">
        <v>1</v>
      </c>
      <c r="JG71">
        <v>1</v>
      </c>
      <c r="JH71">
        <v>1</v>
      </c>
      <c r="JI71">
        <v>1</v>
      </c>
      <c r="JJ71">
        <v>0</v>
      </c>
      <c r="JK71">
        <v>1</v>
      </c>
      <c r="JL71">
        <v>1</v>
      </c>
      <c r="JM71">
        <v>1</v>
      </c>
      <c r="JN71">
        <v>1</v>
      </c>
      <c r="JO71">
        <v>1</v>
      </c>
      <c r="JP71">
        <v>1</v>
      </c>
      <c r="JQ71">
        <v>1</v>
      </c>
      <c r="JR71">
        <v>0</v>
      </c>
      <c r="JS71">
        <v>13</v>
      </c>
      <c r="JT71">
        <v>19</v>
      </c>
      <c r="KG71" t="s">
        <v>1298</v>
      </c>
      <c r="KH71" t="s">
        <v>1664</v>
      </c>
      <c r="KI71">
        <v>1</v>
      </c>
      <c r="KJ71">
        <v>0</v>
      </c>
      <c r="KK71">
        <v>8500</v>
      </c>
      <c r="KM71" t="s">
        <v>1317</v>
      </c>
      <c r="KP71">
        <v>30</v>
      </c>
      <c r="KQ71">
        <v>10</v>
      </c>
      <c r="KR71">
        <v>0</v>
      </c>
      <c r="KS71">
        <v>200</v>
      </c>
      <c r="KT71">
        <v>200</v>
      </c>
      <c r="KV71" t="s">
        <v>1318</v>
      </c>
      <c r="KW71" t="s">
        <v>1345</v>
      </c>
      <c r="KX71">
        <v>0</v>
      </c>
      <c r="KY71">
        <v>1</v>
      </c>
      <c r="KZ71">
        <v>1</v>
      </c>
      <c r="LB71">
        <v>30000</v>
      </c>
      <c r="LC71">
        <v>35000</v>
      </c>
      <c r="LD71" t="s">
        <v>1317</v>
      </c>
      <c r="LG71">
        <v>5</v>
      </c>
      <c r="LH71">
        <v>3</v>
      </c>
      <c r="LI71">
        <v>0</v>
      </c>
      <c r="LJ71">
        <v>100</v>
      </c>
      <c r="LK71">
        <v>100</v>
      </c>
      <c r="LM71" t="s">
        <v>1318</v>
      </c>
      <c r="LN71">
        <v>6000</v>
      </c>
      <c r="LO71" t="s">
        <v>1317</v>
      </c>
      <c r="LR71">
        <v>20</v>
      </c>
      <c r="LS71">
        <v>4</v>
      </c>
      <c r="LT71">
        <v>0</v>
      </c>
      <c r="LU71">
        <v>200</v>
      </c>
      <c r="LV71">
        <v>200</v>
      </c>
      <c r="LX71" t="s">
        <v>1298</v>
      </c>
      <c r="LY71">
        <v>5000</v>
      </c>
      <c r="LZ71" t="s">
        <v>1317</v>
      </c>
      <c r="MC71">
        <v>20</v>
      </c>
      <c r="MD71">
        <v>4</v>
      </c>
      <c r="ME71">
        <v>0</v>
      </c>
      <c r="MF71">
        <v>200</v>
      </c>
      <c r="MG71">
        <v>200</v>
      </c>
      <c r="MI71" t="s">
        <v>1298</v>
      </c>
      <c r="MJ71">
        <v>1250</v>
      </c>
      <c r="MK71" t="s">
        <v>1317</v>
      </c>
      <c r="MN71">
        <v>30</v>
      </c>
      <c r="MO71">
        <v>1</v>
      </c>
      <c r="MP71">
        <v>0</v>
      </c>
      <c r="MQ71">
        <v>200</v>
      </c>
      <c r="MR71">
        <v>200</v>
      </c>
      <c r="MT71" t="s">
        <v>1298</v>
      </c>
      <c r="MU71">
        <v>150</v>
      </c>
      <c r="MV71" t="s">
        <v>1317</v>
      </c>
      <c r="MY71">
        <v>7</v>
      </c>
      <c r="MZ71">
        <v>2</v>
      </c>
      <c r="NA71">
        <v>0</v>
      </c>
      <c r="NB71">
        <v>1000</v>
      </c>
      <c r="NC71">
        <v>1000</v>
      </c>
      <c r="NV71" t="s">
        <v>1298</v>
      </c>
      <c r="NW71">
        <v>2250</v>
      </c>
      <c r="NX71" t="s">
        <v>1317</v>
      </c>
      <c r="OA71">
        <v>4</v>
      </c>
      <c r="OB71">
        <v>2</v>
      </c>
      <c r="OC71">
        <v>0</v>
      </c>
      <c r="OD71">
        <v>1500</v>
      </c>
      <c r="OE71">
        <v>1500</v>
      </c>
      <c r="OG71" t="s">
        <v>1298</v>
      </c>
      <c r="OH71">
        <v>4000</v>
      </c>
      <c r="OI71" t="s">
        <v>1317</v>
      </c>
      <c r="OL71">
        <v>14</v>
      </c>
      <c r="OM71">
        <v>4</v>
      </c>
      <c r="ON71">
        <v>0</v>
      </c>
      <c r="OO71">
        <v>100</v>
      </c>
      <c r="OP71">
        <v>100</v>
      </c>
      <c r="OR71" t="s">
        <v>1298</v>
      </c>
      <c r="OS71">
        <v>2250</v>
      </c>
      <c r="OT71" t="s">
        <v>1317</v>
      </c>
      <c r="OW71">
        <v>14</v>
      </c>
      <c r="OX71">
        <v>3</v>
      </c>
      <c r="OY71">
        <v>0</v>
      </c>
      <c r="OZ71">
        <v>400</v>
      </c>
      <c r="PA71">
        <v>400</v>
      </c>
      <c r="PC71" t="s">
        <v>1298</v>
      </c>
      <c r="PD71">
        <v>3500</v>
      </c>
      <c r="PE71" t="s">
        <v>1317</v>
      </c>
      <c r="PH71">
        <v>30</v>
      </c>
      <c r="PI71">
        <v>5</v>
      </c>
      <c r="PJ71">
        <v>0</v>
      </c>
      <c r="PK71">
        <v>400</v>
      </c>
      <c r="PL71">
        <v>400</v>
      </c>
      <c r="PN71" t="s">
        <v>1298</v>
      </c>
      <c r="PO71">
        <v>1750</v>
      </c>
      <c r="PP71" t="s">
        <v>1317</v>
      </c>
      <c r="PS71">
        <v>30</v>
      </c>
      <c r="PT71">
        <v>3</v>
      </c>
      <c r="PU71">
        <v>0</v>
      </c>
      <c r="PV71">
        <v>1000</v>
      </c>
      <c r="PW71">
        <v>1000</v>
      </c>
      <c r="PY71" t="s">
        <v>1298</v>
      </c>
      <c r="PZ71" t="s">
        <v>1294</v>
      </c>
      <c r="QA71">
        <v>6500</v>
      </c>
      <c r="QD71" t="s">
        <v>1317</v>
      </c>
      <c r="QG71">
        <v>7</v>
      </c>
      <c r="QH71">
        <v>3</v>
      </c>
      <c r="QI71">
        <v>0</v>
      </c>
      <c r="QJ71">
        <v>500</v>
      </c>
      <c r="QK71">
        <v>500</v>
      </c>
      <c r="QM71" t="s">
        <v>1298</v>
      </c>
      <c r="QN71">
        <v>250</v>
      </c>
      <c r="QO71" t="s">
        <v>1317</v>
      </c>
      <c r="QR71">
        <v>14</v>
      </c>
      <c r="QS71">
        <v>3</v>
      </c>
      <c r="QT71">
        <v>0</v>
      </c>
      <c r="QU71">
        <v>2000</v>
      </c>
      <c r="QV71">
        <v>2000</v>
      </c>
      <c r="QX71" t="s">
        <v>1302</v>
      </c>
      <c r="SF71" t="s">
        <v>1303</v>
      </c>
      <c r="SG71">
        <v>1</v>
      </c>
      <c r="SH71">
        <v>0</v>
      </c>
      <c r="SI71">
        <v>0</v>
      </c>
      <c r="SJ71">
        <v>0</v>
      </c>
      <c r="AQG71" t="s">
        <v>1296</v>
      </c>
      <c r="AQH71">
        <v>1</v>
      </c>
      <c r="AQI71">
        <v>0</v>
      </c>
      <c r="AQJ71">
        <v>0</v>
      </c>
      <c r="AQK71">
        <v>0</v>
      </c>
      <c r="AQL71">
        <v>0</v>
      </c>
      <c r="AQM71">
        <v>0</v>
      </c>
      <c r="AQN71">
        <v>0</v>
      </c>
      <c r="AQO71">
        <v>0</v>
      </c>
      <c r="AQP71">
        <v>0</v>
      </c>
      <c r="AQQ71">
        <v>0</v>
      </c>
      <c r="AQS71" t="s">
        <v>1665</v>
      </c>
      <c r="AQT71">
        <v>1</v>
      </c>
      <c r="AQU71">
        <v>0</v>
      </c>
      <c r="AQV71">
        <v>1</v>
      </c>
      <c r="AQW71">
        <v>1</v>
      </c>
      <c r="AQX71">
        <v>0</v>
      </c>
      <c r="AQY71">
        <v>1</v>
      </c>
      <c r="AQZ71">
        <v>1</v>
      </c>
      <c r="ARA71">
        <v>0</v>
      </c>
      <c r="ARB71">
        <v>0</v>
      </c>
      <c r="ARC71">
        <v>0</v>
      </c>
      <c r="ARD71">
        <v>0</v>
      </c>
      <c r="ARF71" t="s">
        <v>1325</v>
      </c>
      <c r="ARG71" t="s">
        <v>1302</v>
      </c>
      <c r="ARH71">
        <v>1</v>
      </c>
      <c r="ARI71">
        <v>0</v>
      </c>
      <c r="ARJ71">
        <v>0</v>
      </c>
      <c r="ARK71">
        <v>0</v>
      </c>
      <c r="ARL71">
        <v>0</v>
      </c>
      <c r="ARM71">
        <v>0</v>
      </c>
      <c r="ARN71" t="s">
        <v>1326</v>
      </c>
      <c r="ARO71" t="s">
        <v>1296</v>
      </c>
      <c r="ARP71">
        <v>1</v>
      </c>
      <c r="ARQ71">
        <v>0</v>
      </c>
      <c r="ARR71">
        <v>0</v>
      </c>
      <c r="ARS71">
        <v>0</v>
      </c>
      <c r="ART71">
        <v>0</v>
      </c>
      <c r="ARU71">
        <v>0</v>
      </c>
      <c r="ARV71">
        <v>0</v>
      </c>
      <c r="ARW71">
        <v>0</v>
      </c>
      <c r="ARX71">
        <v>0</v>
      </c>
      <c r="ARZ71" t="s">
        <v>1306</v>
      </c>
      <c r="ASA71" t="s">
        <v>1296</v>
      </c>
      <c r="ASB71">
        <v>1</v>
      </c>
      <c r="ASC71">
        <v>0</v>
      </c>
      <c r="ASD71">
        <v>0</v>
      </c>
      <c r="ASE71">
        <v>0</v>
      </c>
      <c r="ASF71">
        <v>0</v>
      </c>
      <c r="ASG71">
        <v>0</v>
      </c>
      <c r="ASH71">
        <v>0</v>
      </c>
      <c r="ASI71">
        <v>0</v>
      </c>
      <c r="ASJ71">
        <v>0</v>
      </c>
      <c r="ASL71" t="s">
        <v>1296</v>
      </c>
      <c r="ASM71">
        <v>1</v>
      </c>
      <c r="ASN71">
        <v>0</v>
      </c>
      <c r="ASO71">
        <v>0</v>
      </c>
      <c r="ASP71">
        <v>0</v>
      </c>
      <c r="ASQ71">
        <v>0</v>
      </c>
      <c r="ASR71">
        <v>0</v>
      </c>
      <c r="ASS71">
        <v>0</v>
      </c>
      <c r="AST71">
        <v>0</v>
      </c>
      <c r="ASU71">
        <v>0</v>
      </c>
      <c r="ASV71">
        <v>0</v>
      </c>
      <c r="ASX71" t="s">
        <v>1296</v>
      </c>
      <c r="ASY71">
        <v>1</v>
      </c>
      <c r="ASZ71">
        <v>0</v>
      </c>
      <c r="ATA71">
        <v>0</v>
      </c>
      <c r="ATB71">
        <v>0</v>
      </c>
      <c r="ATC71">
        <v>0</v>
      </c>
      <c r="ATD71">
        <v>0</v>
      </c>
      <c r="ATE71">
        <v>0</v>
      </c>
      <c r="ATF71">
        <v>0</v>
      </c>
      <c r="ATG71">
        <v>0</v>
      </c>
      <c r="ATI71" t="s">
        <v>1296</v>
      </c>
      <c r="ATJ71">
        <v>1</v>
      </c>
      <c r="ATK71">
        <v>0</v>
      </c>
      <c r="ATL71">
        <v>0</v>
      </c>
      <c r="ATM71">
        <v>0</v>
      </c>
      <c r="ATN71">
        <v>0</v>
      </c>
      <c r="ATO71">
        <v>0</v>
      </c>
      <c r="ATP71">
        <v>0</v>
      </c>
      <c r="ATQ71">
        <v>0</v>
      </c>
      <c r="ATR71">
        <v>0</v>
      </c>
      <c r="ATT71" t="s">
        <v>1337</v>
      </c>
      <c r="ATU71" t="s">
        <v>1294</v>
      </c>
      <c r="ATW71" t="s">
        <v>1666</v>
      </c>
      <c r="ATX71" t="s">
        <v>1337</v>
      </c>
      <c r="ATY71" t="s">
        <v>1294</v>
      </c>
      <c r="AUA71" t="s">
        <v>1667</v>
      </c>
      <c r="AUB71" t="s">
        <v>1328</v>
      </c>
      <c r="AUD71" t="s">
        <v>1328</v>
      </c>
      <c r="AUG71">
        <v>443254688</v>
      </c>
      <c r="AUH71" s="167">
        <v>45099.601423611108</v>
      </c>
      <c r="AUK71" t="s">
        <v>1308</v>
      </c>
      <c r="AUL71" t="s">
        <v>1309</v>
      </c>
      <c r="AUM71" t="s">
        <v>1310</v>
      </c>
    </row>
    <row r="72" spans="1:534 1125:1235" customFormat="1" ht="14.45">
      <c r="A72">
        <v>71</v>
      </c>
      <c r="B72" t="s">
        <v>1668</v>
      </c>
      <c r="C72" s="167">
        <v>45098</v>
      </c>
      <c r="D72" t="s">
        <v>1657</v>
      </c>
      <c r="E72" t="s">
        <v>1658</v>
      </c>
      <c r="F72" s="167">
        <v>45098.472627581017</v>
      </c>
      <c r="G72" s="167">
        <v>45098.513622488434</v>
      </c>
      <c r="H72" t="s">
        <v>1286</v>
      </c>
      <c r="K72" t="s">
        <v>1588</v>
      </c>
      <c r="L72" s="167">
        <v>45098</v>
      </c>
      <c r="M72" t="s">
        <v>1517</v>
      </c>
      <c r="N72" t="s">
        <v>1659</v>
      </c>
      <c r="O72" t="s">
        <v>1660</v>
      </c>
      <c r="P72" t="s">
        <v>1291</v>
      </c>
      <c r="S72" t="s">
        <v>1591</v>
      </c>
      <c r="T72" t="s">
        <v>1661</v>
      </c>
      <c r="V72" t="s">
        <v>1294</v>
      </c>
      <c r="X72" t="s">
        <v>1360</v>
      </c>
      <c r="AA72" t="s">
        <v>1330</v>
      </c>
      <c r="AB72">
        <v>1</v>
      </c>
      <c r="AC72">
        <v>1</v>
      </c>
      <c r="AD72">
        <v>1</v>
      </c>
      <c r="AE72">
        <v>0</v>
      </c>
      <c r="AF72">
        <v>3</v>
      </c>
      <c r="AH72" t="s">
        <v>1298</v>
      </c>
      <c r="AI72">
        <v>1750</v>
      </c>
      <c r="AJ72" t="s">
        <v>1317</v>
      </c>
      <c r="AM72">
        <v>14</v>
      </c>
      <c r="AN72">
        <v>3</v>
      </c>
      <c r="AO72">
        <v>0</v>
      </c>
      <c r="AP72">
        <v>1000</v>
      </c>
      <c r="AQ72">
        <v>1000</v>
      </c>
      <c r="AS72" t="s">
        <v>1298</v>
      </c>
      <c r="AT72" t="s">
        <v>1362</v>
      </c>
      <c r="AU72">
        <v>1</v>
      </c>
      <c r="AV72">
        <v>0</v>
      </c>
      <c r="AW72">
        <v>5000</v>
      </c>
      <c r="AY72" t="s">
        <v>1317</v>
      </c>
      <c r="BB72">
        <v>7</v>
      </c>
      <c r="BC72">
        <v>3</v>
      </c>
      <c r="BD72">
        <v>0</v>
      </c>
      <c r="BE72">
        <v>1500</v>
      </c>
      <c r="BF72">
        <v>1500</v>
      </c>
      <c r="BH72" t="s">
        <v>1298</v>
      </c>
      <c r="BI72" t="s">
        <v>1320</v>
      </c>
      <c r="BJ72">
        <v>1</v>
      </c>
      <c r="BK72">
        <v>1</v>
      </c>
      <c r="BL72">
        <v>600</v>
      </c>
      <c r="BM72">
        <v>350</v>
      </c>
      <c r="BN72" t="s">
        <v>1317</v>
      </c>
      <c r="BQ72">
        <v>7</v>
      </c>
      <c r="BR72">
        <v>3</v>
      </c>
      <c r="BS72">
        <v>0</v>
      </c>
      <c r="BT72">
        <v>10000</v>
      </c>
      <c r="BU72">
        <v>10000</v>
      </c>
      <c r="BW72" t="s">
        <v>1294</v>
      </c>
      <c r="BY72" t="s">
        <v>1370</v>
      </c>
      <c r="BZ72">
        <v>1</v>
      </c>
      <c r="CA72">
        <v>1</v>
      </c>
      <c r="CB72">
        <v>0</v>
      </c>
      <c r="CC72">
        <v>0</v>
      </c>
      <c r="CE72" t="s">
        <v>1669</v>
      </c>
      <c r="CF72">
        <v>0</v>
      </c>
      <c r="CG72">
        <v>0</v>
      </c>
      <c r="CH72">
        <v>1</v>
      </c>
      <c r="CI72">
        <v>0</v>
      </c>
      <c r="CJ72">
        <v>1</v>
      </c>
      <c r="CK72">
        <v>0</v>
      </c>
      <c r="CL72">
        <v>0</v>
      </c>
      <c r="CM72">
        <v>0</v>
      </c>
      <c r="CN72">
        <v>0</v>
      </c>
      <c r="CO72">
        <v>0</v>
      </c>
      <c r="CP72">
        <v>0</v>
      </c>
      <c r="CS72" t="s">
        <v>1332</v>
      </c>
      <c r="CT72">
        <v>0</v>
      </c>
      <c r="CU72">
        <v>1</v>
      </c>
      <c r="CV72">
        <v>0</v>
      </c>
      <c r="CW72">
        <v>0</v>
      </c>
      <c r="CX72" t="s">
        <v>1330</v>
      </c>
      <c r="CY72">
        <v>1</v>
      </c>
      <c r="CZ72">
        <v>1</v>
      </c>
      <c r="DA72">
        <v>1</v>
      </c>
      <c r="DB72">
        <v>0</v>
      </c>
      <c r="DC72" t="s">
        <v>1670</v>
      </c>
      <c r="DD72">
        <v>1</v>
      </c>
      <c r="DE72">
        <v>0</v>
      </c>
      <c r="DF72">
        <v>1</v>
      </c>
      <c r="DG72">
        <v>0</v>
      </c>
      <c r="DH72">
        <v>0</v>
      </c>
      <c r="DI72">
        <v>1</v>
      </c>
      <c r="DJ72">
        <v>0</v>
      </c>
      <c r="DK72">
        <v>0</v>
      </c>
      <c r="DL72">
        <v>1</v>
      </c>
      <c r="DM72">
        <v>0</v>
      </c>
      <c r="DN72">
        <v>0</v>
      </c>
      <c r="DO72">
        <v>0</v>
      </c>
      <c r="EK72" t="s">
        <v>1406</v>
      </c>
      <c r="EL72">
        <v>1</v>
      </c>
      <c r="EM72">
        <v>1</v>
      </c>
      <c r="EN72">
        <v>0</v>
      </c>
      <c r="EO72">
        <v>0</v>
      </c>
      <c r="EP72">
        <v>0</v>
      </c>
      <c r="EQ72">
        <v>2</v>
      </c>
      <c r="ES72" t="s">
        <v>1298</v>
      </c>
      <c r="ET72">
        <v>6500</v>
      </c>
      <c r="EU72" t="s">
        <v>1317</v>
      </c>
      <c r="EX72">
        <v>7</v>
      </c>
      <c r="EY72">
        <v>3</v>
      </c>
      <c r="EZ72">
        <v>0</v>
      </c>
      <c r="FA72">
        <v>2000</v>
      </c>
      <c r="FB72">
        <v>2000</v>
      </c>
      <c r="FD72" t="s">
        <v>1298</v>
      </c>
      <c r="FE72">
        <v>7500</v>
      </c>
      <c r="FF72" t="s">
        <v>1317</v>
      </c>
      <c r="FI72">
        <v>7</v>
      </c>
      <c r="FJ72">
        <v>3</v>
      </c>
      <c r="FK72">
        <v>0</v>
      </c>
      <c r="FL72">
        <v>1000</v>
      </c>
      <c r="FM72">
        <v>1000</v>
      </c>
      <c r="GK72" t="s">
        <v>1294</v>
      </c>
      <c r="GM72" t="s">
        <v>1406</v>
      </c>
      <c r="GN72">
        <v>1</v>
      </c>
      <c r="GO72">
        <v>1</v>
      </c>
      <c r="GP72">
        <v>0</v>
      </c>
      <c r="GQ72">
        <v>0</v>
      </c>
      <c r="GR72">
        <v>0</v>
      </c>
      <c r="GT72" t="s">
        <v>1671</v>
      </c>
      <c r="GU72">
        <v>0</v>
      </c>
      <c r="GV72">
        <v>0</v>
      </c>
      <c r="GW72">
        <v>0</v>
      </c>
      <c r="GX72">
        <v>0</v>
      </c>
      <c r="GY72">
        <v>1</v>
      </c>
      <c r="GZ72">
        <v>0</v>
      </c>
      <c r="HA72">
        <v>1</v>
      </c>
      <c r="HB72">
        <v>0</v>
      </c>
      <c r="HC72">
        <v>0</v>
      </c>
      <c r="HD72">
        <v>0</v>
      </c>
      <c r="HE72">
        <v>0</v>
      </c>
      <c r="HH72" t="s">
        <v>1332</v>
      </c>
      <c r="HI72">
        <v>0</v>
      </c>
      <c r="HJ72">
        <v>1</v>
      </c>
      <c r="HK72">
        <v>0</v>
      </c>
      <c r="HL72">
        <v>0</v>
      </c>
      <c r="HM72" t="s">
        <v>1406</v>
      </c>
      <c r="HN72">
        <v>1</v>
      </c>
      <c r="HO72">
        <v>1</v>
      </c>
      <c r="HP72">
        <v>0</v>
      </c>
      <c r="HQ72">
        <v>0</v>
      </c>
      <c r="HR72">
        <v>0</v>
      </c>
      <c r="HS72" t="s">
        <v>1672</v>
      </c>
      <c r="HT72">
        <v>1</v>
      </c>
      <c r="HU72">
        <v>0</v>
      </c>
      <c r="HV72">
        <v>1</v>
      </c>
      <c r="HW72">
        <v>0</v>
      </c>
      <c r="HX72">
        <v>0</v>
      </c>
      <c r="HY72">
        <v>1</v>
      </c>
      <c r="HZ72">
        <v>0</v>
      </c>
      <c r="IA72">
        <v>0</v>
      </c>
      <c r="IB72">
        <v>0</v>
      </c>
      <c r="IC72">
        <v>0</v>
      </c>
      <c r="ID72">
        <v>0</v>
      </c>
      <c r="IE72">
        <v>0</v>
      </c>
      <c r="JB72" t="s">
        <v>1322</v>
      </c>
      <c r="JC72">
        <v>0</v>
      </c>
      <c r="JD72">
        <v>0</v>
      </c>
      <c r="JE72">
        <v>0</v>
      </c>
      <c r="JF72">
        <v>1</v>
      </c>
      <c r="JG72">
        <v>1</v>
      </c>
      <c r="JH72">
        <v>1</v>
      </c>
      <c r="JI72">
        <v>1</v>
      </c>
      <c r="JJ72">
        <v>1</v>
      </c>
      <c r="JK72">
        <v>1</v>
      </c>
      <c r="JL72">
        <v>1</v>
      </c>
      <c r="JM72">
        <v>1</v>
      </c>
      <c r="JN72">
        <v>1</v>
      </c>
      <c r="JO72">
        <v>1</v>
      </c>
      <c r="JP72">
        <v>1</v>
      </c>
      <c r="JQ72">
        <v>1</v>
      </c>
      <c r="JR72">
        <v>0</v>
      </c>
      <c r="JS72">
        <v>12</v>
      </c>
      <c r="JT72">
        <v>17</v>
      </c>
      <c r="LM72" t="s">
        <v>1298</v>
      </c>
      <c r="LN72">
        <v>7000</v>
      </c>
      <c r="LO72" t="s">
        <v>1317</v>
      </c>
      <c r="LR72">
        <v>7</v>
      </c>
      <c r="LS72">
        <v>3</v>
      </c>
      <c r="LT72">
        <v>0</v>
      </c>
      <c r="LU72">
        <v>2000</v>
      </c>
      <c r="LV72">
        <v>2000</v>
      </c>
      <c r="LX72" t="s">
        <v>1298</v>
      </c>
      <c r="LY72">
        <v>6500</v>
      </c>
      <c r="LZ72" t="s">
        <v>1317</v>
      </c>
      <c r="MC72">
        <v>10</v>
      </c>
      <c r="MD72">
        <v>7</v>
      </c>
      <c r="ME72">
        <v>0</v>
      </c>
      <c r="MF72">
        <v>3000</v>
      </c>
      <c r="MG72">
        <v>3000</v>
      </c>
      <c r="MI72" t="s">
        <v>1298</v>
      </c>
      <c r="MJ72">
        <v>1500</v>
      </c>
      <c r="MK72" t="s">
        <v>1317</v>
      </c>
      <c r="MN72">
        <v>7</v>
      </c>
      <c r="MO72">
        <v>3</v>
      </c>
      <c r="MP72">
        <v>0</v>
      </c>
      <c r="MQ72">
        <v>3000</v>
      </c>
      <c r="MR72">
        <v>3000</v>
      </c>
      <c r="MT72" t="s">
        <v>1298</v>
      </c>
      <c r="MU72">
        <v>250</v>
      </c>
      <c r="MV72" t="s">
        <v>1317</v>
      </c>
      <c r="MY72">
        <v>7</v>
      </c>
      <c r="MZ72">
        <v>3</v>
      </c>
      <c r="NA72">
        <v>0</v>
      </c>
      <c r="NB72">
        <v>5000</v>
      </c>
      <c r="NC72">
        <v>5000</v>
      </c>
      <c r="NE72" t="s">
        <v>1298</v>
      </c>
      <c r="NF72" t="s">
        <v>1522</v>
      </c>
      <c r="NG72">
        <v>1</v>
      </c>
      <c r="NH72">
        <v>1</v>
      </c>
      <c r="NI72">
        <v>1</v>
      </c>
      <c r="NJ72">
        <v>2000</v>
      </c>
      <c r="NK72">
        <v>2250</v>
      </c>
      <c r="NL72">
        <v>2500</v>
      </c>
      <c r="NM72" t="s">
        <v>1317</v>
      </c>
      <c r="NP72">
        <v>7</v>
      </c>
      <c r="NQ72">
        <v>3</v>
      </c>
      <c r="NR72">
        <v>0</v>
      </c>
      <c r="NS72">
        <v>1000</v>
      </c>
      <c r="NT72">
        <v>1000</v>
      </c>
      <c r="NV72" t="s">
        <v>1298</v>
      </c>
      <c r="NW72">
        <v>1500</v>
      </c>
      <c r="NX72" t="s">
        <v>1317</v>
      </c>
      <c r="OA72">
        <v>7</v>
      </c>
      <c r="OB72">
        <v>3</v>
      </c>
      <c r="OC72">
        <v>0</v>
      </c>
      <c r="OD72">
        <v>5000</v>
      </c>
      <c r="OE72">
        <v>5000</v>
      </c>
      <c r="OG72" t="s">
        <v>1298</v>
      </c>
      <c r="OH72">
        <v>4000</v>
      </c>
      <c r="OI72" t="s">
        <v>1317</v>
      </c>
      <c r="OL72">
        <v>30</v>
      </c>
      <c r="OM72">
        <v>3</v>
      </c>
      <c r="ON72">
        <v>0</v>
      </c>
      <c r="OO72">
        <v>1000</v>
      </c>
      <c r="OP72">
        <v>1000</v>
      </c>
      <c r="OR72" t="s">
        <v>1298</v>
      </c>
      <c r="OS72">
        <v>2500</v>
      </c>
      <c r="OT72" t="s">
        <v>1317</v>
      </c>
      <c r="OW72">
        <v>7</v>
      </c>
      <c r="OX72">
        <v>3</v>
      </c>
      <c r="OY72">
        <v>0</v>
      </c>
      <c r="OZ72">
        <v>10000</v>
      </c>
      <c r="PA72">
        <v>10000</v>
      </c>
      <c r="PC72" t="s">
        <v>1298</v>
      </c>
      <c r="PD72">
        <v>3500</v>
      </c>
      <c r="PE72" t="s">
        <v>1317</v>
      </c>
      <c r="PH72">
        <v>7</v>
      </c>
      <c r="PI72">
        <v>3</v>
      </c>
      <c r="PJ72">
        <v>0</v>
      </c>
      <c r="PK72">
        <v>10000</v>
      </c>
      <c r="PL72">
        <v>2000</v>
      </c>
      <c r="PN72" t="s">
        <v>1298</v>
      </c>
      <c r="PO72">
        <v>3000</v>
      </c>
      <c r="PP72" t="s">
        <v>1317</v>
      </c>
      <c r="PS72">
        <v>7</v>
      </c>
      <c r="PT72">
        <v>3</v>
      </c>
      <c r="PU72">
        <v>0</v>
      </c>
      <c r="PV72">
        <v>2000</v>
      </c>
      <c r="PW72">
        <v>2000</v>
      </c>
      <c r="PY72" t="s">
        <v>1298</v>
      </c>
      <c r="PZ72" t="s">
        <v>1294</v>
      </c>
      <c r="QA72">
        <v>8500</v>
      </c>
      <c r="QD72" t="s">
        <v>1317</v>
      </c>
      <c r="QG72">
        <v>7</v>
      </c>
      <c r="QH72">
        <v>3</v>
      </c>
      <c r="QI72">
        <v>0</v>
      </c>
      <c r="QJ72">
        <v>10000</v>
      </c>
      <c r="QK72">
        <v>10000</v>
      </c>
      <c r="QM72" t="s">
        <v>1298</v>
      </c>
      <c r="QN72">
        <v>500</v>
      </c>
      <c r="QO72" t="s">
        <v>1317</v>
      </c>
      <c r="QR72">
        <v>7</v>
      </c>
      <c r="QS72">
        <v>3</v>
      </c>
      <c r="QT72">
        <v>0</v>
      </c>
      <c r="QU72">
        <v>10000</v>
      </c>
      <c r="QV72">
        <v>10000</v>
      </c>
      <c r="QX72" t="s">
        <v>1294</v>
      </c>
      <c r="QZ72" t="s">
        <v>1322</v>
      </c>
      <c r="RA72">
        <v>0</v>
      </c>
      <c r="RB72">
        <v>0</v>
      </c>
      <c r="RC72">
        <v>0</v>
      </c>
      <c r="RD72">
        <v>1</v>
      </c>
      <c r="RE72">
        <v>1</v>
      </c>
      <c r="RF72">
        <v>1</v>
      </c>
      <c r="RG72">
        <v>1</v>
      </c>
      <c r="RH72">
        <v>1</v>
      </c>
      <c r="RI72">
        <v>1</v>
      </c>
      <c r="RJ72">
        <v>1</v>
      </c>
      <c r="RK72">
        <v>1</v>
      </c>
      <c r="RL72">
        <v>1</v>
      </c>
      <c r="RM72">
        <v>1</v>
      </c>
      <c r="RN72">
        <v>1</v>
      </c>
      <c r="RO72">
        <v>1</v>
      </c>
      <c r="RP72">
        <v>0</v>
      </c>
      <c r="RR72" t="s">
        <v>1673</v>
      </c>
      <c r="RS72">
        <v>1</v>
      </c>
      <c r="RT72">
        <v>0</v>
      </c>
      <c r="RU72">
        <v>0</v>
      </c>
      <c r="RV72">
        <v>0</v>
      </c>
      <c r="RW72">
        <v>1</v>
      </c>
      <c r="RX72">
        <v>0</v>
      </c>
      <c r="RY72">
        <v>0</v>
      </c>
      <c r="RZ72">
        <v>0</v>
      </c>
      <c r="SA72">
        <v>0</v>
      </c>
      <c r="SB72">
        <v>0</v>
      </c>
      <c r="SC72">
        <v>0</v>
      </c>
      <c r="SF72" t="s">
        <v>1332</v>
      </c>
      <c r="SG72">
        <v>0</v>
      </c>
      <c r="SH72">
        <v>1</v>
      </c>
      <c r="SI72">
        <v>0</v>
      </c>
      <c r="SJ72">
        <v>0</v>
      </c>
      <c r="SK72" t="s">
        <v>1322</v>
      </c>
      <c r="SL72">
        <v>0</v>
      </c>
      <c r="SM72">
        <v>0</v>
      </c>
      <c r="SN72">
        <v>0</v>
      </c>
      <c r="SO72">
        <v>1</v>
      </c>
      <c r="SP72">
        <v>1</v>
      </c>
      <c r="SQ72">
        <v>1</v>
      </c>
      <c r="SR72">
        <v>1</v>
      </c>
      <c r="SS72">
        <v>1</v>
      </c>
      <c r="ST72">
        <v>1</v>
      </c>
      <c r="SU72">
        <v>1</v>
      </c>
      <c r="SV72">
        <v>1</v>
      </c>
      <c r="SW72">
        <v>1</v>
      </c>
      <c r="SX72">
        <v>1</v>
      </c>
      <c r="SY72">
        <v>1</v>
      </c>
      <c r="SZ72">
        <v>1</v>
      </c>
      <c r="TA72">
        <v>0</v>
      </c>
      <c r="TB72" t="s">
        <v>1477</v>
      </c>
      <c r="TC72">
        <v>1</v>
      </c>
      <c r="TD72">
        <v>0</v>
      </c>
      <c r="TE72">
        <v>0</v>
      </c>
      <c r="TF72">
        <v>0</v>
      </c>
      <c r="TG72">
        <v>0</v>
      </c>
      <c r="TH72">
        <v>1</v>
      </c>
      <c r="TI72">
        <v>0</v>
      </c>
      <c r="TJ72">
        <v>0</v>
      </c>
      <c r="TK72">
        <v>0</v>
      </c>
      <c r="TL72">
        <v>0</v>
      </c>
      <c r="TM72">
        <v>0</v>
      </c>
      <c r="TN72">
        <v>0</v>
      </c>
      <c r="AQG72" t="s">
        <v>1674</v>
      </c>
      <c r="AQH72">
        <v>0</v>
      </c>
      <c r="AQI72">
        <v>1</v>
      </c>
      <c r="AQJ72">
        <v>1</v>
      </c>
      <c r="AQK72">
        <v>1</v>
      </c>
      <c r="AQL72">
        <v>0</v>
      </c>
      <c r="AQM72">
        <v>1</v>
      </c>
      <c r="AQN72">
        <v>0</v>
      </c>
      <c r="AQO72">
        <v>0</v>
      </c>
      <c r="AQP72">
        <v>0</v>
      </c>
      <c r="AQQ72">
        <v>0</v>
      </c>
      <c r="AQS72" t="s">
        <v>1675</v>
      </c>
      <c r="AQT72">
        <v>1</v>
      </c>
      <c r="AQU72">
        <v>0</v>
      </c>
      <c r="AQV72">
        <v>1</v>
      </c>
      <c r="AQW72">
        <v>1</v>
      </c>
      <c r="AQX72">
        <v>1</v>
      </c>
      <c r="AQY72">
        <v>1</v>
      </c>
      <c r="AQZ72">
        <v>1</v>
      </c>
      <c r="ARA72">
        <v>0</v>
      </c>
      <c r="ARB72">
        <v>0</v>
      </c>
      <c r="ARC72">
        <v>0</v>
      </c>
      <c r="ARD72">
        <v>0</v>
      </c>
      <c r="ARF72" t="s">
        <v>1325</v>
      </c>
      <c r="ARG72" t="s">
        <v>1302</v>
      </c>
      <c r="ARH72">
        <v>1</v>
      </c>
      <c r="ARI72">
        <v>0</v>
      </c>
      <c r="ARJ72">
        <v>0</v>
      </c>
      <c r="ARK72">
        <v>0</v>
      </c>
      <c r="ARL72">
        <v>0</v>
      </c>
      <c r="ARM72">
        <v>0</v>
      </c>
      <c r="ARN72" t="s">
        <v>1294</v>
      </c>
      <c r="ARO72" t="s">
        <v>1296</v>
      </c>
      <c r="ARP72">
        <v>1</v>
      </c>
      <c r="ARQ72">
        <v>0</v>
      </c>
      <c r="ARR72">
        <v>0</v>
      </c>
      <c r="ARS72">
        <v>0</v>
      </c>
      <c r="ART72">
        <v>0</v>
      </c>
      <c r="ARU72">
        <v>0</v>
      </c>
      <c r="ARV72">
        <v>0</v>
      </c>
      <c r="ARW72">
        <v>0</v>
      </c>
      <c r="ARX72">
        <v>0</v>
      </c>
      <c r="ARZ72" t="s">
        <v>1306</v>
      </c>
      <c r="ASA72" t="s">
        <v>1676</v>
      </c>
      <c r="ASB72">
        <v>0</v>
      </c>
      <c r="ASC72">
        <v>1</v>
      </c>
      <c r="ASD72">
        <v>1</v>
      </c>
      <c r="ASE72">
        <v>1</v>
      </c>
      <c r="ASF72">
        <v>1</v>
      </c>
      <c r="ASG72">
        <v>0</v>
      </c>
      <c r="ASH72">
        <v>0</v>
      </c>
      <c r="ASI72">
        <v>0</v>
      </c>
      <c r="ASJ72">
        <v>0</v>
      </c>
      <c r="ASL72" t="s">
        <v>1296</v>
      </c>
      <c r="ASM72">
        <v>1</v>
      </c>
      <c r="ASN72">
        <v>0</v>
      </c>
      <c r="ASO72">
        <v>0</v>
      </c>
      <c r="ASP72">
        <v>0</v>
      </c>
      <c r="ASQ72">
        <v>0</v>
      </c>
      <c r="ASR72">
        <v>0</v>
      </c>
      <c r="ASS72">
        <v>0</v>
      </c>
      <c r="AST72">
        <v>0</v>
      </c>
      <c r="ASU72">
        <v>0</v>
      </c>
      <c r="ASV72">
        <v>0</v>
      </c>
      <c r="ASX72" t="s">
        <v>1296</v>
      </c>
      <c r="ASY72">
        <v>1</v>
      </c>
      <c r="ASZ72">
        <v>0</v>
      </c>
      <c r="ATA72">
        <v>0</v>
      </c>
      <c r="ATB72">
        <v>0</v>
      </c>
      <c r="ATC72">
        <v>0</v>
      </c>
      <c r="ATD72">
        <v>0</v>
      </c>
      <c r="ATE72">
        <v>0</v>
      </c>
      <c r="ATF72">
        <v>0</v>
      </c>
      <c r="ATG72">
        <v>0</v>
      </c>
      <c r="ATI72" t="s">
        <v>1296</v>
      </c>
      <c r="ATJ72">
        <v>1</v>
      </c>
      <c r="ATK72">
        <v>0</v>
      </c>
      <c r="ATL72">
        <v>0</v>
      </c>
      <c r="ATM72">
        <v>0</v>
      </c>
      <c r="ATN72">
        <v>0</v>
      </c>
      <c r="ATO72">
        <v>0</v>
      </c>
      <c r="ATP72">
        <v>0</v>
      </c>
      <c r="ATQ72">
        <v>0</v>
      </c>
      <c r="ATR72">
        <v>0</v>
      </c>
      <c r="ATT72" t="s">
        <v>1355</v>
      </c>
      <c r="ATU72" t="s">
        <v>1294</v>
      </c>
      <c r="ATV72" t="s">
        <v>1677</v>
      </c>
      <c r="ATX72" t="s">
        <v>1355</v>
      </c>
      <c r="ATY72" t="s">
        <v>1294</v>
      </c>
      <c r="ATZ72" t="s">
        <v>1678</v>
      </c>
      <c r="AUB72" t="s">
        <v>1328</v>
      </c>
      <c r="AUD72" t="s">
        <v>1328</v>
      </c>
      <c r="AUG72">
        <v>443254720</v>
      </c>
      <c r="AUH72" s="167">
        <v>45099.601458333331</v>
      </c>
      <c r="AUK72" t="s">
        <v>1308</v>
      </c>
      <c r="AUL72" t="s">
        <v>1309</v>
      </c>
      <c r="AUM72" t="s">
        <v>1310</v>
      </c>
    </row>
    <row r="73" spans="1:534 1125:1235" customFormat="1" ht="14.45">
      <c r="A73">
        <v>72</v>
      </c>
      <c r="B73" t="s">
        <v>1679</v>
      </c>
      <c r="C73" s="167">
        <v>45099</v>
      </c>
      <c r="D73" t="s">
        <v>1657</v>
      </c>
      <c r="E73" t="s">
        <v>1658</v>
      </c>
      <c r="F73" s="167">
        <v>45099.497536030089</v>
      </c>
      <c r="G73" s="167">
        <v>45099.542481712968</v>
      </c>
      <c r="H73" t="s">
        <v>1286</v>
      </c>
      <c r="K73" t="s">
        <v>1588</v>
      </c>
      <c r="L73" s="167">
        <v>45099</v>
      </c>
      <c r="M73" t="s">
        <v>1517</v>
      </c>
      <c r="N73" t="s">
        <v>1659</v>
      </c>
      <c r="O73" t="s">
        <v>1660</v>
      </c>
      <c r="P73" t="s">
        <v>1291</v>
      </c>
      <c r="S73" t="s">
        <v>1591</v>
      </c>
      <c r="T73" t="s">
        <v>1661</v>
      </c>
      <c r="V73" t="s">
        <v>1294</v>
      </c>
      <c r="X73" t="s">
        <v>1315</v>
      </c>
      <c r="AA73" t="s">
        <v>1330</v>
      </c>
      <c r="AB73">
        <v>1</v>
      </c>
      <c r="AC73">
        <v>1</v>
      </c>
      <c r="AD73">
        <v>1</v>
      </c>
      <c r="AE73">
        <v>0</v>
      </c>
      <c r="AF73">
        <v>3</v>
      </c>
      <c r="AH73" t="s">
        <v>1298</v>
      </c>
      <c r="AI73">
        <v>1000</v>
      </c>
      <c r="AJ73" t="s">
        <v>1317</v>
      </c>
      <c r="AM73">
        <v>60</v>
      </c>
      <c r="AN73">
        <v>2</v>
      </c>
      <c r="AO73">
        <v>0</v>
      </c>
      <c r="AP73">
        <v>10000</v>
      </c>
      <c r="AQ73">
        <v>10000</v>
      </c>
      <c r="AS73" t="s">
        <v>1298</v>
      </c>
      <c r="AT73" t="s">
        <v>1362</v>
      </c>
      <c r="AU73">
        <v>1</v>
      </c>
      <c r="AV73">
        <v>0</v>
      </c>
      <c r="AW73">
        <v>3500</v>
      </c>
      <c r="AY73" t="s">
        <v>1317</v>
      </c>
      <c r="BB73">
        <v>60</v>
      </c>
      <c r="BC73">
        <v>5</v>
      </c>
      <c r="BD73">
        <v>0</v>
      </c>
      <c r="BE73">
        <v>10000</v>
      </c>
      <c r="BF73">
        <v>1000</v>
      </c>
      <c r="BH73" t="s">
        <v>1298</v>
      </c>
      <c r="BI73" t="s">
        <v>1320</v>
      </c>
      <c r="BJ73">
        <v>1</v>
      </c>
      <c r="BK73">
        <v>1</v>
      </c>
      <c r="BL73">
        <v>500</v>
      </c>
      <c r="BM73">
        <v>300</v>
      </c>
      <c r="BN73" t="s">
        <v>1317</v>
      </c>
      <c r="BQ73">
        <v>60</v>
      </c>
      <c r="BR73">
        <v>7</v>
      </c>
      <c r="BS73">
        <v>0</v>
      </c>
      <c r="BT73">
        <v>10000</v>
      </c>
      <c r="BU73">
        <v>10000</v>
      </c>
      <c r="BW73" t="s">
        <v>1294</v>
      </c>
      <c r="BY73" t="s">
        <v>1333</v>
      </c>
      <c r="BZ73">
        <v>0</v>
      </c>
      <c r="CA73">
        <v>0</v>
      </c>
      <c r="CB73">
        <v>1</v>
      </c>
      <c r="CC73">
        <v>0</v>
      </c>
      <c r="CE73" t="s">
        <v>1680</v>
      </c>
      <c r="CF73">
        <v>0</v>
      </c>
      <c r="CG73">
        <v>0</v>
      </c>
      <c r="CH73">
        <v>0</v>
      </c>
      <c r="CI73">
        <v>0</v>
      </c>
      <c r="CJ73">
        <v>1</v>
      </c>
      <c r="CK73">
        <v>0</v>
      </c>
      <c r="CL73">
        <v>0</v>
      </c>
      <c r="CM73">
        <v>0</v>
      </c>
      <c r="CN73">
        <v>0</v>
      </c>
      <c r="CO73">
        <v>0</v>
      </c>
      <c r="CP73">
        <v>0</v>
      </c>
      <c r="CS73" t="s">
        <v>1332</v>
      </c>
      <c r="CT73">
        <v>0</v>
      </c>
      <c r="CU73">
        <v>1</v>
      </c>
      <c r="CV73">
        <v>0</v>
      </c>
      <c r="CW73">
        <v>0</v>
      </c>
      <c r="CX73" t="s">
        <v>1333</v>
      </c>
      <c r="CY73">
        <v>0</v>
      </c>
      <c r="CZ73">
        <v>0</v>
      </c>
      <c r="DA73">
        <v>1</v>
      </c>
      <c r="DB73">
        <v>0</v>
      </c>
      <c r="DC73" t="s">
        <v>1477</v>
      </c>
      <c r="DD73">
        <v>1</v>
      </c>
      <c r="DE73">
        <v>0</v>
      </c>
      <c r="DF73">
        <v>0</v>
      </c>
      <c r="DG73">
        <v>0</v>
      </c>
      <c r="DH73">
        <v>0</v>
      </c>
      <c r="DI73">
        <v>1</v>
      </c>
      <c r="DJ73">
        <v>0</v>
      </c>
      <c r="DK73">
        <v>0</v>
      </c>
      <c r="DL73">
        <v>0</v>
      </c>
      <c r="DM73">
        <v>0</v>
      </c>
      <c r="DN73">
        <v>0</v>
      </c>
      <c r="DO73">
        <v>0</v>
      </c>
      <c r="EK73" t="s">
        <v>1340</v>
      </c>
      <c r="EL73">
        <v>1</v>
      </c>
      <c r="EM73">
        <v>1</v>
      </c>
      <c r="EN73">
        <v>1</v>
      </c>
      <c r="EO73">
        <v>1</v>
      </c>
      <c r="EP73">
        <v>0</v>
      </c>
      <c r="EQ73">
        <v>4</v>
      </c>
      <c r="ES73" t="s">
        <v>1298</v>
      </c>
      <c r="ET73">
        <v>6000</v>
      </c>
      <c r="EU73" t="s">
        <v>1317</v>
      </c>
      <c r="EX73">
        <v>120</v>
      </c>
      <c r="EY73">
        <v>2</v>
      </c>
      <c r="EZ73">
        <v>0</v>
      </c>
      <c r="FA73">
        <v>10000</v>
      </c>
      <c r="FB73">
        <v>10000</v>
      </c>
      <c r="FD73" t="s">
        <v>1298</v>
      </c>
      <c r="FE73">
        <v>10000</v>
      </c>
      <c r="FF73" t="s">
        <v>1317</v>
      </c>
      <c r="FI73">
        <v>120</v>
      </c>
      <c r="FJ73">
        <v>2</v>
      </c>
      <c r="FK73">
        <v>0</v>
      </c>
      <c r="FL73">
        <v>1000</v>
      </c>
      <c r="FM73">
        <v>1000</v>
      </c>
      <c r="FO73" t="s">
        <v>1298</v>
      </c>
      <c r="FP73">
        <v>1500</v>
      </c>
      <c r="FQ73" t="s">
        <v>1317</v>
      </c>
      <c r="FT73">
        <v>120</v>
      </c>
      <c r="FU73">
        <v>3</v>
      </c>
      <c r="FV73">
        <v>0</v>
      </c>
      <c r="FW73">
        <v>25000</v>
      </c>
      <c r="FX73">
        <v>1000</v>
      </c>
      <c r="FZ73" t="s">
        <v>1298</v>
      </c>
      <c r="GA73">
        <v>2000</v>
      </c>
      <c r="GB73" t="s">
        <v>1317</v>
      </c>
      <c r="GE73">
        <v>150</v>
      </c>
      <c r="GF73">
        <v>3</v>
      </c>
      <c r="GG73">
        <v>0</v>
      </c>
      <c r="GH73">
        <v>5000</v>
      </c>
      <c r="GI73">
        <v>1000</v>
      </c>
      <c r="GK73" t="s">
        <v>1302</v>
      </c>
      <c r="HH73" t="s">
        <v>1303</v>
      </c>
      <c r="HI73">
        <v>1</v>
      </c>
      <c r="HJ73">
        <v>0</v>
      </c>
      <c r="HK73">
        <v>0</v>
      </c>
      <c r="HL73">
        <v>0</v>
      </c>
      <c r="JB73" t="s">
        <v>1681</v>
      </c>
      <c r="JC73">
        <v>0</v>
      </c>
      <c r="JD73">
        <v>1</v>
      </c>
      <c r="JE73">
        <v>0</v>
      </c>
      <c r="JF73">
        <v>1</v>
      </c>
      <c r="JG73">
        <v>1</v>
      </c>
      <c r="JH73">
        <v>1</v>
      </c>
      <c r="JI73">
        <v>1</v>
      </c>
      <c r="JJ73">
        <v>1</v>
      </c>
      <c r="JK73">
        <v>1</v>
      </c>
      <c r="JL73">
        <v>1</v>
      </c>
      <c r="JM73">
        <v>1</v>
      </c>
      <c r="JN73">
        <v>1</v>
      </c>
      <c r="JO73">
        <v>1</v>
      </c>
      <c r="JP73">
        <v>1</v>
      </c>
      <c r="JQ73">
        <v>1</v>
      </c>
      <c r="JR73">
        <v>0</v>
      </c>
      <c r="JS73">
        <v>13</v>
      </c>
      <c r="JT73">
        <v>20</v>
      </c>
      <c r="KG73" t="s">
        <v>1298</v>
      </c>
      <c r="KH73" t="s">
        <v>1300</v>
      </c>
      <c r="KI73">
        <v>1</v>
      </c>
      <c r="KJ73">
        <v>1</v>
      </c>
      <c r="KK73">
        <v>8000</v>
      </c>
      <c r="KL73">
        <v>100</v>
      </c>
      <c r="KM73" t="s">
        <v>1317</v>
      </c>
      <c r="KP73">
        <v>30</v>
      </c>
      <c r="KQ73">
        <v>7</v>
      </c>
      <c r="KR73">
        <v>0</v>
      </c>
      <c r="KS73">
        <v>1000</v>
      </c>
      <c r="KT73">
        <v>100</v>
      </c>
      <c r="LM73" t="s">
        <v>1298</v>
      </c>
      <c r="LN73">
        <v>7000</v>
      </c>
      <c r="LO73" t="s">
        <v>1317</v>
      </c>
      <c r="LR73">
        <v>60</v>
      </c>
      <c r="LS73">
        <v>7</v>
      </c>
      <c r="LT73">
        <v>0</v>
      </c>
      <c r="LU73">
        <v>25000</v>
      </c>
      <c r="LV73">
        <v>500</v>
      </c>
      <c r="LX73" t="s">
        <v>1298</v>
      </c>
      <c r="LY73">
        <v>6000</v>
      </c>
      <c r="LZ73" t="s">
        <v>1317</v>
      </c>
      <c r="MC73">
        <v>60</v>
      </c>
      <c r="MD73">
        <v>7</v>
      </c>
      <c r="ME73">
        <v>0</v>
      </c>
      <c r="MF73">
        <v>25000</v>
      </c>
      <c r="MG73">
        <v>500</v>
      </c>
      <c r="MI73" t="s">
        <v>1298</v>
      </c>
      <c r="MJ73">
        <v>1500</v>
      </c>
      <c r="MK73" t="s">
        <v>1317</v>
      </c>
      <c r="MN73">
        <v>150</v>
      </c>
      <c r="MO73">
        <v>3</v>
      </c>
      <c r="MP73">
        <v>0</v>
      </c>
      <c r="MQ73">
        <v>25000</v>
      </c>
      <c r="MR73">
        <v>1000</v>
      </c>
      <c r="MT73" t="s">
        <v>1298</v>
      </c>
      <c r="MU73">
        <v>200</v>
      </c>
      <c r="MV73" t="s">
        <v>1317</v>
      </c>
      <c r="MY73">
        <v>90</v>
      </c>
      <c r="MZ73">
        <v>2</v>
      </c>
      <c r="NA73">
        <v>0</v>
      </c>
      <c r="NB73">
        <v>15000</v>
      </c>
      <c r="NC73">
        <v>15000</v>
      </c>
      <c r="NE73" t="s">
        <v>1298</v>
      </c>
      <c r="NF73" t="s">
        <v>1323</v>
      </c>
      <c r="NG73">
        <v>0</v>
      </c>
      <c r="NH73">
        <v>0</v>
      </c>
      <c r="NI73">
        <v>1</v>
      </c>
      <c r="NL73">
        <v>1750</v>
      </c>
      <c r="NM73" t="s">
        <v>1317</v>
      </c>
      <c r="NP73">
        <v>30</v>
      </c>
      <c r="NQ73">
        <v>7</v>
      </c>
      <c r="NR73">
        <v>0</v>
      </c>
      <c r="NS73">
        <v>1000</v>
      </c>
      <c r="NT73">
        <v>500</v>
      </c>
      <c r="NV73" t="s">
        <v>1298</v>
      </c>
      <c r="NW73">
        <v>1500</v>
      </c>
      <c r="NX73" t="s">
        <v>1317</v>
      </c>
      <c r="OA73">
        <v>30</v>
      </c>
      <c r="OB73">
        <v>3</v>
      </c>
      <c r="OC73">
        <v>0</v>
      </c>
      <c r="OD73">
        <v>25000</v>
      </c>
      <c r="OE73">
        <v>25000</v>
      </c>
      <c r="OG73" t="s">
        <v>1298</v>
      </c>
      <c r="OH73">
        <v>3500</v>
      </c>
      <c r="OI73" t="s">
        <v>1317</v>
      </c>
      <c r="OL73">
        <v>150</v>
      </c>
      <c r="OM73">
        <v>2</v>
      </c>
      <c r="ON73">
        <v>0</v>
      </c>
      <c r="OO73">
        <v>50000</v>
      </c>
      <c r="OP73">
        <v>25000</v>
      </c>
      <c r="OR73" t="s">
        <v>1298</v>
      </c>
      <c r="OS73">
        <v>2500</v>
      </c>
      <c r="OT73" t="s">
        <v>1317</v>
      </c>
      <c r="OW73">
        <v>60</v>
      </c>
      <c r="OX73">
        <v>2</v>
      </c>
      <c r="OY73">
        <v>0</v>
      </c>
      <c r="OZ73">
        <v>40000</v>
      </c>
      <c r="PA73">
        <v>25000</v>
      </c>
      <c r="PC73" t="s">
        <v>1298</v>
      </c>
      <c r="PD73">
        <v>3500</v>
      </c>
      <c r="PE73" t="s">
        <v>1317</v>
      </c>
      <c r="PH73">
        <v>30</v>
      </c>
      <c r="PI73">
        <v>2</v>
      </c>
      <c r="PJ73">
        <v>0</v>
      </c>
      <c r="PK73">
        <v>20000</v>
      </c>
      <c r="PL73">
        <v>1000</v>
      </c>
      <c r="PN73" t="s">
        <v>1298</v>
      </c>
      <c r="PO73">
        <v>2500</v>
      </c>
      <c r="PP73" t="s">
        <v>1317</v>
      </c>
      <c r="PS73">
        <v>120</v>
      </c>
      <c r="PT73">
        <v>2</v>
      </c>
      <c r="PU73">
        <v>0</v>
      </c>
      <c r="PV73">
        <v>1000</v>
      </c>
      <c r="PW73">
        <v>1000</v>
      </c>
      <c r="PY73" t="s">
        <v>1298</v>
      </c>
      <c r="PZ73" t="s">
        <v>1294</v>
      </c>
      <c r="QA73">
        <v>4500</v>
      </c>
      <c r="QD73" t="s">
        <v>1317</v>
      </c>
      <c r="QG73">
        <v>180</v>
      </c>
      <c r="QH73">
        <v>2</v>
      </c>
      <c r="QI73">
        <v>0</v>
      </c>
      <c r="QJ73">
        <v>50000</v>
      </c>
      <c r="QK73">
        <v>35000</v>
      </c>
      <c r="QM73" t="s">
        <v>1298</v>
      </c>
      <c r="QN73">
        <v>250</v>
      </c>
      <c r="QO73" t="s">
        <v>1317</v>
      </c>
      <c r="QR73">
        <v>90</v>
      </c>
      <c r="QS73">
        <v>2</v>
      </c>
      <c r="QT73">
        <v>0</v>
      </c>
      <c r="QU73">
        <v>40000</v>
      </c>
      <c r="QV73">
        <v>40000</v>
      </c>
      <c r="QX73" t="s">
        <v>1302</v>
      </c>
      <c r="SF73" t="s">
        <v>1303</v>
      </c>
      <c r="SG73">
        <v>1</v>
      </c>
      <c r="SH73">
        <v>0</v>
      </c>
      <c r="SI73">
        <v>0</v>
      </c>
      <c r="SJ73">
        <v>0</v>
      </c>
      <c r="AQG73" t="s">
        <v>1296</v>
      </c>
      <c r="AQH73">
        <v>1</v>
      </c>
      <c r="AQI73">
        <v>0</v>
      </c>
      <c r="AQJ73">
        <v>0</v>
      </c>
      <c r="AQK73">
        <v>0</v>
      </c>
      <c r="AQL73">
        <v>0</v>
      </c>
      <c r="AQM73">
        <v>0</v>
      </c>
      <c r="AQN73">
        <v>0</v>
      </c>
      <c r="AQO73">
        <v>0</v>
      </c>
      <c r="AQP73">
        <v>0</v>
      </c>
      <c r="AQQ73">
        <v>0</v>
      </c>
      <c r="AQS73" t="s">
        <v>1682</v>
      </c>
      <c r="AQT73">
        <v>1</v>
      </c>
      <c r="AQU73">
        <v>0</v>
      </c>
      <c r="AQV73">
        <v>1</v>
      </c>
      <c r="AQW73">
        <v>0</v>
      </c>
      <c r="AQX73">
        <v>0</v>
      </c>
      <c r="AQY73">
        <v>1</v>
      </c>
      <c r="AQZ73">
        <v>1</v>
      </c>
      <c r="ARA73">
        <v>0</v>
      </c>
      <c r="ARB73">
        <v>0</v>
      </c>
      <c r="ARC73">
        <v>0</v>
      </c>
      <c r="ARD73">
        <v>0</v>
      </c>
      <c r="ARF73" t="s">
        <v>1325</v>
      </c>
      <c r="ARG73" t="s">
        <v>1336</v>
      </c>
      <c r="ARH73">
        <v>0</v>
      </c>
      <c r="ARI73">
        <v>1</v>
      </c>
      <c r="ARJ73">
        <v>0</v>
      </c>
      <c r="ARK73">
        <v>0</v>
      </c>
      <c r="ARL73">
        <v>0</v>
      </c>
      <c r="ARM73">
        <v>0</v>
      </c>
      <c r="ARN73" t="s">
        <v>1294</v>
      </c>
      <c r="ARO73" t="s">
        <v>1296</v>
      </c>
      <c r="ARP73">
        <v>1</v>
      </c>
      <c r="ARQ73">
        <v>0</v>
      </c>
      <c r="ARR73">
        <v>0</v>
      </c>
      <c r="ARS73">
        <v>0</v>
      </c>
      <c r="ART73">
        <v>0</v>
      </c>
      <c r="ARU73">
        <v>0</v>
      </c>
      <c r="ARV73">
        <v>0</v>
      </c>
      <c r="ARW73">
        <v>0</v>
      </c>
      <c r="ARX73">
        <v>0</v>
      </c>
      <c r="ARZ73" t="s">
        <v>1306</v>
      </c>
      <c r="ASA73" t="s">
        <v>1296</v>
      </c>
      <c r="ASB73">
        <v>1</v>
      </c>
      <c r="ASC73">
        <v>0</v>
      </c>
      <c r="ASD73">
        <v>0</v>
      </c>
      <c r="ASE73">
        <v>0</v>
      </c>
      <c r="ASF73">
        <v>0</v>
      </c>
      <c r="ASG73">
        <v>0</v>
      </c>
      <c r="ASH73">
        <v>0</v>
      </c>
      <c r="ASI73">
        <v>0</v>
      </c>
      <c r="ASJ73">
        <v>0</v>
      </c>
      <c r="ASL73" t="s">
        <v>1296</v>
      </c>
      <c r="ASM73">
        <v>1</v>
      </c>
      <c r="ASN73">
        <v>0</v>
      </c>
      <c r="ASO73">
        <v>0</v>
      </c>
      <c r="ASP73">
        <v>0</v>
      </c>
      <c r="ASQ73">
        <v>0</v>
      </c>
      <c r="ASR73">
        <v>0</v>
      </c>
      <c r="ASS73">
        <v>0</v>
      </c>
      <c r="AST73">
        <v>0</v>
      </c>
      <c r="ASU73">
        <v>0</v>
      </c>
      <c r="ASV73">
        <v>0</v>
      </c>
      <c r="ASX73" t="s">
        <v>1296</v>
      </c>
      <c r="ASY73">
        <v>1</v>
      </c>
      <c r="ASZ73">
        <v>0</v>
      </c>
      <c r="ATA73">
        <v>0</v>
      </c>
      <c r="ATB73">
        <v>0</v>
      </c>
      <c r="ATC73">
        <v>0</v>
      </c>
      <c r="ATD73">
        <v>0</v>
      </c>
      <c r="ATE73">
        <v>0</v>
      </c>
      <c r="ATF73">
        <v>0</v>
      </c>
      <c r="ATG73">
        <v>0</v>
      </c>
      <c r="ATI73" t="s">
        <v>1683</v>
      </c>
      <c r="ATJ73">
        <v>0</v>
      </c>
      <c r="ATK73">
        <v>1</v>
      </c>
      <c r="ATL73">
        <v>1</v>
      </c>
      <c r="ATM73">
        <v>0</v>
      </c>
      <c r="ATN73">
        <v>1</v>
      </c>
      <c r="ATO73">
        <v>1</v>
      </c>
      <c r="ATP73">
        <v>1</v>
      </c>
      <c r="ATQ73">
        <v>0</v>
      </c>
      <c r="ATR73">
        <v>0</v>
      </c>
      <c r="ATT73" t="s">
        <v>1327</v>
      </c>
      <c r="ATX73" t="s">
        <v>1455</v>
      </c>
      <c r="ATY73" t="s">
        <v>1294</v>
      </c>
      <c r="AUA73" t="s">
        <v>1684</v>
      </c>
      <c r="AUB73" t="s">
        <v>1328</v>
      </c>
      <c r="AUD73" t="s">
        <v>1328</v>
      </c>
      <c r="AUG73">
        <v>443254733</v>
      </c>
      <c r="AUH73" s="167">
        <v>45099.601469907408</v>
      </c>
      <c r="AUK73" t="s">
        <v>1308</v>
      </c>
      <c r="AUL73" t="s">
        <v>1309</v>
      </c>
      <c r="AUM73" t="s">
        <v>1310</v>
      </c>
    </row>
    <row r="74" spans="1:534 1125:1235" customFormat="1" ht="14.45">
      <c r="A74">
        <v>73</v>
      </c>
      <c r="B74" t="s">
        <v>1685</v>
      </c>
      <c r="C74" s="167">
        <v>45099</v>
      </c>
      <c r="D74" t="s">
        <v>1686</v>
      </c>
      <c r="E74" t="s">
        <v>1687</v>
      </c>
      <c r="F74" s="167">
        <v>45099.320631678238</v>
      </c>
      <c r="G74" s="167">
        <v>45099.734476099533</v>
      </c>
      <c r="H74" t="s">
        <v>1286</v>
      </c>
      <c r="K74" t="s">
        <v>1688</v>
      </c>
      <c r="L74" s="167">
        <v>45099</v>
      </c>
      <c r="M74" t="s">
        <v>1288</v>
      </c>
      <c r="N74" t="s">
        <v>1289</v>
      </c>
      <c r="O74" t="s">
        <v>1689</v>
      </c>
      <c r="P74" t="s">
        <v>1291</v>
      </c>
      <c r="S74" t="s">
        <v>1690</v>
      </c>
      <c r="T74" t="s">
        <v>1691</v>
      </c>
      <c r="V74" t="s">
        <v>1294</v>
      </c>
      <c r="X74" t="s">
        <v>1295</v>
      </c>
      <c r="AA74" t="s">
        <v>1405</v>
      </c>
      <c r="AB74">
        <v>1</v>
      </c>
      <c r="AC74">
        <v>0</v>
      </c>
      <c r="AD74">
        <v>0</v>
      </c>
      <c r="AE74">
        <v>0</v>
      </c>
      <c r="AF74">
        <v>1</v>
      </c>
      <c r="AH74" t="s">
        <v>1318</v>
      </c>
      <c r="AI74">
        <v>1250</v>
      </c>
      <c r="AJ74" t="s">
        <v>1317</v>
      </c>
      <c r="AM74">
        <v>7</v>
      </c>
      <c r="AN74">
        <v>7</v>
      </c>
      <c r="AO74">
        <v>1</v>
      </c>
      <c r="AP74">
        <v>1000</v>
      </c>
      <c r="AQ74">
        <v>2000</v>
      </c>
      <c r="BW74" t="s">
        <v>1294</v>
      </c>
      <c r="BY74" t="s">
        <v>1405</v>
      </c>
      <c r="BZ74">
        <v>1</v>
      </c>
      <c r="CA74">
        <v>0</v>
      </c>
      <c r="CB74">
        <v>0</v>
      </c>
      <c r="CC74">
        <v>0</v>
      </c>
      <c r="CE74" t="s">
        <v>1692</v>
      </c>
      <c r="CF74">
        <v>1</v>
      </c>
      <c r="CG74">
        <v>0</v>
      </c>
      <c r="CH74">
        <v>0</v>
      </c>
      <c r="CI74">
        <v>1</v>
      </c>
      <c r="CJ74">
        <v>0</v>
      </c>
      <c r="CK74">
        <v>1</v>
      </c>
      <c r="CL74">
        <v>1</v>
      </c>
      <c r="CM74">
        <v>0</v>
      </c>
      <c r="CN74">
        <v>0</v>
      </c>
      <c r="CO74">
        <v>0</v>
      </c>
      <c r="CP74">
        <v>0</v>
      </c>
      <c r="CS74" t="s">
        <v>1332</v>
      </c>
      <c r="CT74">
        <v>0</v>
      </c>
      <c r="CU74">
        <v>1</v>
      </c>
      <c r="CV74">
        <v>0</v>
      </c>
      <c r="CW74">
        <v>0</v>
      </c>
      <c r="CX74" t="s">
        <v>1405</v>
      </c>
      <c r="CY74">
        <v>1</v>
      </c>
      <c r="CZ74">
        <v>0</v>
      </c>
      <c r="DA74">
        <v>0</v>
      </c>
      <c r="DB74">
        <v>0</v>
      </c>
      <c r="DC74" t="s">
        <v>1631</v>
      </c>
      <c r="DD74">
        <v>0</v>
      </c>
      <c r="DE74">
        <v>0</v>
      </c>
      <c r="DF74">
        <v>0</v>
      </c>
      <c r="DG74">
        <v>0</v>
      </c>
      <c r="DH74">
        <v>0</v>
      </c>
      <c r="DI74">
        <v>1</v>
      </c>
      <c r="DJ74">
        <v>0</v>
      </c>
      <c r="DK74">
        <v>0</v>
      </c>
      <c r="DL74">
        <v>1</v>
      </c>
      <c r="DM74">
        <v>0</v>
      </c>
      <c r="DN74">
        <v>0</v>
      </c>
      <c r="DO74">
        <v>0</v>
      </c>
      <c r="EK74" t="s">
        <v>1406</v>
      </c>
      <c r="EL74">
        <v>1</v>
      </c>
      <c r="EM74">
        <v>1</v>
      </c>
      <c r="EN74">
        <v>0</v>
      </c>
      <c r="EO74">
        <v>0</v>
      </c>
      <c r="EP74">
        <v>0</v>
      </c>
      <c r="EQ74">
        <v>2</v>
      </c>
      <c r="ES74" t="s">
        <v>1318</v>
      </c>
      <c r="ET74">
        <v>5000</v>
      </c>
      <c r="EU74" t="s">
        <v>1301</v>
      </c>
      <c r="EX74">
        <v>90</v>
      </c>
      <c r="EY74">
        <v>3</v>
      </c>
      <c r="EZ74">
        <v>0</v>
      </c>
      <c r="FA74">
        <v>500</v>
      </c>
      <c r="FB74">
        <v>1000</v>
      </c>
      <c r="FD74" t="s">
        <v>1318</v>
      </c>
      <c r="FE74">
        <v>15000</v>
      </c>
      <c r="FF74" t="s">
        <v>1317</v>
      </c>
      <c r="FI74">
        <v>90</v>
      </c>
      <c r="FJ74">
        <v>3</v>
      </c>
      <c r="FK74">
        <v>0</v>
      </c>
      <c r="FL74">
        <v>500</v>
      </c>
      <c r="FM74">
        <v>1000</v>
      </c>
      <c r="GK74" t="s">
        <v>1294</v>
      </c>
      <c r="GM74" t="s">
        <v>1406</v>
      </c>
      <c r="GN74">
        <v>1</v>
      </c>
      <c r="GO74">
        <v>1</v>
      </c>
      <c r="GP74">
        <v>0</v>
      </c>
      <c r="GQ74">
        <v>0</v>
      </c>
      <c r="GR74">
        <v>0</v>
      </c>
      <c r="GT74" t="s">
        <v>1693</v>
      </c>
      <c r="GU74">
        <v>1</v>
      </c>
      <c r="GV74">
        <v>0</v>
      </c>
      <c r="GW74">
        <v>0</v>
      </c>
      <c r="GX74">
        <v>1</v>
      </c>
      <c r="GY74">
        <v>1</v>
      </c>
      <c r="GZ74">
        <v>0</v>
      </c>
      <c r="HA74">
        <v>1</v>
      </c>
      <c r="HB74">
        <v>0</v>
      </c>
      <c r="HC74">
        <v>0</v>
      </c>
      <c r="HD74">
        <v>0</v>
      </c>
      <c r="HE74">
        <v>0</v>
      </c>
      <c r="HH74" t="s">
        <v>1332</v>
      </c>
      <c r="HI74">
        <v>0</v>
      </c>
      <c r="HJ74">
        <v>1</v>
      </c>
      <c r="HK74">
        <v>0</v>
      </c>
      <c r="HL74">
        <v>0</v>
      </c>
      <c r="HM74" t="s">
        <v>1406</v>
      </c>
      <c r="HN74">
        <v>1</v>
      </c>
      <c r="HO74">
        <v>1</v>
      </c>
      <c r="HP74">
        <v>0</v>
      </c>
      <c r="HQ74">
        <v>0</v>
      </c>
      <c r="HR74">
        <v>0</v>
      </c>
      <c r="HS74" t="s">
        <v>1631</v>
      </c>
      <c r="HT74">
        <v>0</v>
      </c>
      <c r="HU74">
        <v>0</v>
      </c>
      <c r="HV74">
        <v>0</v>
      </c>
      <c r="HW74">
        <v>0</v>
      </c>
      <c r="HX74">
        <v>0</v>
      </c>
      <c r="HY74">
        <v>1</v>
      </c>
      <c r="HZ74">
        <v>0</v>
      </c>
      <c r="IA74">
        <v>0</v>
      </c>
      <c r="IB74">
        <v>1</v>
      </c>
      <c r="IC74">
        <v>0</v>
      </c>
      <c r="ID74">
        <v>0</v>
      </c>
      <c r="IE74">
        <v>0</v>
      </c>
      <c r="JB74" t="s">
        <v>1694</v>
      </c>
      <c r="JC74">
        <v>0</v>
      </c>
      <c r="JD74">
        <v>0</v>
      </c>
      <c r="JE74">
        <v>0</v>
      </c>
      <c r="JF74">
        <v>1</v>
      </c>
      <c r="JG74">
        <v>1</v>
      </c>
      <c r="JH74">
        <v>1</v>
      </c>
      <c r="JI74">
        <v>1</v>
      </c>
      <c r="JJ74">
        <v>0</v>
      </c>
      <c r="JK74">
        <v>1</v>
      </c>
      <c r="JL74">
        <v>1</v>
      </c>
      <c r="JM74">
        <v>1</v>
      </c>
      <c r="JN74">
        <v>0</v>
      </c>
      <c r="JO74">
        <v>0</v>
      </c>
      <c r="JP74">
        <v>0</v>
      </c>
      <c r="JQ74">
        <v>1</v>
      </c>
      <c r="JR74">
        <v>0</v>
      </c>
      <c r="JS74">
        <v>8</v>
      </c>
      <c r="JT74">
        <v>11</v>
      </c>
      <c r="LM74" t="s">
        <v>1318</v>
      </c>
      <c r="LN74">
        <v>7500</v>
      </c>
      <c r="LO74" t="s">
        <v>1317</v>
      </c>
      <c r="LR74">
        <v>40</v>
      </c>
      <c r="LS74">
        <v>80</v>
      </c>
      <c r="LT74">
        <v>1</v>
      </c>
      <c r="LU74">
        <v>100</v>
      </c>
      <c r="LV74">
        <v>300</v>
      </c>
      <c r="LX74" t="s">
        <v>1318</v>
      </c>
      <c r="LY74">
        <v>5000</v>
      </c>
      <c r="LZ74" t="s">
        <v>1317</v>
      </c>
      <c r="MC74">
        <v>90</v>
      </c>
      <c r="MD74">
        <v>90</v>
      </c>
      <c r="ME74">
        <v>1</v>
      </c>
      <c r="MF74">
        <v>300</v>
      </c>
      <c r="MG74">
        <v>400</v>
      </c>
      <c r="MI74" t="s">
        <v>1318</v>
      </c>
      <c r="MJ74">
        <v>750</v>
      </c>
      <c r="MK74" t="s">
        <v>1317</v>
      </c>
      <c r="MN74">
        <v>90</v>
      </c>
      <c r="MO74">
        <v>7</v>
      </c>
      <c r="MP74">
        <v>0</v>
      </c>
      <c r="MQ74">
        <v>1000</v>
      </c>
      <c r="MR74">
        <v>2000</v>
      </c>
      <c r="MT74" t="s">
        <v>1318</v>
      </c>
      <c r="MU74">
        <v>200</v>
      </c>
      <c r="MV74" t="s">
        <v>1317</v>
      </c>
      <c r="MY74">
        <v>90</v>
      </c>
      <c r="MZ74">
        <v>7</v>
      </c>
      <c r="NA74">
        <v>0</v>
      </c>
      <c r="NB74">
        <v>1000</v>
      </c>
      <c r="NC74">
        <v>3000</v>
      </c>
      <c r="NV74" t="s">
        <v>1561</v>
      </c>
      <c r="OG74" t="s">
        <v>1318</v>
      </c>
      <c r="OH74">
        <v>3250</v>
      </c>
      <c r="OI74" t="s">
        <v>1317</v>
      </c>
      <c r="OL74">
        <v>120</v>
      </c>
      <c r="OM74">
        <v>7</v>
      </c>
      <c r="ON74">
        <v>0</v>
      </c>
      <c r="OO74">
        <v>200</v>
      </c>
      <c r="OP74">
        <v>500</v>
      </c>
      <c r="OR74" t="s">
        <v>1318</v>
      </c>
      <c r="OS74">
        <v>2000</v>
      </c>
      <c r="OT74" t="s">
        <v>1317</v>
      </c>
      <c r="OW74">
        <v>120</v>
      </c>
      <c r="OX74">
        <v>7</v>
      </c>
      <c r="OY74">
        <v>0</v>
      </c>
      <c r="OZ74">
        <v>200</v>
      </c>
      <c r="PA74">
        <v>400</v>
      </c>
      <c r="QM74" t="s">
        <v>1318</v>
      </c>
      <c r="QN74">
        <v>300</v>
      </c>
      <c r="QO74" t="s">
        <v>1317</v>
      </c>
      <c r="QR74">
        <v>90</v>
      </c>
      <c r="QS74">
        <v>3</v>
      </c>
      <c r="QT74">
        <v>0</v>
      </c>
      <c r="QU74">
        <v>3000</v>
      </c>
      <c r="QV74">
        <v>2000</v>
      </c>
      <c r="QX74" t="s">
        <v>1294</v>
      </c>
      <c r="QZ74" t="s">
        <v>1695</v>
      </c>
      <c r="RA74">
        <v>0</v>
      </c>
      <c r="RB74">
        <v>0</v>
      </c>
      <c r="RC74">
        <v>0</v>
      </c>
      <c r="RD74">
        <v>1</v>
      </c>
      <c r="RE74">
        <v>1</v>
      </c>
      <c r="RF74">
        <v>1</v>
      </c>
      <c r="RG74">
        <v>1</v>
      </c>
      <c r="RH74">
        <v>0</v>
      </c>
      <c r="RI74">
        <v>1</v>
      </c>
      <c r="RJ74">
        <v>1</v>
      </c>
      <c r="RK74">
        <v>1</v>
      </c>
      <c r="RL74">
        <v>0</v>
      </c>
      <c r="RM74">
        <v>0</v>
      </c>
      <c r="RN74">
        <v>0</v>
      </c>
      <c r="RO74">
        <v>1</v>
      </c>
      <c r="RP74">
        <v>0</v>
      </c>
      <c r="RR74" t="s">
        <v>1696</v>
      </c>
      <c r="RS74">
        <v>1</v>
      </c>
      <c r="RT74">
        <v>0</v>
      </c>
      <c r="RU74">
        <v>0</v>
      </c>
      <c r="RV74">
        <v>1</v>
      </c>
      <c r="RW74">
        <v>0</v>
      </c>
      <c r="RX74">
        <v>0</v>
      </c>
      <c r="RY74">
        <v>1</v>
      </c>
      <c r="RZ74">
        <v>0</v>
      </c>
      <c r="SA74">
        <v>0</v>
      </c>
      <c r="SB74">
        <v>0</v>
      </c>
      <c r="SC74">
        <v>0</v>
      </c>
      <c r="SF74" t="s">
        <v>1332</v>
      </c>
      <c r="SG74">
        <v>0</v>
      </c>
      <c r="SH74">
        <v>1</v>
      </c>
      <c r="SI74">
        <v>0</v>
      </c>
      <c r="SJ74">
        <v>0</v>
      </c>
      <c r="SK74" t="s">
        <v>1697</v>
      </c>
      <c r="SL74">
        <v>0</v>
      </c>
      <c r="SM74">
        <v>0</v>
      </c>
      <c r="SN74">
        <v>0</v>
      </c>
      <c r="SO74">
        <v>1</v>
      </c>
      <c r="SP74">
        <v>1</v>
      </c>
      <c r="SQ74">
        <v>1</v>
      </c>
      <c r="SR74">
        <v>1</v>
      </c>
      <c r="SS74">
        <v>0</v>
      </c>
      <c r="ST74">
        <v>1</v>
      </c>
      <c r="SU74">
        <v>1</v>
      </c>
      <c r="SV74">
        <v>1</v>
      </c>
      <c r="SW74">
        <v>0</v>
      </c>
      <c r="SX74">
        <v>0</v>
      </c>
      <c r="SY74">
        <v>0</v>
      </c>
      <c r="SZ74">
        <v>0</v>
      </c>
      <c r="TA74">
        <v>0</v>
      </c>
      <c r="TB74" t="s">
        <v>1631</v>
      </c>
      <c r="TC74">
        <v>0</v>
      </c>
      <c r="TD74">
        <v>0</v>
      </c>
      <c r="TE74">
        <v>0</v>
      </c>
      <c r="TF74">
        <v>0</v>
      </c>
      <c r="TG74">
        <v>0</v>
      </c>
      <c r="TH74">
        <v>1</v>
      </c>
      <c r="TI74">
        <v>0</v>
      </c>
      <c r="TJ74">
        <v>0</v>
      </c>
      <c r="TK74">
        <v>1</v>
      </c>
      <c r="TL74">
        <v>0</v>
      </c>
      <c r="TM74">
        <v>0</v>
      </c>
      <c r="TN74">
        <v>0</v>
      </c>
      <c r="AQG74" t="s">
        <v>1296</v>
      </c>
      <c r="AQH74">
        <v>1</v>
      </c>
      <c r="AQI74">
        <v>0</v>
      </c>
      <c r="AQJ74">
        <v>0</v>
      </c>
      <c r="AQK74">
        <v>0</v>
      </c>
      <c r="AQL74">
        <v>0</v>
      </c>
      <c r="AQM74">
        <v>0</v>
      </c>
      <c r="AQN74">
        <v>0</v>
      </c>
      <c r="AQO74">
        <v>0</v>
      </c>
      <c r="AQP74">
        <v>0</v>
      </c>
      <c r="AQQ74">
        <v>0</v>
      </c>
      <c r="AQS74" t="s">
        <v>1312</v>
      </c>
      <c r="AQT74">
        <v>0</v>
      </c>
      <c r="AQU74">
        <v>0</v>
      </c>
      <c r="AQV74">
        <v>0</v>
      </c>
      <c r="AQW74">
        <v>1</v>
      </c>
      <c r="AQX74">
        <v>0</v>
      </c>
      <c r="AQY74">
        <v>0</v>
      </c>
      <c r="AQZ74">
        <v>0</v>
      </c>
      <c r="ARA74">
        <v>0</v>
      </c>
      <c r="ARB74">
        <v>0</v>
      </c>
      <c r="ARC74">
        <v>0</v>
      </c>
      <c r="ARD74">
        <v>0</v>
      </c>
      <c r="ARF74" t="s">
        <v>1325</v>
      </c>
      <c r="ARG74" t="s">
        <v>1336</v>
      </c>
      <c r="ARH74">
        <v>0</v>
      </c>
      <c r="ARI74">
        <v>1</v>
      </c>
      <c r="ARJ74">
        <v>0</v>
      </c>
      <c r="ARK74">
        <v>0</v>
      </c>
      <c r="ARL74">
        <v>0</v>
      </c>
      <c r="ARM74">
        <v>0</v>
      </c>
      <c r="ARO74" t="s">
        <v>1296</v>
      </c>
      <c r="ARP74">
        <v>1</v>
      </c>
      <c r="ARQ74">
        <v>0</v>
      </c>
      <c r="ARR74">
        <v>0</v>
      </c>
      <c r="ARS74">
        <v>0</v>
      </c>
      <c r="ART74">
        <v>0</v>
      </c>
      <c r="ARU74">
        <v>0</v>
      </c>
      <c r="ARV74">
        <v>0</v>
      </c>
      <c r="ARW74">
        <v>0</v>
      </c>
      <c r="ARX74">
        <v>0</v>
      </c>
      <c r="ARZ74" t="s">
        <v>1306</v>
      </c>
      <c r="ASA74" t="s">
        <v>1296</v>
      </c>
      <c r="ASB74">
        <v>1</v>
      </c>
      <c r="ASC74">
        <v>0</v>
      </c>
      <c r="ASD74">
        <v>0</v>
      </c>
      <c r="ASE74">
        <v>0</v>
      </c>
      <c r="ASF74">
        <v>0</v>
      </c>
      <c r="ASG74">
        <v>0</v>
      </c>
      <c r="ASH74">
        <v>0</v>
      </c>
      <c r="ASI74">
        <v>0</v>
      </c>
      <c r="ASJ74">
        <v>0</v>
      </c>
      <c r="ASL74" t="s">
        <v>1296</v>
      </c>
      <c r="ASM74">
        <v>1</v>
      </c>
      <c r="ASN74">
        <v>0</v>
      </c>
      <c r="ASO74">
        <v>0</v>
      </c>
      <c r="ASP74">
        <v>0</v>
      </c>
      <c r="ASQ74">
        <v>0</v>
      </c>
      <c r="ASR74">
        <v>0</v>
      </c>
      <c r="ASS74">
        <v>0</v>
      </c>
      <c r="AST74">
        <v>0</v>
      </c>
      <c r="ASU74">
        <v>0</v>
      </c>
      <c r="ASV74">
        <v>0</v>
      </c>
      <c r="ASX74" t="s">
        <v>1698</v>
      </c>
      <c r="ASY74">
        <v>0</v>
      </c>
      <c r="ASZ74">
        <v>1</v>
      </c>
      <c r="ATA74">
        <v>0</v>
      </c>
      <c r="ATB74">
        <v>0</v>
      </c>
      <c r="ATC74">
        <v>1</v>
      </c>
      <c r="ATD74">
        <v>0</v>
      </c>
      <c r="ATE74">
        <v>0</v>
      </c>
      <c r="ATF74">
        <v>0</v>
      </c>
      <c r="ATG74">
        <v>0</v>
      </c>
      <c r="ATI74" t="s">
        <v>1699</v>
      </c>
      <c r="ATJ74">
        <v>0</v>
      </c>
      <c r="ATK74">
        <v>0</v>
      </c>
      <c r="ATL74">
        <v>1</v>
      </c>
      <c r="ATM74">
        <v>0</v>
      </c>
      <c r="ATN74">
        <v>0</v>
      </c>
      <c r="ATO74">
        <v>0</v>
      </c>
      <c r="ATP74">
        <v>0</v>
      </c>
      <c r="ATQ74">
        <v>0</v>
      </c>
      <c r="ATR74">
        <v>0</v>
      </c>
      <c r="ATT74" t="s">
        <v>1337</v>
      </c>
      <c r="ATU74" t="s">
        <v>1294</v>
      </c>
      <c r="ATW74" t="s">
        <v>1700</v>
      </c>
      <c r="ATX74" t="s">
        <v>1337</v>
      </c>
      <c r="ATY74" t="s">
        <v>1294</v>
      </c>
      <c r="AUA74" t="s">
        <v>1700</v>
      </c>
      <c r="AUB74" t="s">
        <v>1701</v>
      </c>
      <c r="AUD74" t="s">
        <v>1390</v>
      </c>
      <c r="AUG74">
        <v>443370747</v>
      </c>
      <c r="AUH74" s="167">
        <v>45099.745300925933</v>
      </c>
      <c r="AUK74" t="s">
        <v>1308</v>
      </c>
      <c r="AUL74" t="s">
        <v>1309</v>
      </c>
      <c r="AUM74" t="s">
        <v>1310</v>
      </c>
    </row>
    <row r="75" spans="1:534 1125:1235" customFormat="1" ht="14.45">
      <c r="A75">
        <v>74</v>
      </c>
      <c r="B75" t="s">
        <v>1702</v>
      </c>
      <c r="C75" s="167">
        <v>45099</v>
      </c>
      <c r="D75" t="s">
        <v>1686</v>
      </c>
      <c r="E75" t="s">
        <v>1687</v>
      </c>
      <c r="F75" s="167">
        <v>45099.426742349533</v>
      </c>
      <c r="G75" s="167">
        <v>45099.734063518517</v>
      </c>
      <c r="H75" t="s">
        <v>1286</v>
      </c>
      <c r="K75" t="s">
        <v>1688</v>
      </c>
      <c r="L75" s="167">
        <v>45099</v>
      </c>
      <c r="M75" t="s">
        <v>1288</v>
      </c>
      <c r="N75" t="s">
        <v>1289</v>
      </c>
      <c r="O75" t="s">
        <v>1689</v>
      </c>
      <c r="P75" t="s">
        <v>1291</v>
      </c>
      <c r="S75" t="s">
        <v>1690</v>
      </c>
      <c r="T75" t="s">
        <v>1691</v>
      </c>
      <c r="V75" t="s">
        <v>1294</v>
      </c>
      <c r="X75" t="s">
        <v>1295</v>
      </c>
      <c r="AA75" t="s">
        <v>1405</v>
      </c>
      <c r="AB75">
        <v>1</v>
      </c>
      <c r="AC75">
        <v>0</v>
      </c>
      <c r="AD75">
        <v>0</v>
      </c>
      <c r="AE75">
        <v>0</v>
      </c>
      <c r="AF75">
        <v>1</v>
      </c>
      <c r="AH75" t="s">
        <v>1318</v>
      </c>
      <c r="AI75">
        <v>1300</v>
      </c>
      <c r="AJ75" t="s">
        <v>1317</v>
      </c>
      <c r="AM75">
        <v>30</v>
      </c>
      <c r="AN75">
        <v>7</v>
      </c>
      <c r="AO75">
        <v>0</v>
      </c>
      <c r="AP75">
        <v>500</v>
      </c>
      <c r="AQ75">
        <v>1000</v>
      </c>
      <c r="BW75" t="s">
        <v>1294</v>
      </c>
      <c r="BY75" t="s">
        <v>1405</v>
      </c>
      <c r="BZ75">
        <v>1</v>
      </c>
      <c r="CA75">
        <v>0</v>
      </c>
      <c r="CB75">
        <v>0</v>
      </c>
      <c r="CC75">
        <v>0</v>
      </c>
      <c r="CE75" t="s">
        <v>1703</v>
      </c>
      <c r="CF75">
        <v>0</v>
      </c>
      <c r="CG75">
        <v>0</v>
      </c>
      <c r="CH75">
        <v>0</v>
      </c>
      <c r="CI75">
        <v>1</v>
      </c>
      <c r="CJ75">
        <v>0</v>
      </c>
      <c r="CK75">
        <v>0</v>
      </c>
      <c r="CL75">
        <v>1</v>
      </c>
      <c r="CM75">
        <v>0</v>
      </c>
      <c r="CN75">
        <v>0</v>
      </c>
      <c r="CO75">
        <v>0</v>
      </c>
      <c r="CP75">
        <v>0</v>
      </c>
      <c r="CS75" t="s">
        <v>1332</v>
      </c>
      <c r="CT75">
        <v>0</v>
      </c>
      <c r="CU75">
        <v>1</v>
      </c>
      <c r="CV75">
        <v>0</v>
      </c>
      <c r="CW75">
        <v>0</v>
      </c>
      <c r="CX75" t="s">
        <v>1405</v>
      </c>
      <c r="CY75">
        <v>1</v>
      </c>
      <c r="CZ75">
        <v>0</v>
      </c>
      <c r="DA75">
        <v>0</v>
      </c>
      <c r="DB75">
        <v>0</v>
      </c>
      <c r="DC75" t="s">
        <v>1410</v>
      </c>
      <c r="DD75">
        <v>0</v>
      </c>
      <c r="DE75">
        <v>0</v>
      </c>
      <c r="DF75">
        <v>0</v>
      </c>
      <c r="DG75">
        <v>0</v>
      </c>
      <c r="DH75">
        <v>0</v>
      </c>
      <c r="DI75">
        <v>1</v>
      </c>
      <c r="DJ75">
        <v>0</v>
      </c>
      <c r="DK75">
        <v>0</v>
      </c>
      <c r="DL75">
        <v>0</v>
      </c>
      <c r="DM75">
        <v>0</v>
      </c>
      <c r="DN75">
        <v>0</v>
      </c>
      <c r="DO75">
        <v>0</v>
      </c>
      <c r="EK75" t="s">
        <v>1459</v>
      </c>
      <c r="EL75">
        <v>1</v>
      </c>
      <c r="EM75">
        <v>0</v>
      </c>
      <c r="EN75">
        <v>0</v>
      </c>
      <c r="EO75">
        <v>0</v>
      </c>
      <c r="EP75">
        <v>0</v>
      </c>
      <c r="EQ75">
        <v>1</v>
      </c>
      <c r="ES75" t="s">
        <v>1318</v>
      </c>
      <c r="ET75">
        <v>5000</v>
      </c>
      <c r="EU75" t="s">
        <v>1317</v>
      </c>
      <c r="EX75">
        <v>90</v>
      </c>
      <c r="EY75">
        <v>7</v>
      </c>
      <c r="EZ75">
        <v>0</v>
      </c>
      <c r="FA75">
        <v>500</v>
      </c>
      <c r="FB75">
        <v>1000</v>
      </c>
      <c r="GK75" t="s">
        <v>1294</v>
      </c>
      <c r="GM75" t="s">
        <v>1459</v>
      </c>
      <c r="GN75">
        <v>1</v>
      </c>
      <c r="GO75">
        <v>0</v>
      </c>
      <c r="GP75">
        <v>0</v>
      </c>
      <c r="GQ75">
        <v>0</v>
      </c>
      <c r="GR75">
        <v>0</v>
      </c>
      <c r="GT75" t="s">
        <v>1703</v>
      </c>
      <c r="GU75">
        <v>0</v>
      </c>
      <c r="GV75">
        <v>0</v>
      </c>
      <c r="GW75">
        <v>0</v>
      </c>
      <c r="GX75">
        <v>1</v>
      </c>
      <c r="GY75">
        <v>0</v>
      </c>
      <c r="GZ75">
        <v>0</v>
      </c>
      <c r="HA75">
        <v>1</v>
      </c>
      <c r="HB75">
        <v>0</v>
      </c>
      <c r="HC75">
        <v>0</v>
      </c>
      <c r="HD75">
        <v>0</v>
      </c>
      <c r="HE75">
        <v>0</v>
      </c>
      <c r="HH75" t="s">
        <v>1303</v>
      </c>
      <c r="HI75">
        <v>1</v>
      </c>
      <c r="HJ75">
        <v>0</v>
      </c>
      <c r="HK75">
        <v>0</v>
      </c>
      <c r="HL75">
        <v>0</v>
      </c>
      <c r="JB75" t="s">
        <v>1704</v>
      </c>
      <c r="JC75">
        <v>0</v>
      </c>
      <c r="JD75">
        <v>1</v>
      </c>
      <c r="JE75">
        <v>0</v>
      </c>
      <c r="JF75">
        <v>0</v>
      </c>
      <c r="JG75">
        <v>0</v>
      </c>
      <c r="JH75">
        <v>1</v>
      </c>
      <c r="JI75">
        <v>1</v>
      </c>
      <c r="JJ75">
        <v>0</v>
      </c>
      <c r="JK75">
        <v>0</v>
      </c>
      <c r="JL75">
        <v>0</v>
      </c>
      <c r="JM75">
        <v>0</v>
      </c>
      <c r="JN75">
        <v>0</v>
      </c>
      <c r="JO75">
        <v>0</v>
      </c>
      <c r="JP75">
        <v>0</v>
      </c>
      <c r="JQ75">
        <v>0</v>
      </c>
      <c r="JR75">
        <v>0</v>
      </c>
      <c r="JS75">
        <v>3</v>
      </c>
      <c r="JT75">
        <v>5</v>
      </c>
      <c r="KG75" t="s">
        <v>1318</v>
      </c>
      <c r="KH75" t="s">
        <v>1300</v>
      </c>
      <c r="KI75">
        <v>1</v>
      </c>
      <c r="KJ75">
        <v>1</v>
      </c>
      <c r="KK75">
        <v>3000</v>
      </c>
      <c r="KL75">
        <v>100</v>
      </c>
      <c r="KM75" t="s">
        <v>1299</v>
      </c>
      <c r="KP75">
        <v>60</v>
      </c>
      <c r="KQ75">
        <v>15</v>
      </c>
      <c r="KR75">
        <v>0</v>
      </c>
      <c r="KS75">
        <v>200</v>
      </c>
      <c r="KT75">
        <v>100</v>
      </c>
      <c r="MI75" t="s">
        <v>1318</v>
      </c>
      <c r="MJ75">
        <v>750</v>
      </c>
      <c r="MK75" t="s">
        <v>1317</v>
      </c>
      <c r="MN75">
        <v>60</v>
      </c>
      <c r="MO75">
        <v>3</v>
      </c>
      <c r="MP75">
        <v>0</v>
      </c>
      <c r="MQ75">
        <v>500</v>
      </c>
      <c r="MR75">
        <v>400</v>
      </c>
      <c r="MT75" t="s">
        <v>1318</v>
      </c>
      <c r="MU75">
        <v>200</v>
      </c>
      <c r="MV75" t="s">
        <v>1317</v>
      </c>
      <c r="MY75">
        <v>60</v>
      </c>
      <c r="MZ75">
        <v>4</v>
      </c>
      <c r="NA75">
        <v>0</v>
      </c>
      <c r="NB75">
        <v>600</v>
      </c>
      <c r="NC75">
        <v>1000</v>
      </c>
      <c r="QX75" t="s">
        <v>1294</v>
      </c>
      <c r="QZ75" t="s">
        <v>1466</v>
      </c>
      <c r="RA75">
        <v>0</v>
      </c>
      <c r="RB75">
        <v>0</v>
      </c>
      <c r="RC75">
        <v>0</v>
      </c>
      <c r="RD75">
        <v>0</v>
      </c>
      <c r="RE75">
        <v>0</v>
      </c>
      <c r="RF75">
        <v>1</v>
      </c>
      <c r="RG75">
        <v>1</v>
      </c>
      <c r="RH75">
        <v>0</v>
      </c>
      <c r="RI75">
        <v>0</v>
      </c>
      <c r="RJ75">
        <v>0</v>
      </c>
      <c r="RK75">
        <v>0</v>
      </c>
      <c r="RL75">
        <v>0</v>
      </c>
      <c r="RM75">
        <v>0</v>
      </c>
      <c r="RN75">
        <v>0</v>
      </c>
      <c r="RO75">
        <v>0</v>
      </c>
      <c r="RP75">
        <v>0</v>
      </c>
      <c r="RR75" t="s">
        <v>1703</v>
      </c>
      <c r="RS75">
        <v>0</v>
      </c>
      <c r="RT75">
        <v>0</v>
      </c>
      <c r="RU75">
        <v>0</v>
      </c>
      <c r="RV75">
        <v>1</v>
      </c>
      <c r="RW75">
        <v>0</v>
      </c>
      <c r="RX75">
        <v>0</v>
      </c>
      <c r="RY75">
        <v>1</v>
      </c>
      <c r="RZ75">
        <v>0</v>
      </c>
      <c r="SA75">
        <v>0</v>
      </c>
      <c r="SB75">
        <v>0</v>
      </c>
      <c r="SC75">
        <v>0</v>
      </c>
      <c r="SF75" t="s">
        <v>1332</v>
      </c>
      <c r="SG75">
        <v>0</v>
      </c>
      <c r="SH75">
        <v>1</v>
      </c>
      <c r="SI75">
        <v>0</v>
      </c>
      <c r="SJ75">
        <v>0</v>
      </c>
      <c r="SK75" t="s">
        <v>1705</v>
      </c>
      <c r="SL75">
        <v>0</v>
      </c>
      <c r="SM75">
        <v>1</v>
      </c>
      <c r="SN75">
        <v>0</v>
      </c>
      <c r="SO75">
        <v>0</v>
      </c>
      <c r="SP75">
        <v>0</v>
      </c>
      <c r="SQ75">
        <v>1</v>
      </c>
      <c r="SR75">
        <v>1</v>
      </c>
      <c r="SS75">
        <v>0</v>
      </c>
      <c r="ST75">
        <v>0</v>
      </c>
      <c r="SU75">
        <v>0</v>
      </c>
      <c r="SV75">
        <v>0</v>
      </c>
      <c r="SW75">
        <v>0</v>
      </c>
      <c r="SX75">
        <v>0</v>
      </c>
      <c r="SY75">
        <v>0</v>
      </c>
      <c r="SZ75">
        <v>0</v>
      </c>
      <c r="TA75">
        <v>0</v>
      </c>
      <c r="TB75" t="s">
        <v>1631</v>
      </c>
      <c r="TC75">
        <v>0</v>
      </c>
      <c r="TD75">
        <v>0</v>
      </c>
      <c r="TE75">
        <v>0</v>
      </c>
      <c r="TF75">
        <v>0</v>
      </c>
      <c r="TG75">
        <v>0</v>
      </c>
      <c r="TH75">
        <v>1</v>
      </c>
      <c r="TI75">
        <v>0</v>
      </c>
      <c r="TJ75">
        <v>0</v>
      </c>
      <c r="TK75">
        <v>1</v>
      </c>
      <c r="TL75">
        <v>0</v>
      </c>
      <c r="TM75">
        <v>0</v>
      </c>
      <c r="TN75">
        <v>0</v>
      </c>
      <c r="AQG75" t="s">
        <v>1296</v>
      </c>
      <c r="AQH75">
        <v>1</v>
      </c>
      <c r="AQI75">
        <v>0</v>
      </c>
      <c r="AQJ75">
        <v>0</v>
      </c>
      <c r="AQK75">
        <v>0</v>
      </c>
      <c r="AQL75">
        <v>0</v>
      </c>
      <c r="AQM75">
        <v>0</v>
      </c>
      <c r="AQN75">
        <v>0</v>
      </c>
      <c r="AQO75">
        <v>0</v>
      </c>
      <c r="AQP75">
        <v>0</v>
      </c>
      <c r="AQQ75">
        <v>0</v>
      </c>
      <c r="AQS75" t="s">
        <v>1312</v>
      </c>
      <c r="AQT75">
        <v>0</v>
      </c>
      <c r="AQU75">
        <v>0</v>
      </c>
      <c r="AQV75">
        <v>0</v>
      </c>
      <c r="AQW75">
        <v>1</v>
      </c>
      <c r="AQX75">
        <v>0</v>
      </c>
      <c r="AQY75">
        <v>0</v>
      </c>
      <c r="AQZ75">
        <v>0</v>
      </c>
      <c r="ARA75">
        <v>0</v>
      </c>
      <c r="ARB75">
        <v>0</v>
      </c>
      <c r="ARC75">
        <v>0</v>
      </c>
      <c r="ARD75">
        <v>0</v>
      </c>
      <c r="ARF75" t="s">
        <v>1325</v>
      </c>
      <c r="ARG75" t="s">
        <v>1706</v>
      </c>
      <c r="ARH75">
        <v>0</v>
      </c>
      <c r="ARI75">
        <v>0</v>
      </c>
      <c r="ARJ75">
        <v>1</v>
      </c>
      <c r="ARK75">
        <v>1</v>
      </c>
      <c r="ARL75">
        <v>0</v>
      </c>
      <c r="ARM75">
        <v>0</v>
      </c>
      <c r="ARO75" t="s">
        <v>1296</v>
      </c>
      <c r="ARP75">
        <v>1</v>
      </c>
      <c r="ARQ75">
        <v>0</v>
      </c>
      <c r="ARR75">
        <v>0</v>
      </c>
      <c r="ARS75">
        <v>0</v>
      </c>
      <c r="ART75">
        <v>0</v>
      </c>
      <c r="ARU75">
        <v>0</v>
      </c>
      <c r="ARV75">
        <v>0</v>
      </c>
      <c r="ARW75">
        <v>0</v>
      </c>
      <c r="ARX75">
        <v>0</v>
      </c>
      <c r="ARZ75" t="s">
        <v>1306</v>
      </c>
      <c r="ASA75" t="s">
        <v>1296</v>
      </c>
      <c r="ASB75">
        <v>1</v>
      </c>
      <c r="ASC75">
        <v>0</v>
      </c>
      <c r="ASD75">
        <v>0</v>
      </c>
      <c r="ASE75">
        <v>0</v>
      </c>
      <c r="ASF75">
        <v>0</v>
      </c>
      <c r="ASG75">
        <v>0</v>
      </c>
      <c r="ASH75">
        <v>0</v>
      </c>
      <c r="ASI75">
        <v>0</v>
      </c>
      <c r="ASJ75">
        <v>0</v>
      </c>
      <c r="ASL75" t="s">
        <v>1296</v>
      </c>
      <c r="ASM75">
        <v>1</v>
      </c>
      <c r="ASN75">
        <v>0</v>
      </c>
      <c r="ASO75">
        <v>0</v>
      </c>
      <c r="ASP75">
        <v>0</v>
      </c>
      <c r="ASQ75">
        <v>0</v>
      </c>
      <c r="ASR75">
        <v>0</v>
      </c>
      <c r="ASS75">
        <v>0</v>
      </c>
      <c r="AST75">
        <v>0</v>
      </c>
      <c r="ASU75">
        <v>0</v>
      </c>
      <c r="ASV75">
        <v>0</v>
      </c>
      <c r="ASX75" t="s">
        <v>1296</v>
      </c>
      <c r="ASY75">
        <v>1</v>
      </c>
      <c r="ASZ75">
        <v>0</v>
      </c>
      <c r="ATA75">
        <v>0</v>
      </c>
      <c r="ATB75">
        <v>0</v>
      </c>
      <c r="ATC75">
        <v>0</v>
      </c>
      <c r="ATD75">
        <v>0</v>
      </c>
      <c r="ATE75">
        <v>0</v>
      </c>
      <c r="ATF75">
        <v>0</v>
      </c>
      <c r="ATG75">
        <v>0</v>
      </c>
      <c r="ATI75" t="s">
        <v>1707</v>
      </c>
      <c r="ATJ75">
        <v>0</v>
      </c>
      <c r="ATK75">
        <v>0</v>
      </c>
      <c r="ATL75">
        <v>0</v>
      </c>
      <c r="ATM75">
        <v>1</v>
      </c>
      <c r="ATN75">
        <v>0</v>
      </c>
      <c r="ATO75">
        <v>1</v>
      </c>
      <c r="ATP75">
        <v>0</v>
      </c>
      <c r="ATQ75">
        <v>0</v>
      </c>
      <c r="ATR75">
        <v>0</v>
      </c>
      <c r="ATT75" t="s">
        <v>1337</v>
      </c>
      <c r="ATU75" t="s">
        <v>1294</v>
      </c>
      <c r="ATW75" t="s">
        <v>1708</v>
      </c>
      <c r="ATX75" t="s">
        <v>1337</v>
      </c>
      <c r="ATY75" t="s">
        <v>1294</v>
      </c>
      <c r="AUA75" t="s">
        <v>1709</v>
      </c>
      <c r="AUB75" t="s">
        <v>1710</v>
      </c>
      <c r="AUD75" t="s">
        <v>1390</v>
      </c>
      <c r="AUG75">
        <v>443370823</v>
      </c>
      <c r="AUH75" s="167">
        <v>45099.745462962957</v>
      </c>
      <c r="AUK75" t="s">
        <v>1308</v>
      </c>
      <c r="AUL75" t="s">
        <v>1309</v>
      </c>
      <c r="AUM75" t="s">
        <v>1310</v>
      </c>
    </row>
    <row r="76" spans="1:534 1125:1235" customFormat="1" ht="14.45">
      <c r="A76">
        <v>75</v>
      </c>
      <c r="B76" t="s">
        <v>1711</v>
      </c>
      <c r="C76" s="167">
        <v>45099</v>
      </c>
      <c r="D76" t="s">
        <v>1686</v>
      </c>
      <c r="E76" t="s">
        <v>1687</v>
      </c>
      <c r="F76" s="167">
        <v>45099.455746979162</v>
      </c>
      <c r="G76" s="167">
        <v>45099.736721678237</v>
      </c>
      <c r="H76" t="s">
        <v>1286</v>
      </c>
      <c r="K76" t="s">
        <v>1688</v>
      </c>
      <c r="L76" s="167">
        <v>45098</v>
      </c>
      <c r="M76" t="s">
        <v>1288</v>
      </c>
      <c r="N76" t="s">
        <v>1289</v>
      </c>
      <c r="O76" t="s">
        <v>1689</v>
      </c>
      <c r="P76" t="s">
        <v>1291</v>
      </c>
      <c r="S76" t="s">
        <v>1690</v>
      </c>
      <c r="T76" t="s">
        <v>1691</v>
      </c>
      <c r="V76" t="s">
        <v>1294</v>
      </c>
      <c r="X76" t="s">
        <v>1295</v>
      </c>
      <c r="AA76" t="s">
        <v>1296</v>
      </c>
      <c r="AB76">
        <v>0</v>
      </c>
      <c r="AC76">
        <v>0</v>
      </c>
      <c r="AD76">
        <v>0</v>
      </c>
      <c r="AE76">
        <v>1</v>
      </c>
      <c r="AF76">
        <v>1</v>
      </c>
      <c r="EK76" t="s">
        <v>1342</v>
      </c>
      <c r="EL76">
        <v>0</v>
      </c>
      <c r="EM76">
        <v>1</v>
      </c>
      <c r="EN76">
        <v>0</v>
      </c>
      <c r="EO76">
        <v>1</v>
      </c>
      <c r="EP76">
        <v>0</v>
      </c>
      <c r="EQ76">
        <v>2</v>
      </c>
      <c r="FD76" t="s">
        <v>1318</v>
      </c>
      <c r="FE76">
        <v>30000</v>
      </c>
      <c r="FF76" t="s">
        <v>1317</v>
      </c>
      <c r="FI76">
        <v>90</v>
      </c>
      <c r="FJ76">
        <v>3</v>
      </c>
      <c r="FK76">
        <v>0</v>
      </c>
      <c r="FL76">
        <v>500</v>
      </c>
      <c r="FM76">
        <v>1000</v>
      </c>
      <c r="FZ76" t="s">
        <v>1318</v>
      </c>
      <c r="GA76">
        <v>1500</v>
      </c>
      <c r="GB76" t="s">
        <v>1317</v>
      </c>
      <c r="GE76">
        <v>120</v>
      </c>
      <c r="GF76">
        <v>3</v>
      </c>
      <c r="GG76">
        <v>0</v>
      </c>
      <c r="GH76">
        <v>100</v>
      </c>
      <c r="GI76">
        <v>200</v>
      </c>
      <c r="GK76" t="s">
        <v>1294</v>
      </c>
      <c r="GM76" t="s">
        <v>1712</v>
      </c>
      <c r="GN76">
        <v>0</v>
      </c>
      <c r="GO76">
        <v>1</v>
      </c>
      <c r="GP76">
        <v>0</v>
      </c>
      <c r="GQ76">
        <v>1</v>
      </c>
      <c r="GR76">
        <v>0</v>
      </c>
      <c r="GT76" t="s">
        <v>1713</v>
      </c>
      <c r="GU76">
        <v>0</v>
      </c>
      <c r="GV76">
        <v>0</v>
      </c>
      <c r="GW76">
        <v>0</v>
      </c>
      <c r="GX76">
        <v>1</v>
      </c>
      <c r="GY76">
        <v>1</v>
      </c>
      <c r="GZ76">
        <v>0</v>
      </c>
      <c r="HA76">
        <v>1</v>
      </c>
      <c r="HB76">
        <v>0</v>
      </c>
      <c r="HC76">
        <v>0</v>
      </c>
      <c r="HD76">
        <v>0</v>
      </c>
      <c r="HE76">
        <v>0</v>
      </c>
      <c r="HH76" t="s">
        <v>1332</v>
      </c>
      <c r="HI76">
        <v>0</v>
      </c>
      <c r="HJ76">
        <v>1</v>
      </c>
      <c r="HK76">
        <v>0</v>
      </c>
      <c r="HL76">
        <v>0</v>
      </c>
      <c r="HM76" t="s">
        <v>1712</v>
      </c>
      <c r="HN76">
        <v>0</v>
      </c>
      <c r="HO76">
        <v>1</v>
      </c>
      <c r="HP76">
        <v>0</v>
      </c>
      <c r="HQ76">
        <v>1</v>
      </c>
      <c r="HR76">
        <v>0</v>
      </c>
      <c r="HS76" t="s">
        <v>1631</v>
      </c>
      <c r="HT76">
        <v>0</v>
      </c>
      <c r="HU76">
        <v>0</v>
      </c>
      <c r="HV76">
        <v>0</v>
      </c>
      <c r="HW76">
        <v>0</v>
      </c>
      <c r="HX76">
        <v>0</v>
      </c>
      <c r="HY76">
        <v>1</v>
      </c>
      <c r="HZ76">
        <v>0</v>
      </c>
      <c r="IA76">
        <v>0</v>
      </c>
      <c r="IB76">
        <v>1</v>
      </c>
      <c r="IC76">
        <v>0</v>
      </c>
      <c r="ID76">
        <v>0</v>
      </c>
      <c r="IE76">
        <v>0</v>
      </c>
      <c r="JB76" t="s">
        <v>1430</v>
      </c>
      <c r="JC76">
        <v>0</v>
      </c>
      <c r="JD76">
        <v>0</v>
      </c>
      <c r="JE76">
        <v>0</v>
      </c>
      <c r="JF76">
        <v>0</v>
      </c>
      <c r="JG76">
        <v>0</v>
      </c>
      <c r="JH76">
        <v>0</v>
      </c>
      <c r="JI76">
        <v>0</v>
      </c>
      <c r="JJ76">
        <v>0</v>
      </c>
      <c r="JK76">
        <v>0</v>
      </c>
      <c r="JL76">
        <v>0</v>
      </c>
      <c r="JM76">
        <v>0</v>
      </c>
      <c r="JN76">
        <v>0</v>
      </c>
      <c r="JO76">
        <v>1</v>
      </c>
      <c r="JP76">
        <v>0</v>
      </c>
      <c r="JQ76">
        <v>0</v>
      </c>
      <c r="JR76">
        <v>0</v>
      </c>
      <c r="JS76">
        <v>1</v>
      </c>
      <c r="JT76">
        <v>4</v>
      </c>
      <c r="PN76" t="s">
        <v>1318</v>
      </c>
      <c r="PO76">
        <v>2000</v>
      </c>
      <c r="PP76" t="s">
        <v>1317</v>
      </c>
      <c r="PS76">
        <v>120</v>
      </c>
      <c r="PT76">
        <v>90</v>
      </c>
      <c r="PU76">
        <v>0</v>
      </c>
      <c r="PV76">
        <v>200</v>
      </c>
      <c r="PW76">
        <v>300</v>
      </c>
      <c r="QX76" t="s">
        <v>1294</v>
      </c>
      <c r="QZ76" t="s">
        <v>1430</v>
      </c>
      <c r="RA76">
        <v>0</v>
      </c>
      <c r="RB76">
        <v>0</v>
      </c>
      <c r="RC76">
        <v>0</v>
      </c>
      <c r="RD76">
        <v>0</v>
      </c>
      <c r="RE76">
        <v>0</v>
      </c>
      <c r="RF76">
        <v>0</v>
      </c>
      <c r="RG76">
        <v>0</v>
      </c>
      <c r="RH76">
        <v>0</v>
      </c>
      <c r="RI76">
        <v>0</v>
      </c>
      <c r="RJ76">
        <v>0</v>
      </c>
      <c r="RK76">
        <v>0</v>
      </c>
      <c r="RL76">
        <v>0</v>
      </c>
      <c r="RM76">
        <v>1</v>
      </c>
      <c r="RN76">
        <v>0</v>
      </c>
      <c r="RO76">
        <v>0</v>
      </c>
      <c r="RP76">
        <v>0</v>
      </c>
      <c r="RR76" t="s">
        <v>1714</v>
      </c>
      <c r="RS76">
        <v>0</v>
      </c>
      <c r="RT76">
        <v>0</v>
      </c>
      <c r="RU76">
        <v>0</v>
      </c>
      <c r="RV76">
        <v>1</v>
      </c>
      <c r="RW76">
        <v>0</v>
      </c>
      <c r="RX76">
        <v>1</v>
      </c>
      <c r="RY76">
        <v>1</v>
      </c>
      <c r="RZ76">
        <v>0</v>
      </c>
      <c r="SA76">
        <v>0</v>
      </c>
      <c r="SB76">
        <v>0</v>
      </c>
      <c r="SC76">
        <v>0</v>
      </c>
      <c r="SF76" t="s">
        <v>1303</v>
      </c>
      <c r="SG76">
        <v>1</v>
      </c>
      <c r="SH76">
        <v>0</v>
      </c>
      <c r="SI76">
        <v>0</v>
      </c>
      <c r="SJ76">
        <v>0</v>
      </c>
      <c r="AQG76" t="s">
        <v>1296</v>
      </c>
      <c r="AQH76">
        <v>1</v>
      </c>
      <c r="AQI76">
        <v>0</v>
      </c>
      <c r="AQJ76">
        <v>0</v>
      </c>
      <c r="AQK76">
        <v>0</v>
      </c>
      <c r="AQL76">
        <v>0</v>
      </c>
      <c r="AQM76">
        <v>0</v>
      </c>
      <c r="AQN76">
        <v>0</v>
      </c>
      <c r="AQO76">
        <v>0</v>
      </c>
      <c r="AQP76">
        <v>0</v>
      </c>
      <c r="AQQ76">
        <v>0</v>
      </c>
      <c r="AQS76" t="s">
        <v>1312</v>
      </c>
      <c r="AQT76">
        <v>0</v>
      </c>
      <c r="AQU76">
        <v>0</v>
      </c>
      <c r="AQV76">
        <v>0</v>
      </c>
      <c r="AQW76">
        <v>1</v>
      </c>
      <c r="AQX76">
        <v>0</v>
      </c>
      <c r="AQY76">
        <v>0</v>
      </c>
      <c r="AQZ76">
        <v>0</v>
      </c>
      <c r="ARA76">
        <v>0</v>
      </c>
      <c r="ARB76">
        <v>0</v>
      </c>
      <c r="ARC76">
        <v>0</v>
      </c>
      <c r="ARD76">
        <v>0</v>
      </c>
      <c r="ARF76" t="s">
        <v>1325</v>
      </c>
      <c r="ARG76" t="s">
        <v>1706</v>
      </c>
      <c r="ARH76">
        <v>0</v>
      </c>
      <c r="ARI76">
        <v>0</v>
      </c>
      <c r="ARJ76">
        <v>1</v>
      </c>
      <c r="ARK76">
        <v>1</v>
      </c>
      <c r="ARL76">
        <v>0</v>
      </c>
      <c r="ARM76">
        <v>0</v>
      </c>
      <c r="ARO76" t="s">
        <v>1296</v>
      </c>
      <c r="ARP76">
        <v>1</v>
      </c>
      <c r="ARQ76">
        <v>0</v>
      </c>
      <c r="ARR76">
        <v>0</v>
      </c>
      <c r="ARS76">
        <v>0</v>
      </c>
      <c r="ART76">
        <v>0</v>
      </c>
      <c r="ARU76">
        <v>0</v>
      </c>
      <c r="ARV76">
        <v>0</v>
      </c>
      <c r="ARW76">
        <v>0</v>
      </c>
      <c r="ARX76">
        <v>0</v>
      </c>
      <c r="ARZ76" t="s">
        <v>1306</v>
      </c>
      <c r="ASA76" t="s">
        <v>1296</v>
      </c>
      <c r="ASB76">
        <v>1</v>
      </c>
      <c r="ASC76">
        <v>0</v>
      </c>
      <c r="ASD76">
        <v>0</v>
      </c>
      <c r="ASE76">
        <v>0</v>
      </c>
      <c r="ASF76">
        <v>0</v>
      </c>
      <c r="ASG76">
        <v>0</v>
      </c>
      <c r="ASH76">
        <v>0</v>
      </c>
      <c r="ASI76">
        <v>0</v>
      </c>
      <c r="ASJ76">
        <v>0</v>
      </c>
      <c r="ASL76" t="s">
        <v>1296</v>
      </c>
      <c r="ASM76">
        <v>1</v>
      </c>
      <c r="ASN76">
        <v>0</v>
      </c>
      <c r="ASO76">
        <v>0</v>
      </c>
      <c r="ASP76">
        <v>0</v>
      </c>
      <c r="ASQ76">
        <v>0</v>
      </c>
      <c r="ASR76">
        <v>0</v>
      </c>
      <c r="ASS76">
        <v>0</v>
      </c>
      <c r="AST76">
        <v>0</v>
      </c>
      <c r="ASU76">
        <v>0</v>
      </c>
      <c r="ASV76">
        <v>0</v>
      </c>
      <c r="ASX76" t="s">
        <v>1296</v>
      </c>
      <c r="ASY76">
        <v>1</v>
      </c>
      <c r="ASZ76">
        <v>0</v>
      </c>
      <c r="ATA76">
        <v>0</v>
      </c>
      <c r="ATB76">
        <v>0</v>
      </c>
      <c r="ATC76">
        <v>0</v>
      </c>
      <c r="ATD76">
        <v>0</v>
      </c>
      <c r="ATE76">
        <v>0</v>
      </c>
      <c r="ATF76">
        <v>0</v>
      </c>
      <c r="ATG76">
        <v>0</v>
      </c>
      <c r="ATI76" t="s">
        <v>1715</v>
      </c>
      <c r="ATJ76">
        <v>0</v>
      </c>
      <c r="ATK76">
        <v>0</v>
      </c>
      <c r="ATL76">
        <v>0</v>
      </c>
      <c r="ATM76">
        <v>1</v>
      </c>
      <c r="ATN76">
        <v>0</v>
      </c>
      <c r="ATO76">
        <v>1</v>
      </c>
      <c r="ATP76">
        <v>0</v>
      </c>
      <c r="ATQ76">
        <v>0</v>
      </c>
      <c r="ATR76">
        <v>0</v>
      </c>
      <c r="ATT76" t="s">
        <v>1337</v>
      </c>
      <c r="ATU76" t="s">
        <v>1294</v>
      </c>
      <c r="ATW76" t="s">
        <v>1716</v>
      </c>
      <c r="ATX76" t="s">
        <v>1337</v>
      </c>
      <c r="ATY76" t="s">
        <v>1294</v>
      </c>
      <c r="AUA76" t="s">
        <v>1717</v>
      </c>
      <c r="AUB76" t="s">
        <v>1718</v>
      </c>
      <c r="AUG76">
        <v>443370829</v>
      </c>
      <c r="AUH76" s="167">
        <v>45099.745486111111</v>
      </c>
      <c r="AUK76" t="s">
        <v>1308</v>
      </c>
      <c r="AUL76" t="s">
        <v>1309</v>
      </c>
      <c r="AUM76" t="s">
        <v>1310</v>
      </c>
    </row>
    <row r="77" spans="1:534 1125:1235" customFormat="1" ht="14.45">
      <c r="A77">
        <v>76</v>
      </c>
      <c r="B77" t="s">
        <v>1719</v>
      </c>
      <c r="C77" s="167">
        <v>45099</v>
      </c>
      <c r="D77" t="s">
        <v>1686</v>
      </c>
      <c r="E77" t="s">
        <v>1687</v>
      </c>
      <c r="F77" s="167">
        <v>45099.522935393506</v>
      </c>
      <c r="G77" s="167">
        <v>45099.734689328703</v>
      </c>
      <c r="H77" t="s">
        <v>1286</v>
      </c>
      <c r="K77" t="s">
        <v>1688</v>
      </c>
      <c r="L77" s="167">
        <v>45098</v>
      </c>
      <c r="M77" t="s">
        <v>1288</v>
      </c>
      <c r="N77" t="s">
        <v>1289</v>
      </c>
      <c r="O77" t="s">
        <v>1689</v>
      </c>
      <c r="P77" t="s">
        <v>1291</v>
      </c>
      <c r="S77" t="s">
        <v>1690</v>
      </c>
      <c r="T77" t="s">
        <v>1691</v>
      </c>
      <c r="V77" t="s">
        <v>1294</v>
      </c>
      <c r="X77" t="s">
        <v>1295</v>
      </c>
      <c r="AA77" t="s">
        <v>1333</v>
      </c>
      <c r="AB77">
        <v>0</v>
      </c>
      <c r="AC77">
        <v>0</v>
      </c>
      <c r="AD77">
        <v>1</v>
      </c>
      <c r="AE77">
        <v>0</v>
      </c>
      <c r="AF77">
        <v>1</v>
      </c>
      <c r="BH77" t="s">
        <v>1318</v>
      </c>
      <c r="BI77" t="s">
        <v>1720</v>
      </c>
      <c r="BJ77">
        <v>0</v>
      </c>
      <c r="BK77">
        <v>1</v>
      </c>
      <c r="BM77">
        <v>350</v>
      </c>
      <c r="BN77" t="s">
        <v>1317</v>
      </c>
      <c r="BQ77">
        <v>30</v>
      </c>
      <c r="BR77">
        <v>3</v>
      </c>
      <c r="BS77">
        <v>0</v>
      </c>
      <c r="BT77">
        <v>2500</v>
      </c>
      <c r="BU77">
        <v>2000</v>
      </c>
      <c r="BW77" t="s">
        <v>1294</v>
      </c>
      <c r="BY77" t="s">
        <v>1333</v>
      </c>
      <c r="BZ77">
        <v>0</v>
      </c>
      <c r="CA77">
        <v>0</v>
      </c>
      <c r="CB77">
        <v>1</v>
      </c>
      <c r="CC77">
        <v>0</v>
      </c>
      <c r="CE77" t="s">
        <v>1713</v>
      </c>
      <c r="CF77">
        <v>0</v>
      </c>
      <c r="CG77">
        <v>0</v>
      </c>
      <c r="CH77">
        <v>0</v>
      </c>
      <c r="CI77">
        <v>1</v>
      </c>
      <c r="CJ77">
        <v>1</v>
      </c>
      <c r="CK77">
        <v>0</v>
      </c>
      <c r="CL77">
        <v>1</v>
      </c>
      <c r="CM77">
        <v>0</v>
      </c>
      <c r="CN77">
        <v>0</v>
      </c>
      <c r="CO77">
        <v>0</v>
      </c>
      <c r="CP77">
        <v>0</v>
      </c>
      <c r="CS77" t="s">
        <v>1332</v>
      </c>
      <c r="CT77">
        <v>0</v>
      </c>
      <c r="CU77">
        <v>1</v>
      </c>
      <c r="CV77">
        <v>0</v>
      </c>
      <c r="CW77">
        <v>0</v>
      </c>
      <c r="CX77" t="s">
        <v>1333</v>
      </c>
      <c r="CY77">
        <v>0</v>
      </c>
      <c r="CZ77">
        <v>0</v>
      </c>
      <c r="DA77">
        <v>1</v>
      </c>
      <c r="DB77">
        <v>0</v>
      </c>
      <c r="DC77" t="s">
        <v>1721</v>
      </c>
      <c r="DD77">
        <v>0</v>
      </c>
      <c r="DE77">
        <v>0</v>
      </c>
      <c r="DF77">
        <v>1</v>
      </c>
      <c r="DG77">
        <v>0</v>
      </c>
      <c r="DH77">
        <v>0</v>
      </c>
      <c r="DI77">
        <v>1</v>
      </c>
      <c r="DJ77">
        <v>0</v>
      </c>
      <c r="DK77">
        <v>0</v>
      </c>
      <c r="DL77">
        <v>1</v>
      </c>
      <c r="DM77">
        <v>0</v>
      </c>
      <c r="DN77">
        <v>0</v>
      </c>
      <c r="DO77">
        <v>0</v>
      </c>
      <c r="EK77" t="s">
        <v>1296</v>
      </c>
      <c r="EL77">
        <v>0</v>
      </c>
      <c r="EM77">
        <v>0</v>
      </c>
      <c r="EN77">
        <v>0</v>
      </c>
      <c r="EO77">
        <v>0</v>
      </c>
      <c r="EP77">
        <v>1</v>
      </c>
      <c r="EQ77">
        <v>1</v>
      </c>
      <c r="JB77" t="s">
        <v>1344</v>
      </c>
      <c r="JC77">
        <v>0</v>
      </c>
      <c r="JD77">
        <v>0</v>
      </c>
      <c r="JE77">
        <v>1</v>
      </c>
      <c r="JF77">
        <v>0</v>
      </c>
      <c r="JG77">
        <v>0</v>
      </c>
      <c r="JH77">
        <v>0</v>
      </c>
      <c r="JI77">
        <v>0</v>
      </c>
      <c r="JJ77">
        <v>0</v>
      </c>
      <c r="JK77">
        <v>0</v>
      </c>
      <c r="JL77">
        <v>0</v>
      </c>
      <c r="JM77">
        <v>0</v>
      </c>
      <c r="JN77">
        <v>0</v>
      </c>
      <c r="JO77">
        <v>0</v>
      </c>
      <c r="JP77">
        <v>0</v>
      </c>
      <c r="JQ77">
        <v>0</v>
      </c>
      <c r="JR77">
        <v>0</v>
      </c>
      <c r="JS77">
        <v>1</v>
      </c>
      <c r="JT77">
        <v>3</v>
      </c>
      <c r="KV77" t="s">
        <v>1318</v>
      </c>
      <c r="KW77" t="s">
        <v>1345</v>
      </c>
      <c r="KX77">
        <v>0</v>
      </c>
      <c r="KY77">
        <v>1</v>
      </c>
      <c r="KZ77">
        <v>1</v>
      </c>
      <c r="LB77">
        <v>25000</v>
      </c>
      <c r="LC77">
        <v>40000</v>
      </c>
      <c r="LD77" t="s">
        <v>1317</v>
      </c>
      <c r="LG77">
        <v>30</v>
      </c>
      <c r="LH77">
        <v>14</v>
      </c>
      <c r="LI77">
        <v>0</v>
      </c>
      <c r="LJ77">
        <v>50</v>
      </c>
      <c r="LK77">
        <v>25</v>
      </c>
      <c r="QX77" t="s">
        <v>1294</v>
      </c>
      <c r="QZ77" t="s">
        <v>1344</v>
      </c>
      <c r="RA77">
        <v>0</v>
      </c>
      <c r="RB77">
        <v>0</v>
      </c>
      <c r="RC77">
        <v>1</v>
      </c>
      <c r="RD77">
        <v>0</v>
      </c>
      <c r="RE77">
        <v>0</v>
      </c>
      <c r="RF77">
        <v>0</v>
      </c>
      <c r="RG77">
        <v>0</v>
      </c>
      <c r="RH77">
        <v>0</v>
      </c>
      <c r="RI77">
        <v>0</v>
      </c>
      <c r="RJ77">
        <v>0</v>
      </c>
      <c r="RK77">
        <v>0</v>
      </c>
      <c r="RL77">
        <v>0</v>
      </c>
      <c r="RM77">
        <v>0</v>
      </c>
      <c r="RN77">
        <v>0</v>
      </c>
      <c r="RO77">
        <v>0</v>
      </c>
      <c r="RP77">
        <v>0</v>
      </c>
      <c r="RR77" t="s">
        <v>1722</v>
      </c>
      <c r="RS77">
        <v>0</v>
      </c>
      <c r="RT77">
        <v>0</v>
      </c>
      <c r="RU77">
        <v>0</v>
      </c>
      <c r="RV77">
        <v>1</v>
      </c>
      <c r="RW77">
        <v>1</v>
      </c>
      <c r="RX77">
        <v>0</v>
      </c>
      <c r="RY77">
        <v>1</v>
      </c>
      <c r="RZ77">
        <v>0</v>
      </c>
      <c r="SA77">
        <v>0</v>
      </c>
      <c r="SB77">
        <v>0</v>
      </c>
      <c r="SC77">
        <v>0</v>
      </c>
      <c r="SF77" t="s">
        <v>1332</v>
      </c>
      <c r="SG77">
        <v>0</v>
      </c>
      <c r="SH77">
        <v>1</v>
      </c>
      <c r="SI77">
        <v>0</v>
      </c>
      <c r="SJ77">
        <v>0</v>
      </c>
      <c r="SK77" t="s">
        <v>1344</v>
      </c>
      <c r="SL77">
        <v>0</v>
      </c>
      <c r="SM77">
        <v>0</v>
      </c>
      <c r="SN77">
        <v>1</v>
      </c>
      <c r="SO77">
        <v>0</v>
      </c>
      <c r="SP77">
        <v>0</v>
      </c>
      <c r="SQ77">
        <v>0</v>
      </c>
      <c r="SR77">
        <v>0</v>
      </c>
      <c r="SS77">
        <v>0</v>
      </c>
      <c r="ST77">
        <v>0</v>
      </c>
      <c r="SU77">
        <v>0</v>
      </c>
      <c r="SV77">
        <v>0</v>
      </c>
      <c r="SW77">
        <v>0</v>
      </c>
      <c r="SX77">
        <v>0</v>
      </c>
      <c r="SY77">
        <v>0</v>
      </c>
      <c r="SZ77">
        <v>0</v>
      </c>
      <c r="TA77">
        <v>0</v>
      </c>
      <c r="TB77" t="s">
        <v>1631</v>
      </c>
      <c r="TC77">
        <v>0</v>
      </c>
      <c r="TD77">
        <v>0</v>
      </c>
      <c r="TE77">
        <v>0</v>
      </c>
      <c r="TF77">
        <v>0</v>
      </c>
      <c r="TG77">
        <v>0</v>
      </c>
      <c r="TH77">
        <v>1</v>
      </c>
      <c r="TI77">
        <v>0</v>
      </c>
      <c r="TJ77">
        <v>0</v>
      </c>
      <c r="TK77">
        <v>1</v>
      </c>
      <c r="TL77">
        <v>0</v>
      </c>
      <c r="TM77">
        <v>0</v>
      </c>
      <c r="TN77">
        <v>0</v>
      </c>
      <c r="AQG77" t="s">
        <v>1296</v>
      </c>
      <c r="AQH77">
        <v>1</v>
      </c>
      <c r="AQI77">
        <v>0</v>
      </c>
      <c r="AQJ77">
        <v>0</v>
      </c>
      <c r="AQK77">
        <v>0</v>
      </c>
      <c r="AQL77">
        <v>0</v>
      </c>
      <c r="AQM77">
        <v>0</v>
      </c>
      <c r="AQN77">
        <v>0</v>
      </c>
      <c r="AQO77">
        <v>0</v>
      </c>
      <c r="AQP77">
        <v>0</v>
      </c>
      <c r="AQQ77">
        <v>0</v>
      </c>
      <c r="AQS77" t="s">
        <v>1312</v>
      </c>
      <c r="AQT77">
        <v>0</v>
      </c>
      <c r="AQU77">
        <v>0</v>
      </c>
      <c r="AQV77">
        <v>0</v>
      </c>
      <c r="AQW77">
        <v>1</v>
      </c>
      <c r="AQX77">
        <v>0</v>
      </c>
      <c r="AQY77">
        <v>0</v>
      </c>
      <c r="AQZ77">
        <v>0</v>
      </c>
      <c r="ARA77">
        <v>0</v>
      </c>
      <c r="ARB77">
        <v>0</v>
      </c>
      <c r="ARC77">
        <v>0</v>
      </c>
      <c r="ARD77">
        <v>0</v>
      </c>
      <c r="ARF77" t="s">
        <v>1372</v>
      </c>
      <c r="ARG77" t="s">
        <v>1336</v>
      </c>
      <c r="ARH77">
        <v>0</v>
      </c>
      <c r="ARI77">
        <v>1</v>
      </c>
      <c r="ARJ77">
        <v>0</v>
      </c>
      <c r="ARK77">
        <v>0</v>
      </c>
      <c r="ARL77">
        <v>0</v>
      </c>
      <c r="ARM77">
        <v>0</v>
      </c>
      <c r="ARO77" t="s">
        <v>1296</v>
      </c>
      <c r="ARP77">
        <v>1</v>
      </c>
      <c r="ARQ77">
        <v>0</v>
      </c>
      <c r="ARR77">
        <v>0</v>
      </c>
      <c r="ARS77">
        <v>0</v>
      </c>
      <c r="ART77">
        <v>0</v>
      </c>
      <c r="ARU77">
        <v>0</v>
      </c>
      <c r="ARV77">
        <v>0</v>
      </c>
      <c r="ARW77">
        <v>0</v>
      </c>
      <c r="ARX77">
        <v>0</v>
      </c>
      <c r="ARZ77" t="s">
        <v>1306</v>
      </c>
      <c r="ASA77" t="s">
        <v>1296</v>
      </c>
      <c r="ASB77">
        <v>1</v>
      </c>
      <c r="ASC77">
        <v>0</v>
      </c>
      <c r="ASD77">
        <v>0</v>
      </c>
      <c r="ASE77">
        <v>0</v>
      </c>
      <c r="ASF77">
        <v>0</v>
      </c>
      <c r="ASG77">
        <v>0</v>
      </c>
      <c r="ASH77">
        <v>0</v>
      </c>
      <c r="ASI77">
        <v>0</v>
      </c>
      <c r="ASJ77">
        <v>0</v>
      </c>
      <c r="ASL77" t="s">
        <v>1296</v>
      </c>
      <c r="ASM77">
        <v>1</v>
      </c>
      <c r="ASN77">
        <v>0</v>
      </c>
      <c r="ASO77">
        <v>0</v>
      </c>
      <c r="ASP77">
        <v>0</v>
      </c>
      <c r="ASQ77">
        <v>0</v>
      </c>
      <c r="ASR77">
        <v>0</v>
      </c>
      <c r="ASS77">
        <v>0</v>
      </c>
      <c r="AST77">
        <v>0</v>
      </c>
      <c r="ASU77">
        <v>0</v>
      </c>
      <c r="ASV77">
        <v>0</v>
      </c>
      <c r="ASX77" t="s">
        <v>1296</v>
      </c>
      <c r="ASY77">
        <v>1</v>
      </c>
      <c r="ASZ77">
        <v>0</v>
      </c>
      <c r="ATA77">
        <v>0</v>
      </c>
      <c r="ATB77">
        <v>0</v>
      </c>
      <c r="ATC77">
        <v>0</v>
      </c>
      <c r="ATD77">
        <v>0</v>
      </c>
      <c r="ATE77">
        <v>0</v>
      </c>
      <c r="ATF77">
        <v>0</v>
      </c>
      <c r="ATG77">
        <v>0</v>
      </c>
      <c r="ATI77" t="s">
        <v>1296</v>
      </c>
      <c r="ATJ77">
        <v>1</v>
      </c>
      <c r="ATK77">
        <v>0</v>
      </c>
      <c r="ATL77">
        <v>0</v>
      </c>
      <c r="ATM77">
        <v>0</v>
      </c>
      <c r="ATN77">
        <v>0</v>
      </c>
      <c r="ATO77">
        <v>0</v>
      </c>
      <c r="ATP77">
        <v>0</v>
      </c>
      <c r="ATQ77">
        <v>0</v>
      </c>
      <c r="ATR77">
        <v>0</v>
      </c>
      <c r="ATT77" t="s">
        <v>1337</v>
      </c>
      <c r="ATU77" t="s">
        <v>1294</v>
      </c>
      <c r="ATW77" t="s">
        <v>1723</v>
      </c>
      <c r="ATX77" t="s">
        <v>1337</v>
      </c>
      <c r="ATY77" t="s">
        <v>1294</v>
      </c>
      <c r="AUA77" t="s">
        <v>1717</v>
      </c>
      <c r="AUB77" t="s">
        <v>1724</v>
      </c>
      <c r="AUD77" t="s">
        <v>1725</v>
      </c>
      <c r="AUG77">
        <v>443370845</v>
      </c>
      <c r="AUH77" s="167">
        <v>45099.745520833327</v>
      </c>
      <c r="AUK77" t="s">
        <v>1308</v>
      </c>
      <c r="AUL77" t="s">
        <v>1309</v>
      </c>
      <c r="AUM77" t="s">
        <v>1310</v>
      </c>
    </row>
    <row r="78" spans="1:534 1125:1235" customFormat="1" ht="14.45">
      <c r="A78">
        <v>77</v>
      </c>
      <c r="B78" t="s">
        <v>1726</v>
      </c>
      <c r="C78" s="167">
        <v>45098</v>
      </c>
      <c r="D78" t="s">
        <v>1686</v>
      </c>
      <c r="E78" t="s">
        <v>1727</v>
      </c>
      <c r="F78" s="167">
        <v>45098.331800347223</v>
      </c>
      <c r="G78" s="167">
        <v>45100.375493402782</v>
      </c>
      <c r="H78" t="s">
        <v>1286</v>
      </c>
      <c r="K78" t="s">
        <v>1688</v>
      </c>
      <c r="L78" s="167">
        <v>45098</v>
      </c>
      <c r="M78" t="s">
        <v>1288</v>
      </c>
      <c r="N78" t="s">
        <v>1289</v>
      </c>
      <c r="O78" t="s">
        <v>1689</v>
      </c>
      <c r="P78" t="s">
        <v>1291</v>
      </c>
      <c r="S78" t="s">
        <v>1690</v>
      </c>
      <c r="T78" t="s">
        <v>1691</v>
      </c>
      <c r="V78" t="s">
        <v>1294</v>
      </c>
      <c r="X78" t="s">
        <v>1315</v>
      </c>
      <c r="AA78" t="s">
        <v>1405</v>
      </c>
      <c r="AB78">
        <v>1</v>
      </c>
      <c r="AC78">
        <v>0</v>
      </c>
      <c r="AD78">
        <v>0</v>
      </c>
      <c r="AE78">
        <v>0</v>
      </c>
      <c r="AF78">
        <v>1</v>
      </c>
      <c r="AH78" t="s">
        <v>1298</v>
      </c>
      <c r="AI78">
        <v>1300</v>
      </c>
      <c r="AJ78" t="s">
        <v>1317</v>
      </c>
      <c r="AM78">
        <v>10</v>
      </c>
      <c r="AN78">
        <v>4</v>
      </c>
      <c r="AO78">
        <v>0</v>
      </c>
      <c r="AP78">
        <v>1500</v>
      </c>
      <c r="AQ78">
        <v>2000</v>
      </c>
      <c r="BW78" t="s">
        <v>1294</v>
      </c>
      <c r="BY78" t="s">
        <v>1405</v>
      </c>
      <c r="BZ78">
        <v>1</v>
      </c>
      <c r="CA78">
        <v>0</v>
      </c>
      <c r="CB78">
        <v>0</v>
      </c>
      <c r="CC78">
        <v>0</v>
      </c>
      <c r="CE78" t="s">
        <v>1728</v>
      </c>
      <c r="CF78">
        <v>0</v>
      </c>
      <c r="CG78">
        <v>0</v>
      </c>
      <c r="CH78">
        <v>0</v>
      </c>
      <c r="CI78">
        <v>0</v>
      </c>
      <c r="CJ78">
        <v>0</v>
      </c>
      <c r="CK78">
        <v>1</v>
      </c>
      <c r="CL78">
        <v>1</v>
      </c>
      <c r="CM78">
        <v>0</v>
      </c>
      <c r="CN78">
        <v>0</v>
      </c>
      <c r="CO78">
        <v>0</v>
      </c>
      <c r="CP78">
        <v>0</v>
      </c>
      <c r="CS78" t="s">
        <v>1332</v>
      </c>
      <c r="CT78">
        <v>0</v>
      </c>
      <c r="CU78">
        <v>1</v>
      </c>
      <c r="CV78">
        <v>0</v>
      </c>
      <c r="CW78">
        <v>0</v>
      </c>
      <c r="CX78" t="s">
        <v>1405</v>
      </c>
      <c r="CY78">
        <v>1</v>
      </c>
      <c r="CZ78">
        <v>0</v>
      </c>
      <c r="DA78">
        <v>0</v>
      </c>
      <c r="DB78">
        <v>0</v>
      </c>
      <c r="DC78" t="s">
        <v>1334</v>
      </c>
      <c r="DD78">
        <v>1</v>
      </c>
      <c r="DE78">
        <v>0</v>
      </c>
      <c r="DF78">
        <v>0</v>
      </c>
      <c r="DG78">
        <v>0</v>
      </c>
      <c r="DH78">
        <v>0</v>
      </c>
      <c r="DI78">
        <v>0</v>
      </c>
      <c r="DJ78">
        <v>0</v>
      </c>
      <c r="DK78">
        <v>0</v>
      </c>
      <c r="DL78">
        <v>0</v>
      </c>
      <c r="DM78">
        <v>0</v>
      </c>
      <c r="DN78">
        <v>0</v>
      </c>
      <c r="DO78">
        <v>0</v>
      </c>
      <c r="EK78" t="s">
        <v>1296</v>
      </c>
      <c r="EL78">
        <v>0</v>
      </c>
      <c r="EM78">
        <v>0</v>
      </c>
      <c r="EN78">
        <v>0</v>
      </c>
      <c r="EO78">
        <v>0</v>
      </c>
      <c r="EP78">
        <v>1</v>
      </c>
      <c r="EQ78">
        <v>1</v>
      </c>
      <c r="JB78" t="s">
        <v>1729</v>
      </c>
      <c r="JC78">
        <v>0</v>
      </c>
      <c r="JD78">
        <v>0</v>
      </c>
      <c r="JE78">
        <v>0</v>
      </c>
      <c r="JF78">
        <v>0</v>
      </c>
      <c r="JG78">
        <v>0</v>
      </c>
      <c r="JH78">
        <v>0</v>
      </c>
      <c r="JI78">
        <v>1</v>
      </c>
      <c r="JJ78">
        <v>0</v>
      </c>
      <c r="JK78">
        <v>1</v>
      </c>
      <c r="JL78">
        <v>0</v>
      </c>
      <c r="JM78">
        <v>0</v>
      </c>
      <c r="JN78">
        <v>0</v>
      </c>
      <c r="JO78">
        <v>0</v>
      </c>
      <c r="JP78">
        <v>0</v>
      </c>
      <c r="JQ78">
        <v>0</v>
      </c>
      <c r="JR78">
        <v>0</v>
      </c>
      <c r="JS78">
        <v>2</v>
      </c>
      <c r="JT78">
        <v>4</v>
      </c>
      <c r="MT78" t="s">
        <v>1318</v>
      </c>
      <c r="MU78">
        <v>200</v>
      </c>
      <c r="MV78" t="s">
        <v>1317</v>
      </c>
      <c r="MY78">
        <v>50</v>
      </c>
      <c r="MZ78">
        <v>5</v>
      </c>
      <c r="NA78">
        <v>0</v>
      </c>
      <c r="NB78">
        <v>2000</v>
      </c>
      <c r="NC78">
        <v>500</v>
      </c>
      <c r="NV78" t="s">
        <v>1318</v>
      </c>
      <c r="NW78">
        <v>6000</v>
      </c>
      <c r="NX78" t="s">
        <v>1317</v>
      </c>
      <c r="OA78">
        <v>15</v>
      </c>
      <c r="OB78">
        <v>5</v>
      </c>
      <c r="OC78">
        <v>0</v>
      </c>
      <c r="OD78">
        <v>300</v>
      </c>
      <c r="OE78">
        <v>300</v>
      </c>
      <c r="QX78" t="s">
        <v>1294</v>
      </c>
      <c r="QZ78" t="s">
        <v>1730</v>
      </c>
      <c r="RA78">
        <v>0</v>
      </c>
      <c r="RB78">
        <v>0</v>
      </c>
      <c r="RC78">
        <v>0</v>
      </c>
      <c r="RD78">
        <v>0</v>
      </c>
      <c r="RE78">
        <v>0</v>
      </c>
      <c r="RF78">
        <v>0</v>
      </c>
      <c r="RG78">
        <v>1</v>
      </c>
      <c r="RH78">
        <v>0</v>
      </c>
      <c r="RI78">
        <v>1</v>
      </c>
      <c r="RJ78">
        <v>0</v>
      </c>
      <c r="RK78">
        <v>0</v>
      </c>
      <c r="RL78">
        <v>0</v>
      </c>
      <c r="RM78">
        <v>0</v>
      </c>
      <c r="RN78">
        <v>0</v>
      </c>
      <c r="RO78">
        <v>0</v>
      </c>
      <c r="RP78">
        <v>0</v>
      </c>
      <c r="RR78" t="s">
        <v>1728</v>
      </c>
      <c r="RS78">
        <v>0</v>
      </c>
      <c r="RT78">
        <v>0</v>
      </c>
      <c r="RU78">
        <v>0</v>
      </c>
      <c r="RV78">
        <v>0</v>
      </c>
      <c r="RW78">
        <v>0</v>
      </c>
      <c r="RX78">
        <v>1</v>
      </c>
      <c r="RY78">
        <v>1</v>
      </c>
      <c r="RZ78">
        <v>0</v>
      </c>
      <c r="SA78">
        <v>0</v>
      </c>
      <c r="SB78">
        <v>0</v>
      </c>
      <c r="SC78">
        <v>0</v>
      </c>
      <c r="SF78" t="s">
        <v>1332</v>
      </c>
      <c r="SG78">
        <v>0</v>
      </c>
      <c r="SH78">
        <v>1</v>
      </c>
      <c r="SI78">
        <v>0</v>
      </c>
      <c r="SJ78">
        <v>0</v>
      </c>
      <c r="SK78" t="s">
        <v>1730</v>
      </c>
      <c r="SL78">
        <v>0</v>
      </c>
      <c r="SM78">
        <v>0</v>
      </c>
      <c r="SN78">
        <v>0</v>
      </c>
      <c r="SO78">
        <v>0</v>
      </c>
      <c r="SP78">
        <v>0</v>
      </c>
      <c r="SQ78">
        <v>0</v>
      </c>
      <c r="SR78">
        <v>1</v>
      </c>
      <c r="SS78">
        <v>0</v>
      </c>
      <c r="ST78">
        <v>1</v>
      </c>
      <c r="SU78">
        <v>0</v>
      </c>
      <c r="SV78">
        <v>0</v>
      </c>
      <c r="SW78">
        <v>0</v>
      </c>
      <c r="SX78">
        <v>0</v>
      </c>
      <c r="SY78">
        <v>0</v>
      </c>
      <c r="SZ78">
        <v>0</v>
      </c>
      <c r="TA78">
        <v>0</v>
      </c>
      <c r="TB78" t="s">
        <v>1334</v>
      </c>
      <c r="TC78">
        <v>1</v>
      </c>
      <c r="TD78">
        <v>0</v>
      </c>
      <c r="TE78">
        <v>0</v>
      </c>
      <c r="TF78">
        <v>0</v>
      </c>
      <c r="TG78">
        <v>0</v>
      </c>
      <c r="TH78">
        <v>0</v>
      </c>
      <c r="TI78">
        <v>0</v>
      </c>
      <c r="TJ78">
        <v>0</v>
      </c>
      <c r="TK78">
        <v>0</v>
      </c>
      <c r="TL78">
        <v>0</v>
      </c>
      <c r="TM78">
        <v>0</v>
      </c>
      <c r="TN78">
        <v>0</v>
      </c>
      <c r="AQG78" t="s">
        <v>1616</v>
      </c>
      <c r="AQH78">
        <v>0</v>
      </c>
      <c r="AQI78">
        <v>0</v>
      </c>
      <c r="AQJ78">
        <v>1</v>
      </c>
      <c r="AQK78">
        <v>0</v>
      </c>
      <c r="AQL78">
        <v>0</v>
      </c>
      <c r="AQM78">
        <v>0</v>
      </c>
      <c r="AQN78">
        <v>0</v>
      </c>
      <c r="AQO78">
        <v>0</v>
      </c>
      <c r="AQP78">
        <v>0</v>
      </c>
      <c r="AQQ78">
        <v>0</v>
      </c>
      <c r="AQS78" t="s">
        <v>1731</v>
      </c>
      <c r="AQT78">
        <v>0</v>
      </c>
      <c r="AQU78">
        <v>0</v>
      </c>
      <c r="AQV78">
        <v>0</v>
      </c>
      <c r="AQW78">
        <v>1</v>
      </c>
      <c r="AQX78">
        <v>0</v>
      </c>
      <c r="AQY78">
        <v>1</v>
      </c>
      <c r="AQZ78">
        <v>0</v>
      </c>
      <c r="ARA78">
        <v>0</v>
      </c>
      <c r="ARB78">
        <v>0</v>
      </c>
      <c r="ARC78">
        <v>0</v>
      </c>
      <c r="ARD78">
        <v>0</v>
      </c>
      <c r="ARF78" t="s">
        <v>1325</v>
      </c>
      <c r="ARG78" t="s">
        <v>1336</v>
      </c>
      <c r="ARH78">
        <v>0</v>
      </c>
      <c r="ARI78">
        <v>1</v>
      </c>
      <c r="ARJ78">
        <v>0</v>
      </c>
      <c r="ARK78">
        <v>0</v>
      </c>
      <c r="ARL78">
        <v>0</v>
      </c>
      <c r="ARM78">
        <v>0</v>
      </c>
      <c r="ARO78" t="s">
        <v>1296</v>
      </c>
      <c r="ARP78">
        <v>1</v>
      </c>
      <c r="ARQ78">
        <v>0</v>
      </c>
      <c r="ARR78">
        <v>0</v>
      </c>
      <c r="ARS78">
        <v>0</v>
      </c>
      <c r="ART78">
        <v>0</v>
      </c>
      <c r="ARU78">
        <v>0</v>
      </c>
      <c r="ARV78">
        <v>0</v>
      </c>
      <c r="ARW78">
        <v>0</v>
      </c>
      <c r="ARX78">
        <v>0</v>
      </c>
      <c r="ARZ78" t="s">
        <v>1306</v>
      </c>
      <c r="ASA78" t="s">
        <v>1565</v>
      </c>
      <c r="ASB78">
        <v>0</v>
      </c>
      <c r="ASC78">
        <v>1</v>
      </c>
      <c r="ASD78">
        <v>0</v>
      </c>
      <c r="ASE78">
        <v>0</v>
      </c>
      <c r="ASF78">
        <v>0</v>
      </c>
      <c r="ASG78">
        <v>0</v>
      </c>
      <c r="ASH78">
        <v>0</v>
      </c>
      <c r="ASI78">
        <v>0</v>
      </c>
      <c r="ASJ78">
        <v>0</v>
      </c>
      <c r="ASL78" t="s">
        <v>1296</v>
      </c>
      <c r="ASM78">
        <v>1</v>
      </c>
      <c r="ASN78">
        <v>0</v>
      </c>
      <c r="ASO78">
        <v>0</v>
      </c>
      <c r="ASP78">
        <v>0</v>
      </c>
      <c r="ASQ78">
        <v>0</v>
      </c>
      <c r="ASR78">
        <v>0</v>
      </c>
      <c r="ASS78">
        <v>0</v>
      </c>
      <c r="AST78">
        <v>0</v>
      </c>
      <c r="ASU78">
        <v>0</v>
      </c>
      <c r="ASV78">
        <v>0</v>
      </c>
      <c r="ASX78" t="s">
        <v>1732</v>
      </c>
      <c r="ASY78">
        <v>0</v>
      </c>
      <c r="ASZ78">
        <v>1</v>
      </c>
      <c r="ATA78">
        <v>0</v>
      </c>
      <c r="ATB78">
        <v>1</v>
      </c>
      <c r="ATC78">
        <v>0</v>
      </c>
      <c r="ATD78">
        <v>0</v>
      </c>
      <c r="ATE78">
        <v>0</v>
      </c>
      <c r="ATF78">
        <v>0</v>
      </c>
      <c r="ATG78">
        <v>0</v>
      </c>
      <c r="ATI78" t="s">
        <v>1699</v>
      </c>
      <c r="ATJ78">
        <v>0</v>
      </c>
      <c r="ATK78">
        <v>0</v>
      </c>
      <c r="ATL78">
        <v>1</v>
      </c>
      <c r="ATM78">
        <v>0</v>
      </c>
      <c r="ATN78">
        <v>0</v>
      </c>
      <c r="ATO78">
        <v>0</v>
      </c>
      <c r="ATP78">
        <v>0</v>
      </c>
      <c r="ATQ78">
        <v>0</v>
      </c>
      <c r="ATR78">
        <v>0</v>
      </c>
      <c r="ATT78" t="s">
        <v>1337</v>
      </c>
      <c r="ATU78" t="s">
        <v>1294</v>
      </c>
      <c r="ATW78" t="s">
        <v>1733</v>
      </c>
      <c r="ATX78" t="s">
        <v>1455</v>
      </c>
      <c r="ATY78" t="s">
        <v>1294</v>
      </c>
      <c r="AUA78" t="s">
        <v>1734</v>
      </c>
      <c r="AUB78" t="s">
        <v>1735</v>
      </c>
      <c r="AUG78">
        <v>443571608</v>
      </c>
      <c r="AUH78" s="167">
        <v>45100.421909722223</v>
      </c>
      <c r="AUK78" t="s">
        <v>1308</v>
      </c>
      <c r="AUL78" t="s">
        <v>1309</v>
      </c>
      <c r="AUM78" t="s">
        <v>1310</v>
      </c>
    </row>
    <row r="79" spans="1:534 1125:1235" customFormat="1" ht="14.45">
      <c r="A79">
        <v>78</v>
      </c>
      <c r="B79" t="s">
        <v>1736</v>
      </c>
      <c r="C79" s="167">
        <v>45099</v>
      </c>
      <c r="D79" t="s">
        <v>1686</v>
      </c>
      <c r="E79" t="s">
        <v>1727</v>
      </c>
      <c r="F79" s="167">
        <v>45099.461260474527</v>
      </c>
      <c r="G79" s="167">
        <v>45100.37369552083</v>
      </c>
      <c r="H79" t="s">
        <v>1286</v>
      </c>
      <c r="K79" t="s">
        <v>1688</v>
      </c>
      <c r="L79" s="167">
        <v>45098</v>
      </c>
      <c r="M79" t="s">
        <v>1288</v>
      </c>
      <c r="N79" t="s">
        <v>1289</v>
      </c>
      <c r="O79" t="s">
        <v>1689</v>
      </c>
      <c r="P79" t="s">
        <v>1291</v>
      </c>
      <c r="S79" t="s">
        <v>1690</v>
      </c>
      <c r="T79" t="s">
        <v>1691</v>
      </c>
      <c r="V79" t="s">
        <v>1294</v>
      </c>
      <c r="X79" t="s">
        <v>1315</v>
      </c>
      <c r="AA79" t="s">
        <v>1296</v>
      </c>
      <c r="AB79">
        <v>0</v>
      </c>
      <c r="AC79">
        <v>0</v>
      </c>
      <c r="AD79">
        <v>0</v>
      </c>
      <c r="AE79">
        <v>1</v>
      </c>
      <c r="AF79">
        <v>1</v>
      </c>
      <c r="EK79" t="s">
        <v>1340</v>
      </c>
      <c r="EL79">
        <v>1</v>
      </c>
      <c r="EM79">
        <v>1</v>
      </c>
      <c r="EN79">
        <v>1</v>
      </c>
      <c r="EO79">
        <v>1</v>
      </c>
      <c r="EP79">
        <v>0</v>
      </c>
      <c r="EQ79">
        <v>4</v>
      </c>
      <c r="ES79" t="s">
        <v>1318</v>
      </c>
      <c r="ET79">
        <v>5500</v>
      </c>
      <c r="EU79" t="s">
        <v>1317</v>
      </c>
      <c r="EX79">
        <v>60</v>
      </c>
      <c r="EY79">
        <v>3</v>
      </c>
      <c r="EZ79">
        <v>0</v>
      </c>
      <c r="FA79">
        <v>300</v>
      </c>
      <c r="FB79">
        <v>1000</v>
      </c>
      <c r="FD79" t="s">
        <v>1318</v>
      </c>
      <c r="FE79">
        <v>10000</v>
      </c>
      <c r="FF79" t="s">
        <v>1317</v>
      </c>
      <c r="FI79">
        <v>30</v>
      </c>
      <c r="FJ79">
        <v>3</v>
      </c>
      <c r="FK79">
        <v>0</v>
      </c>
      <c r="FL79">
        <v>2000</v>
      </c>
      <c r="FM79">
        <v>2000</v>
      </c>
      <c r="FO79" t="s">
        <v>1318</v>
      </c>
      <c r="FP79">
        <v>1300</v>
      </c>
      <c r="FQ79" t="s">
        <v>1317</v>
      </c>
      <c r="FT79">
        <v>90</v>
      </c>
      <c r="FU79">
        <v>3</v>
      </c>
      <c r="FV79">
        <v>0</v>
      </c>
      <c r="FW79">
        <v>500</v>
      </c>
      <c r="FX79">
        <v>200</v>
      </c>
      <c r="FZ79" t="s">
        <v>1318</v>
      </c>
      <c r="GA79">
        <v>3000</v>
      </c>
      <c r="GB79" t="s">
        <v>1317</v>
      </c>
      <c r="GE79">
        <v>70</v>
      </c>
      <c r="GF79">
        <v>4</v>
      </c>
      <c r="GG79">
        <v>0</v>
      </c>
      <c r="GH79">
        <v>50</v>
      </c>
      <c r="GI79">
        <v>500</v>
      </c>
      <c r="GK79" t="s">
        <v>1294</v>
      </c>
      <c r="GM79" t="s">
        <v>1340</v>
      </c>
      <c r="GN79">
        <v>1</v>
      </c>
      <c r="GO79">
        <v>1</v>
      </c>
      <c r="GP79">
        <v>1</v>
      </c>
      <c r="GQ79">
        <v>1</v>
      </c>
      <c r="GR79">
        <v>0</v>
      </c>
      <c r="GT79" t="s">
        <v>1737</v>
      </c>
      <c r="GU79">
        <v>0</v>
      </c>
      <c r="GV79">
        <v>0</v>
      </c>
      <c r="GW79">
        <v>0</v>
      </c>
      <c r="GX79">
        <v>1</v>
      </c>
      <c r="GY79">
        <v>0</v>
      </c>
      <c r="GZ79">
        <v>1</v>
      </c>
      <c r="HA79">
        <v>1</v>
      </c>
      <c r="HB79">
        <v>0</v>
      </c>
      <c r="HC79">
        <v>0</v>
      </c>
      <c r="HD79">
        <v>0</v>
      </c>
      <c r="HE79">
        <v>0</v>
      </c>
      <c r="HH79" t="s">
        <v>1303</v>
      </c>
      <c r="HI79">
        <v>1</v>
      </c>
      <c r="HJ79">
        <v>0</v>
      </c>
      <c r="HK79">
        <v>0</v>
      </c>
      <c r="HL79">
        <v>0</v>
      </c>
      <c r="JB79" t="s">
        <v>1296</v>
      </c>
      <c r="JC79">
        <v>0</v>
      </c>
      <c r="JD79">
        <v>0</v>
      </c>
      <c r="JE79">
        <v>0</v>
      </c>
      <c r="JF79">
        <v>0</v>
      </c>
      <c r="JG79">
        <v>0</v>
      </c>
      <c r="JH79">
        <v>0</v>
      </c>
      <c r="JI79">
        <v>0</v>
      </c>
      <c r="JJ79">
        <v>0</v>
      </c>
      <c r="JK79">
        <v>0</v>
      </c>
      <c r="JL79">
        <v>0</v>
      </c>
      <c r="JM79">
        <v>0</v>
      </c>
      <c r="JN79">
        <v>0</v>
      </c>
      <c r="JO79">
        <v>0</v>
      </c>
      <c r="JP79">
        <v>0</v>
      </c>
      <c r="JQ79">
        <v>0</v>
      </c>
      <c r="JR79">
        <v>1</v>
      </c>
      <c r="JS79">
        <v>1</v>
      </c>
      <c r="JT79">
        <v>6</v>
      </c>
      <c r="AQG79" t="s">
        <v>1621</v>
      </c>
      <c r="AQH79">
        <v>0</v>
      </c>
      <c r="AQI79">
        <v>0</v>
      </c>
      <c r="AQJ79">
        <v>1</v>
      </c>
      <c r="AQK79">
        <v>1</v>
      </c>
      <c r="AQL79">
        <v>0</v>
      </c>
      <c r="AQM79">
        <v>1</v>
      </c>
      <c r="AQN79">
        <v>0</v>
      </c>
      <c r="AQO79">
        <v>0</v>
      </c>
      <c r="AQP79">
        <v>0</v>
      </c>
      <c r="AQQ79">
        <v>0</v>
      </c>
      <c r="AQS79" t="s">
        <v>1304</v>
      </c>
      <c r="AQT79">
        <v>0</v>
      </c>
      <c r="AQU79">
        <v>0</v>
      </c>
      <c r="AQV79">
        <v>1</v>
      </c>
      <c r="AQW79">
        <v>0</v>
      </c>
      <c r="AQX79">
        <v>0</v>
      </c>
      <c r="AQY79">
        <v>0</v>
      </c>
      <c r="AQZ79">
        <v>0</v>
      </c>
      <c r="ARA79">
        <v>0</v>
      </c>
      <c r="ARB79">
        <v>0</v>
      </c>
      <c r="ARC79">
        <v>0</v>
      </c>
      <c r="ARD79">
        <v>0</v>
      </c>
      <c r="ARF79" t="s">
        <v>1424</v>
      </c>
      <c r="ARG79" t="s">
        <v>1444</v>
      </c>
      <c r="ARH79">
        <v>0</v>
      </c>
      <c r="ARI79">
        <v>1</v>
      </c>
      <c r="ARJ79">
        <v>0</v>
      </c>
      <c r="ARK79">
        <v>1</v>
      </c>
      <c r="ARL79">
        <v>0</v>
      </c>
      <c r="ARM79">
        <v>0</v>
      </c>
      <c r="ARO79" t="s">
        <v>1296</v>
      </c>
      <c r="ARP79">
        <v>1</v>
      </c>
      <c r="ARQ79">
        <v>0</v>
      </c>
      <c r="ARR79">
        <v>0</v>
      </c>
      <c r="ARS79">
        <v>0</v>
      </c>
      <c r="ART79">
        <v>0</v>
      </c>
      <c r="ARU79">
        <v>0</v>
      </c>
      <c r="ARV79">
        <v>0</v>
      </c>
      <c r="ARW79">
        <v>0</v>
      </c>
      <c r="ARX79">
        <v>0</v>
      </c>
      <c r="ARZ79" t="s">
        <v>1306</v>
      </c>
      <c r="ASA79" t="s">
        <v>1738</v>
      </c>
      <c r="ASB79">
        <v>0</v>
      </c>
      <c r="ASC79">
        <v>1</v>
      </c>
      <c r="ASD79">
        <v>0</v>
      </c>
      <c r="ASE79">
        <v>0</v>
      </c>
      <c r="ASF79">
        <v>0</v>
      </c>
      <c r="ASG79">
        <v>0</v>
      </c>
      <c r="ASH79">
        <v>1</v>
      </c>
      <c r="ASI79">
        <v>0</v>
      </c>
      <c r="ASJ79">
        <v>0</v>
      </c>
      <c r="ASK79" t="s">
        <v>1739</v>
      </c>
      <c r="ASL79" t="s">
        <v>1296</v>
      </c>
      <c r="ASM79">
        <v>1</v>
      </c>
      <c r="ASN79">
        <v>0</v>
      </c>
      <c r="ASO79">
        <v>0</v>
      </c>
      <c r="ASP79">
        <v>0</v>
      </c>
      <c r="ASQ79">
        <v>0</v>
      </c>
      <c r="ASR79">
        <v>0</v>
      </c>
      <c r="ASS79">
        <v>0</v>
      </c>
      <c r="AST79">
        <v>0</v>
      </c>
      <c r="ASU79">
        <v>0</v>
      </c>
      <c r="ASV79">
        <v>0</v>
      </c>
      <c r="ASX79" t="s">
        <v>1579</v>
      </c>
      <c r="ASY79">
        <v>0</v>
      </c>
      <c r="ASZ79">
        <v>1</v>
      </c>
      <c r="ATA79">
        <v>0</v>
      </c>
      <c r="ATB79">
        <v>0</v>
      </c>
      <c r="ATC79">
        <v>1</v>
      </c>
      <c r="ATD79">
        <v>0</v>
      </c>
      <c r="ATE79">
        <v>0</v>
      </c>
      <c r="ATF79">
        <v>0</v>
      </c>
      <c r="ATG79">
        <v>0</v>
      </c>
      <c r="ATI79" t="s">
        <v>1699</v>
      </c>
      <c r="ATJ79">
        <v>0</v>
      </c>
      <c r="ATK79">
        <v>0</v>
      </c>
      <c r="ATL79">
        <v>1</v>
      </c>
      <c r="ATM79">
        <v>0</v>
      </c>
      <c r="ATN79">
        <v>0</v>
      </c>
      <c r="ATO79">
        <v>0</v>
      </c>
      <c r="ATP79">
        <v>0</v>
      </c>
      <c r="ATQ79">
        <v>0</v>
      </c>
      <c r="ATR79">
        <v>0</v>
      </c>
      <c r="ATT79" t="s">
        <v>1337</v>
      </c>
      <c r="ATU79" t="s">
        <v>1294</v>
      </c>
      <c r="ATW79" t="s">
        <v>1740</v>
      </c>
      <c r="ATX79" t="s">
        <v>1455</v>
      </c>
      <c r="ATY79" t="s">
        <v>1294</v>
      </c>
      <c r="AUA79" t="s">
        <v>1734</v>
      </c>
      <c r="AUB79" t="s">
        <v>1741</v>
      </c>
      <c r="AUG79">
        <v>443571660</v>
      </c>
      <c r="AUH79" s="167">
        <v>45100.421956018523</v>
      </c>
      <c r="AUK79" t="s">
        <v>1308</v>
      </c>
      <c r="AUL79" t="s">
        <v>1309</v>
      </c>
      <c r="AUM79" t="s">
        <v>1310</v>
      </c>
    </row>
    <row r="80" spans="1:534 1125:1235" customFormat="1" ht="14.45">
      <c r="A80">
        <v>79</v>
      </c>
      <c r="B80" t="s">
        <v>1742</v>
      </c>
      <c r="C80" s="167">
        <v>45099</v>
      </c>
      <c r="D80" t="s">
        <v>1686</v>
      </c>
      <c r="E80" t="s">
        <v>1727</v>
      </c>
      <c r="F80" s="167">
        <v>45099.605703275462</v>
      </c>
      <c r="G80" s="167">
        <v>45100.405193194441</v>
      </c>
      <c r="H80" t="s">
        <v>1286</v>
      </c>
      <c r="K80" t="s">
        <v>1688</v>
      </c>
      <c r="L80" s="167">
        <v>45099</v>
      </c>
      <c r="M80" t="s">
        <v>1288</v>
      </c>
      <c r="N80" t="s">
        <v>1289</v>
      </c>
      <c r="O80" t="s">
        <v>1689</v>
      </c>
      <c r="P80" t="s">
        <v>1291</v>
      </c>
      <c r="S80" t="s">
        <v>1690</v>
      </c>
      <c r="T80" t="s">
        <v>1691</v>
      </c>
      <c r="V80" t="s">
        <v>1294</v>
      </c>
      <c r="X80" t="s">
        <v>1295</v>
      </c>
      <c r="AA80" t="s">
        <v>1405</v>
      </c>
      <c r="AB80">
        <v>1</v>
      </c>
      <c r="AC80">
        <v>0</v>
      </c>
      <c r="AD80">
        <v>0</v>
      </c>
      <c r="AE80">
        <v>0</v>
      </c>
      <c r="AF80">
        <v>1</v>
      </c>
      <c r="AH80" t="s">
        <v>1318</v>
      </c>
      <c r="AI80">
        <v>1300</v>
      </c>
      <c r="AJ80" t="s">
        <v>1317</v>
      </c>
      <c r="AM80">
        <v>45</v>
      </c>
      <c r="AN80">
        <v>5</v>
      </c>
      <c r="AO80">
        <v>0</v>
      </c>
      <c r="AP80">
        <v>90</v>
      </c>
      <c r="AQ80">
        <v>300</v>
      </c>
      <c r="BW80" t="s">
        <v>1294</v>
      </c>
      <c r="BY80" t="s">
        <v>1405</v>
      </c>
      <c r="BZ80">
        <v>1</v>
      </c>
      <c r="CA80">
        <v>0</v>
      </c>
      <c r="CB80">
        <v>0</v>
      </c>
      <c r="CC80">
        <v>0</v>
      </c>
      <c r="CE80" t="s">
        <v>1743</v>
      </c>
      <c r="CF80">
        <v>0</v>
      </c>
      <c r="CG80">
        <v>0</v>
      </c>
      <c r="CH80">
        <v>0</v>
      </c>
      <c r="CI80">
        <v>0</v>
      </c>
      <c r="CJ80">
        <v>0</v>
      </c>
      <c r="CK80">
        <v>1</v>
      </c>
      <c r="CL80">
        <v>0</v>
      </c>
      <c r="CM80">
        <v>0</v>
      </c>
      <c r="CN80">
        <v>0</v>
      </c>
      <c r="CO80">
        <v>0</v>
      </c>
      <c r="CP80">
        <v>0</v>
      </c>
      <c r="CS80" t="s">
        <v>1332</v>
      </c>
      <c r="CT80">
        <v>0</v>
      </c>
      <c r="CU80">
        <v>1</v>
      </c>
      <c r="CV80">
        <v>0</v>
      </c>
      <c r="CW80">
        <v>0</v>
      </c>
      <c r="CX80" t="s">
        <v>1405</v>
      </c>
      <c r="CY80">
        <v>1</v>
      </c>
      <c r="CZ80">
        <v>0</v>
      </c>
      <c r="DA80">
        <v>0</v>
      </c>
      <c r="DB80">
        <v>0</v>
      </c>
      <c r="DC80" t="s">
        <v>1560</v>
      </c>
      <c r="DD80">
        <v>1</v>
      </c>
      <c r="DE80">
        <v>0</v>
      </c>
      <c r="DF80">
        <v>0</v>
      </c>
      <c r="DG80">
        <v>0</v>
      </c>
      <c r="DH80">
        <v>0</v>
      </c>
      <c r="DI80">
        <v>0</v>
      </c>
      <c r="DJ80">
        <v>0</v>
      </c>
      <c r="DK80">
        <v>0</v>
      </c>
      <c r="DL80">
        <v>1</v>
      </c>
      <c r="DM80">
        <v>0</v>
      </c>
      <c r="DN80">
        <v>0</v>
      </c>
      <c r="DO80">
        <v>0</v>
      </c>
      <c r="EK80" t="s">
        <v>1296</v>
      </c>
      <c r="EL80">
        <v>0</v>
      </c>
      <c r="EM80">
        <v>0</v>
      </c>
      <c r="EN80">
        <v>0</v>
      </c>
      <c r="EO80">
        <v>0</v>
      </c>
      <c r="EP80">
        <v>1</v>
      </c>
      <c r="EQ80">
        <v>1</v>
      </c>
      <c r="JB80" t="s">
        <v>1730</v>
      </c>
      <c r="JC80">
        <v>0</v>
      </c>
      <c r="JD80">
        <v>0</v>
      </c>
      <c r="JE80">
        <v>0</v>
      </c>
      <c r="JF80">
        <v>0</v>
      </c>
      <c r="JG80">
        <v>0</v>
      </c>
      <c r="JH80">
        <v>0</v>
      </c>
      <c r="JI80">
        <v>1</v>
      </c>
      <c r="JJ80">
        <v>0</v>
      </c>
      <c r="JK80">
        <v>1</v>
      </c>
      <c r="JL80">
        <v>0</v>
      </c>
      <c r="JM80">
        <v>0</v>
      </c>
      <c r="JN80">
        <v>0</v>
      </c>
      <c r="JO80">
        <v>0</v>
      </c>
      <c r="JP80">
        <v>0</v>
      </c>
      <c r="JQ80">
        <v>0</v>
      </c>
      <c r="JR80">
        <v>0</v>
      </c>
      <c r="JS80">
        <v>2</v>
      </c>
      <c r="JT80">
        <v>4</v>
      </c>
      <c r="MT80" t="s">
        <v>1298</v>
      </c>
      <c r="MU80">
        <v>200</v>
      </c>
      <c r="MV80" t="s">
        <v>1317</v>
      </c>
      <c r="MY80">
        <v>30</v>
      </c>
      <c r="MZ80">
        <v>3</v>
      </c>
      <c r="NA80">
        <v>0</v>
      </c>
      <c r="NB80">
        <v>1500</v>
      </c>
      <c r="NC80">
        <v>1000</v>
      </c>
      <c r="NV80" t="s">
        <v>1318</v>
      </c>
      <c r="NW80">
        <v>6000</v>
      </c>
      <c r="NX80" t="s">
        <v>1317</v>
      </c>
      <c r="OA80">
        <v>20</v>
      </c>
      <c r="OB80">
        <v>3</v>
      </c>
      <c r="OC80">
        <v>0</v>
      </c>
      <c r="OD80">
        <v>2000</v>
      </c>
      <c r="OE80">
        <v>800</v>
      </c>
      <c r="QX80" t="s">
        <v>1294</v>
      </c>
      <c r="QZ80" t="s">
        <v>1730</v>
      </c>
      <c r="RA80">
        <v>0</v>
      </c>
      <c r="RB80">
        <v>0</v>
      </c>
      <c r="RC80">
        <v>0</v>
      </c>
      <c r="RD80">
        <v>0</v>
      </c>
      <c r="RE80">
        <v>0</v>
      </c>
      <c r="RF80">
        <v>0</v>
      </c>
      <c r="RG80">
        <v>1</v>
      </c>
      <c r="RH80">
        <v>0</v>
      </c>
      <c r="RI80">
        <v>1</v>
      </c>
      <c r="RJ80">
        <v>0</v>
      </c>
      <c r="RK80">
        <v>0</v>
      </c>
      <c r="RL80">
        <v>0</v>
      </c>
      <c r="RM80">
        <v>0</v>
      </c>
      <c r="RN80">
        <v>0</v>
      </c>
      <c r="RO80">
        <v>0</v>
      </c>
      <c r="RP80">
        <v>0</v>
      </c>
      <c r="RR80" t="s">
        <v>1728</v>
      </c>
      <c r="RS80">
        <v>0</v>
      </c>
      <c r="RT80">
        <v>0</v>
      </c>
      <c r="RU80">
        <v>0</v>
      </c>
      <c r="RV80">
        <v>0</v>
      </c>
      <c r="RW80">
        <v>0</v>
      </c>
      <c r="RX80">
        <v>1</v>
      </c>
      <c r="RY80">
        <v>1</v>
      </c>
      <c r="RZ80">
        <v>0</v>
      </c>
      <c r="SA80">
        <v>0</v>
      </c>
      <c r="SB80">
        <v>0</v>
      </c>
      <c r="SC80">
        <v>0</v>
      </c>
      <c r="SF80" t="s">
        <v>1303</v>
      </c>
      <c r="SG80">
        <v>1</v>
      </c>
      <c r="SH80">
        <v>0</v>
      </c>
      <c r="SI80">
        <v>0</v>
      </c>
      <c r="SJ80">
        <v>0</v>
      </c>
      <c r="AQG80" t="s">
        <v>1608</v>
      </c>
      <c r="AQH80">
        <v>0</v>
      </c>
      <c r="AQI80">
        <v>0</v>
      </c>
      <c r="AQJ80">
        <v>1</v>
      </c>
      <c r="AQK80">
        <v>0</v>
      </c>
      <c r="AQL80">
        <v>0</v>
      </c>
      <c r="AQM80">
        <v>1</v>
      </c>
      <c r="AQN80">
        <v>0</v>
      </c>
      <c r="AQO80">
        <v>0</v>
      </c>
      <c r="AQP80">
        <v>0</v>
      </c>
      <c r="AQQ80">
        <v>0</v>
      </c>
      <c r="AQS80" t="s">
        <v>1304</v>
      </c>
      <c r="AQT80">
        <v>0</v>
      </c>
      <c r="AQU80">
        <v>0</v>
      </c>
      <c r="AQV80">
        <v>1</v>
      </c>
      <c r="AQW80">
        <v>0</v>
      </c>
      <c r="AQX80">
        <v>0</v>
      </c>
      <c r="AQY80">
        <v>0</v>
      </c>
      <c r="AQZ80">
        <v>0</v>
      </c>
      <c r="ARA80">
        <v>0</v>
      </c>
      <c r="ARB80">
        <v>0</v>
      </c>
      <c r="ARC80">
        <v>0</v>
      </c>
      <c r="ARD80">
        <v>0</v>
      </c>
      <c r="ARF80" t="s">
        <v>1424</v>
      </c>
      <c r="ARG80" t="s">
        <v>1336</v>
      </c>
      <c r="ARH80">
        <v>0</v>
      </c>
      <c r="ARI80">
        <v>1</v>
      </c>
      <c r="ARJ80">
        <v>0</v>
      </c>
      <c r="ARK80">
        <v>0</v>
      </c>
      <c r="ARL80">
        <v>0</v>
      </c>
      <c r="ARM80">
        <v>0</v>
      </c>
      <c r="ARO80" t="s">
        <v>1296</v>
      </c>
      <c r="ARP80">
        <v>1</v>
      </c>
      <c r="ARQ80">
        <v>0</v>
      </c>
      <c r="ARR80">
        <v>0</v>
      </c>
      <c r="ARS80">
        <v>0</v>
      </c>
      <c r="ART80">
        <v>0</v>
      </c>
      <c r="ARU80">
        <v>0</v>
      </c>
      <c r="ARV80">
        <v>0</v>
      </c>
      <c r="ARW80">
        <v>0</v>
      </c>
      <c r="ARX80">
        <v>0</v>
      </c>
      <c r="ARZ80" t="s">
        <v>1306</v>
      </c>
      <c r="ASA80" t="s">
        <v>1296</v>
      </c>
      <c r="ASB80">
        <v>1</v>
      </c>
      <c r="ASC80">
        <v>0</v>
      </c>
      <c r="ASD80">
        <v>0</v>
      </c>
      <c r="ASE80">
        <v>0</v>
      </c>
      <c r="ASF80">
        <v>0</v>
      </c>
      <c r="ASG80">
        <v>0</v>
      </c>
      <c r="ASH80">
        <v>0</v>
      </c>
      <c r="ASI80">
        <v>0</v>
      </c>
      <c r="ASJ80">
        <v>0</v>
      </c>
      <c r="ASL80" t="s">
        <v>1296</v>
      </c>
      <c r="ASM80">
        <v>1</v>
      </c>
      <c r="ASN80">
        <v>0</v>
      </c>
      <c r="ASO80">
        <v>0</v>
      </c>
      <c r="ASP80">
        <v>0</v>
      </c>
      <c r="ASQ80">
        <v>0</v>
      </c>
      <c r="ASR80">
        <v>0</v>
      </c>
      <c r="ASS80">
        <v>0</v>
      </c>
      <c r="AST80">
        <v>0</v>
      </c>
      <c r="ASU80">
        <v>0</v>
      </c>
      <c r="ASV80">
        <v>0</v>
      </c>
      <c r="ASX80" t="s">
        <v>1744</v>
      </c>
      <c r="ASY80">
        <v>0</v>
      </c>
      <c r="ASZ80">
        <v>1</v>
      </c>
      <c r="ATA80">
        <v>0</v>
      </c>
      <c r="ATB80">
        <v>0</v>
      </c>
      <c r="ATC80">
        <v>0</v>
      </c>
      <c r="ATD80">
        <v>0</v>
      </c>
      <c r="ATE80">
        <v>0</v>
      </c>
      <c r="ATF80">
        <v>0</v>
      </c>
      <c r="ATG80">
        <v>0</v>
      </c>
      <c r="ATI80" t="s">
        <v>1296</v>
      </c>
      <c r="ATJ80">
        <v>1</v>
      </c>
      <c r="ATK80">
        <v>0</v>
      </c>
      <c r="ATL80">
        <v>0</v>
      </c>
      <c r="ATM80">
        <v>0</v>
      </c>
      <c r="ATN80">
        <v>0</v>
      </c>
      <c r="ATO80">
        <v>0</v>
      </c>
      <c r="ATP80">
        <v>0</v>
      </c>
      <c r="ATQ80">
        <v>0</v>
      </c>
      <c r="ATR80">
        <v>0</v>
      </c>
      <c r="ATT80" t="s">
        <v>1455</v>
      </c>
      <c r="ATU80" t="s">
        <v>1294</v>
      </c>
      <c r="ATW80" t="s">
        <v>1745</v>
      </c>
      <c r="ATX80" t="s">
        <v>1445</v>
      </c>
      <c r="ATY80" t="s">
        <v>1294</v>
      </c>
      <c r="AUA80" t="s">
        <v>1746</v>
      </c>
      <c r="AUB80" t="s">
        <v>1747</v>
      </c>
      <c r="AUG80">
        <v>443571688</v>
      </c>
      <c r="AUH80" s="167">
        <v>45100.421990740739</v>
      </c>
      <c r="AUK80" t="s">
        <v>1308</v>
      </c>
      <c r="AUL80" t="s">
        <v>1309</v>
      </c>
      <c r="AUM80" t="s">
        <v>1310</v>
      </c>
    </row>
    <row r="81" spans="1:534 1125:1235" customFormat="1" ht="14.45">
      <c r="A81">
        <v>80</v>
      </c>
      <c r="B81" t="s">
        <v>1748</v>
      </c>
      <c r="C81" s="167">
        <v>45100</v>
      </c>
      <c r="D81" t="s">
        <v>1686</v>
      </c>
      <c r="E81" t="s">
        <v>1727</v>
      </c>
      <c r="F81" s="167">
        <v>45100.261779687498</v>
      </c>
      <c r="G81" s="167">
        <v>45100.374176365753</v>
      </c>
      <c r="H81" t="s">
        <v>1286</v>
      </c>
      <c r="K81" t="s">
        <v>1688</v>
      </c>
      <c r="L81" s="167">
        <v>45099</v>
      </c>
      <c r="M81" t="s">
        <v>1288</v>
      </c>
      <c r="N81" t="s">
        <v>1289</v>
      </c>
      <c r="O81" t="s">
        <v>1689</v>
      </c>
      <c r="P81" t="s">
        <v>1291</v>
      </c>
      <c r="S81" t="s">
        <v>1690</v>
      </c>
      <c r="T81" t="s">
        <v>1691</v>
      </c>
      <c r="V81" t="s">
        <v>1294</v>
      </c>
      <c r="X81" t="s">
        <v>1315</v>
      </c>
      <c r="AA81" t="s">
        <v>1296</v>
      </c>
      <c r="AB81">
        <v>0</v>
      </c>
      <c r="AC81">
        <v>0</v>
      </c>
      <c r="AD81">
        <v>0</v>
      </c>
      <c r="AE81">
        <v>1</v>
      </c>
      <c r="AF81">
        <v>1</v>
      </c>
      <c r="EK81" t="s">
        <v>1749</v>
      </c>
      <c r="EL81">
        <v>1</v>
      </c>
      <c r="EM81">
        <v>1</v>
      </c>
      <c r="EN81">
        <v>0</v>
      </c>
      <c r="EO81">
        <v>1</v>
      </c>
      <c r="EP81">
        <v>0</v>
      </c>
      <c r="EQ81">
        <v>3</v>
      </c>
      <c r="ES81" t="s">
        <v>1318</v>
      </c>
      <c r="ET81">
        <v>6000</v>
      </c>
      <c r="EU81" t="s">
        <v>1317</v>
      </c>
      <c r="EX81">
        <v>60</v>
      </c>
      <c r="EY81">
        <v>5</v>
      </c>
      <c r="EZ81">
        <v>0</v>
      </c>
      <c r="FA81">
        <v>1000</v>
      </c>
      <c r="FB81">
        <v>800</v>
      </c>
      <c r="FD81" t="s">
        <v>1318</v>
      </c>
      <c r="FE81">
        <v>10000</v>
      </c>
      <c r="FF81" t="s">
        <v>1317</v>
      </c>
      <c r="FI81">
        <v>90</v>
      </c>
      <c r="FJ81">
        <v>5</v>
      </c>
      <c r="FK81">
        <v>0</v>
      </c>
      <c r="FL81">
        <v>400</v>
      </c>
      <c r="FM81">
        <v>500</v>
      </c>
      <c r="FZ81" t="s">
        <v>1318</v>
      </c>
      <c r="GA81">
        <v>2750</v>
      </c>
      <c r="GB81" t="s">
        <v>1317</v>
      </c>
      <c r="GE81">
        <v>30</v>
      </c>
      <c r="GF81">
        <v>4</v>
      </c>
      <c r="GG81">
        <v>0</v>
      </c>
      <c r="GH81">
        <v>1000</v>
      </c>
      <c r="GI81">
        <v>200</v>
      </c>
      <c r="GK81" t="s">
        <v>1294</v>
      </c>
      <c r="GM81" t="s">
        <v>1426</v>
      </c>
      <c r="GN81">
        <v>0</v>
      </c>
      <c r="GO81">
        <v>0</v>
      </c>
      <c r="GP81">
        <v>0</v>
      </c>
      <c r="GQ81">
        <v>1</v>
      </c>
      <c r="GR81">
        <v>0</v>
      </c>
      <c r="GT81" t="s">
        <v>1750</v>
      </c>
      <c r="GU81">
        <v>0</v>
      </c>
      <c r="GV81">
        <v>0</v>
      </c>
      <c r="GW81">
        <v>0</v>
      </c>
      <c r="GX81">
        <v>1</v>
      </c>
      <c r="GY81">
        <v>0</v>
      </c>
      <c r="GZ81">
        <v>1</v>
      </c>
      <c r="HA81">
        <v>0</v>
      </c>
      <c r="HB81">
        <v>0</v>
      </c>
      <c r="HC81">
        <v>0</v>
      </c>
      <c r="HD81">
        <v>0</v>
      </c>
      <c r="HE81">
        <v>0</v>
      </c>
      <c r="HH81" t="s">
        <v>1332</v>
      </c>
      <c r="HI81">
        <v>0</v>
      </c>
      <c r="HJ81">
        <v>1</v>
      </c>
      <c r="HK81">
        <v>0</v>
      </c>
      <c r="HL81">
        <v>0</v>
      </c>
      <c r="HM81" t="s">
        <v>1426</v>
      </c>
      <c r="HN81">
        <v>0</v>
      </c>
      <c r="HO81">
        <v>0</v>
      </c>
      <c r="HP81">
        <v>0</v>
      </c>
      <c r="HQ81">
        <v>1</v>
      </c>
      <c r="HR81">
        <v>0</v>
      </c>
      <c r="HS81" t="s">
        <v>1334</v>
      </c>
      <c r="HT81">
        <v>1</v>
      </c>
      <c r="HU81">
        <v>0</v>
      </c>
      <c r="HV81">
        <v>0</v>
      </c>
      <c r="HW81">
        <v>0</v>
      </c>
      <c r="HX81">
        <v>0</v>
      </c>
      <c r="HY81">
        <v>0</v>
      </c>
      <c r="HZ81">
        <v>0</v>
      </c>
      <c r="IA81">
        <v>0</v>
      </c>
      <c r="IB81">
        <v>0</v>
      </c>
      <c r="IC81">
        <v>0</v>
      </c>
      <c r="ID81">
        <v>0</v>
      </c>
      <c r="IE81">
        <v>0</v>
      </c>
      <c r="JB81" t="s">
        <v>1435</v>
      </c>
      <c r="JC81">
        <v>0</v>
      </c>
      <c r="JD81">
        <v>1</v>
      </c>
      <c r="JE81">
        <v>0</v>
      </c>
      <c r="JF81">
        <v>0</v>
      </c>
      <c r="JG81">
        <v>0</v>
      </c>
      <c r="JH81">
        <v>0</v>
      </c>
      <c r="JI81">
        <v>0</v>
      </c>
      <c r="JJ81">
        <v>0</v>
      </c>
      <c r="JK81">
        <v>0</v>
      </c>
      <c r="JL81">
        <v>0</v>
      </c>
      <c r="JM81">
        <v>0</v>
      </c>
      <c r="JN81">
        <v>0</v>
      </c>
      <c r="JO81">
        <v>0</v>
      </c>
      <c r="JP81">
        <v>0</v>
      </c>
      <c r="JQ81">
        <v>0</v>
      </c>
      <c r="JR81">
        <v>0</v>
      </c>
      <c r="JS81">
        <v>1</v>
      </c>
      <c r="JT81">
        <v>5</v>
      </c>
      <c r="KG81" t="s">
        <v>1298</v>
      </c>
      <c r="KH81" t="s">
        <v>1664</v>
      </c>
      <c r="KI81">
        <v>1</v>
      </c>
      <c r="KJ81">
        <v>0</v>
      </c>
      <c r="KK81">
        <v>3000</v>
      </c>
      <c r="KM81" t="s">
        <v>1321</v>
      </c>
      <c r="KP81">
        <v>70</v>
      </c>
      <c r="KQ81">
        <v>1</v>
      </c>
      <c r="KR81">
        <v>0</v>
      </c>
      <c r="KS81">
        <v>800</v>
      </c>
      <c r="KT81">
        <v>1000</v>
      </c>
      <c r="QX81" t="s">
        <v>1302</v>
      </c>
      <c r="SF81" t="s">
        <v>1332</v>
      </c>
      <c r="SG81">
        <v>0</v>
      </c>
      <c r="SH81">
        <v>1</v>
      </c>
      <c r="SI81">
        <v>0</v>
      </c>
      <c r="SJ81">
        <v>0</v>
      </c>
      <c r="SK81" t="s">
        <v>1435</v>
      </c>
      <c r="SL81">
        <v>0</v>
      </c>
      <c r="SM81">
        <v>1</v>
      </c>
      <c r="SN81">
        <v>0</v>
      </c>
      <c r="SO81">
        <v>0</v>
      </c>
      <c r="SP81">
        <v>0</v>
      </c>
      <c r="SQ81">
        <v>0</v>
      </c>
      <c r="SR81">
        <v>0</v>
      </c>
      <c r="SS81">
        <v>0</v>
      </c>
      <c r="ST81">
        <v>0</v>
      </c>
      <c r="SU81">
        <v>0</v>
      </c>
      <c r="SV81">
        <v>0</v>
      </c>
      <c r="SW81">
        <v>0</v>
      </c>
      <c r="SX81">
        <v>0</v>
      </c>
      <c r="SY81">
        <v>0</v>
      </c>
      <c r="SZ81">
        <v>0</v>
      </c>
      <c r="TA81">
        <v>0</v>
      </c>
      <c r="TB81" t="s">
        <v>1751</v>
      </c>
      <c r="TC81">
        <v>0</v>
      </c>
      <c r="TD81">
        <v>0</v>
      </c>
      <c r="TE81">
        <v>0</v>
      </c>
      <c r="TF81">
        <v>0</v>
      </c>
      <c r="TG81">
        <v>0</v>
      </c>
      <c r="TH81">
        <v>1</v>
      </c>
      <c r="TI81">
        <v>0</v>
      </c>
      <c r="TJ81">
        <v>1</v>
      </c>
      <c r="TK81">
        <v>1</v>
      </c>
      <c r="TL81">
        <v>0</v>
      </c>
      <c r="TM81">
        <v>0</v>
      </c>
      <c r="TN81">
        <v>0</v>
      </c>
      <c r="AQG81" t="s">
        <v>1616</v>
      </c>
      <c r="AQH81">
        <v>0</v>
      </c>
      <c r="AQI81">
        <v>0</v>
      </c>
      <c r="AQJ81">
        <v>1</v>
      </c>
      <c r="AQK81">
        <v>0</v>
      </c>
      <c r="AQL81">
        <v>0</v>
      </c>
      <c r="AQM81">
        <v>0</v>
      </c>
      <c r="AQN81">
        <v>0</v>
      </c>
      <c r="AQO81">
        <v>0</v>
      </c>
      <c r="AQP81">
        <v>0</v>
      </c>
      <c r="AQQ81">
        <v>0</v>
      </c>
      <c r="AQS81" t="s">
        <v>1304</v>
      </c>
      <c r="AQT81">
        <v>0</v>
      </c>
      <c r="AQU81">
        <v>0</v>
      </c>
      <c r="AQV81">
        <v>1</v>
      </c>
      <c r="AQW81">
        <v>0</v>
      </c>
      <c r="AQX81">
        <v>0</v>
      </c>
      <c r="AQY81">
        <v>0</v>
      </c>
      <c r="AQZ81">
        <v>0</v>
      </c>
      <c r="ARA81">
        <v>0</v>
      </c>
      <c r="ARB81">
        <v>0</v>
      </c>
      <c r="ARC81">
        <v>0</v>
      </c>
      <c r="ARD81">
        <v>0</v>
      </c>
      <c r="ARF81" t="s">
        <v>1424</v>
      </c>
      <c r="ARG81" t="s">
        <v>1336</v>
      </c>
      <c r="ARH81">
        <v>0</v>
      </c>
      <c r="ARI81">
        <v>1</v>
      </c>
      <c r="ARJ81">
        <v>0</v>
      </c>
      <c r="ARK81">
        <v>0</v>
      </c>
      <c r="ARL81">
        <v>0</v>
      </c>
      <c r="ARM81">
        <v>0</v>
      </c>
      <c r="ARO81" t="s">
        <v>1296</v>
      </c>
      <c r="ARP81">
        <v>1</v>
      </c>
      <c r="ARQ81">
        <v>0</v>
      </c>
      <c r="ARR81">
        <v>0</v>
      </c>
      <c r="ARS81">
        <v>0</v>
      </c>
      <c r="ART81">
        <v>0</v>
      </c>
      <c r="ARU81">
        <v>0</v>
      </c>
      <c r="ARV81">
        <v>0</v>
      </c>
      <c r="ARW81">
        <v>0</v>
      </c>
      <c r="ARX81">
        <v>0</v>
      </c>
      <c r="ARZ81" t="s">
        <v>1306</v>
      </c>
      <c r="ASA81" t="s">
        <v>1738</v>
      </c>
      <c r="ASB81">
        <v>0</v>
      </c>
      <c r="ASC81">
        <v>1</v>
      </c>
      <c r="ASD81">
        <v>0</v>
      </c>
      <c r="ASE81">
        <v>0</v>
      </c>
      <c r="ASF81">
        <v>0</v>
      </c>
      <c r="ASG81">
        <v>0</v>
      </c>
      <c r="ASH81">
        <v>1</v>
      </c>
      <c r="ASI81">
        <v>0</v>
      </c>
      <c r="ASJ81">
        <v>0</v>
      </c>
      <c r="ASK81" t="s">
        <v>1752</v>
      </c>
      <c r="ASL81" t="s">
        <v>1296</v>
      </c>
      <c r="ASM81">
        <v>1</v>
      </c>
      <c r="ASN81">
        <v>0</v>
      </c>
      <c r="ASO81">
        <v>0</v>
      </c>
      <c r="ASP81">
        <v>0</v>
      </c>
      <c r="ASQ81">
        <v>0</v>
      </c>
      <c r="ASR81">
        <v>0</v>
      </c>
      <c r="ASS81">
        <v>0</v>
      </c>
      <c r="AST81">
        <v>0</v>
      </c>
      <c r="ASU81">
        <v>0</v>
      </c>
      <c r="ASV81">
        <v>0</v>
      </c>
      <c r="ASX81" t="s">
        <v>1744</v>
      </c>
      <c r="ASY81">
        <v>0</v>
      </c>
      <c r="ASZ81">
        <v>1</v>
      </c>
      <c r="ATA81">
        <v>0</v>
      </c>
      <c r="ATB81">
        <v>0</v>
      </c>
      <c r="ATC81">
        <v>0</v>
      </c>
      <c r="ATD81">
        <v>0</v>
      </c>
      <c r="ATE81">
        <v>0</v>
      </c>
      <c r="ATF81">
        <v>0</v>
      </c>
      <c r="ATG81">
        <v>0</v>
      </c>
      <c r="ATI81" t="s">
        <v>1699</v>
      </c>
      <c r="ATJ81">
        <v>0</v>
      </c>
      <c r="ATK81">
        <v>0</v>
      </c>
      <c r="ATL81">
        <v>1</v>
      </c>
      <c r="ATM81">
        <v>0</v>
      </c>
      <c r="ATN81">
        <v>0</v>
      </c>
      <c r="ATO81">
        <v>0</v>
      </c>
      <c r="ATP81">
        <v>0</v>
      </c>
      <c r="ATQ81">
        <v>0</v>
      </c>
      <c r="ATR81">
        <v>0</v>
      </c>
      <c r="ATT81" t="s">
        <v>1445</v>
      </c>
      <c r="ATU81" t="s">
        <v>1294</v>
      </c>
      <c r="ATW81" t="s">
        <v>1753</v>
      </c>
      <c r="ATX81" t="s">
        <v>1455</v>
      </c>
      <c r="ATY81" t="s">
        <v>1294</v>
      </c>
      <c r="AUA81" t="s">
        <v>1754</v>
      </c>
      <c r="AUB81" t="s">
        <v>1755</v>
      </c>
      <c r="AUD81" t="s">
        <v>1756</v>
      </c>
      <c r="AUG81">
        <v>443571711</v>
      </c>
      <c r="AUH81" s="167">
        <v>45100.422013888892</v>
      </c>
      <c r="AUK81" t="s">
        <v>1308</v>
      </c>
      <c r="AUL81" t="s">
        <v>1309</v>
      </c>
      <c r="AUM81" t="s">
        <v>1310</v>
      </c>
    </row>
    <row r="82" spans="1:534 1125:1235" customFormat="1" ht="14.45">
      <c r="A82">
        <v>81</v>
      </c>
      <c r="B82" t="s">
        <v>1757</v>
      </c>
      <c r="C82" s="167">
        <v>45100</v>
      </c>
      <c r="D82" t="s">
        <v>1657</v>
      </c>
      <c r="E82" t="s">
        <v>1658</v>
      </c>
      <c r="F82" s="167">
        <v>45100.600293784722</v>
      </c>
      <c r="G82" s="167">
        <v>45100.620107719908</v>
      </c>
      <c r="H82" t="s">
        <v>1286</v>
      </c>
      <c r="K82" t="s">
        <v>1588</v>
      </c>
      <c r="L82" s="167">
        <v>45100</v>
      </c>
      <c r="M82" t="s">
        <v>1517</v>
      </c>
      <c r="N82" t="s">
        <v>1659</v>
      </c>
      <c r="O82" t="s">
        <v>1660</v>
      </c>
      <c r="P82" t="s">
        <v>1291</v>
      </c>
      <c r="S82" t="s">
        <v>1591</v>
      </c>
      <c r="T82" t="s">
        <v>1661</v>
      </c>
      <c r="V82" t="s">
        <v>1294</v>
      </c>
      <c r="X82" t="s">
        <v>1360</v>
      </c>
      <c r="AA82" t="s">
        <v>1330</v>
      </c>
      <c r="AB82">
        <v>1</v>
      </c>
      <c r="AC82">
        <v>1</v>
      </c>
      <c r="AD82">
        <v>1</v>
      </c>
      <c r="AE82">
        <v>0</v>
      </c>
      <c r="AF82">
        <v>3</v>
      </c>
      <c r="AH82" t="s">
        <v>1298</v>
      </c>
      <c r="AI82">
        <v>1000</v>
      </c>
      <c r="AJ82" t="s">
        <v>1301</v>
      </c>
      <c r="AM82">
        <v>15</v>
      </c>
      <c r="AN82">
        <v>2</v>
      </c>
      <c r="AO82">
        <v>0</v>
      </c>
      <c r="AP82">
        <v>1000</v>
      </c>
      <c r="AQ82">
        <v>1000</v>
      </c>
      <c r="AS82" t="s">
        <v>1298</v>
      </c>
      <c r="AT82" t="s">
        <v>1362</v>
      </c>
      <c r="AU82">
        <v>1</v>
      </c>
      <c r="AV82">
        <v>0</v>
      </c>
      <c r="AW82">
        <v>3500</v>
      </c>
      <c r="AY82" t="s">
        <v>1317</v>
      </c>
      <c r="BB82">
        <v>10</v>
      </c>
      <c r="BC82">
        <v>5</v>
      </c>
      <c r="BD82">
        <v>0</v>
      </c>
      <c r="BE82">
        <v>1000</v>
      </c>
      <c r="BF82">
        <v>500</v>
      </c>
      <c r="BH82" t="s">
        <v>1298</v>
      </c>
      <c r="BI82" t="s">
        <v>1320</v>
      </c>
      <c r="BJ82">
        <v>1</v>
      </c>
      <c r="BK82">
        <v>1</v>
      </c>
      <c r="BL82">
        <v>500</v>
      </c>
      <c r="BM82">
        <v>300</v>
      </c>
      <c r="BN82" t="s">
        <v>1317</v>
      </c>
      <c r="BQ82">
        <v>10</v>
      </c>
      <c r="BR82">
        <v>2</v>
      </c>
      <c r="BS82">
        <v>0</v>
      </c>
      <c r="BT82">
        <v>5000</v>
      </c>
      <c r="BU82">
        <v>4000</v>
      </c>
      <c r="BW82" t="s">
        <v>1294</v>
      </c>
      <c r="BY82" t="s">
        <v>1473</v>
      </c>
      <c r="BZ82">
        <v>0</v>
      </c>
      <c r="CA82">
        <v>1</v>
      </c>
      <c r="CB82">
        <v>0</v>
      </c>
      <c r="CC82">
        <v>0</v>
      </c>
      <c r="CE82" t="s">
        <v>1758</v>
      </c>
      <c r="CF82">
        <v>0</v>
      </c>
      <c r="CG82">
        <v>0</v>
      </c>
      <c r="CH82">
        <v>0</v>
      </c>
      <c r="CI82">
        <v>0</v>
      </c>
      <c r="CJ82">
        <v>1</v>
      </c>
      <c r="CK82">
        <v>0</v>
      </c>
      <c r="CL82">
        <v>0</v>
      </c>
      <c r="CM82">
        <v>0</v>
      </c>
      <c r="CN82">
        <v>0</v>
      </c>
      <c r="CO82">
        <v>1</v>
      </c>
      <c r="CP82">
        <v>0</v>
      </c>
      <c r="CQ82" t="s">
        <v>1759</v>
      </c>
      <c r="CS82" t="s">
        <v>1303</v>
      </c>
      <c r="CT82">
        <v>1</v>
      </c>
      <c r="CU82">
        <v>0</v>
      </c>
      <c r="CV82">
        <v>0</v>
      </c>
      <c r="CW82">
        <v>0</v>
      </c>
      <c r="EK82" t="s">
        <v>1340</v>
      </c>
      <c r="EL82">
        <v>1</v>
      </c>
      <c r="EM82">
        <v>1</v>
      </c>
      <c r="EN82">
        <v>1</v>
      </c>
      <c r="EO82">
        <v>1</v>
      </c>
      <c r="EP82">
        <v>0</v>
      </c>
      <c r="EQ82">
        <v>4</v>
      </c>
      <c r="ES82" t="s">
        <v>1298</v>
      </c>
      <c r="ET82">
        <v>6500</v>
      </c>
      <c r="EU82" t="s">
        <v>1317</v>
      </c>
      <c r="EX82">
        <v>30</v>
      </c>
      <c r="EY82">
        <v>2</v>
      </c>
      <c r="EZ82">
        <v>0</v>
      </c>
      <c r="FA82">
        <v>1500</v>
      </c>
      <c r="FB82">
        <v>1500</v>
      </c>
      <c r="FD82" t="s">
        <v>1298</v>
      </c>
      <c r="FE82">
        <v>8000</v>
      </c>
      <c r="FF82" t="s">
        <v>1317</v>
      </c>
      <c r="FI82">
        <v>30</v>
      </c>
      <c r="FJ82">
        <v>3</v>
      </c>
      <c r="FK82">
        <v>0</v>
      </c>
      <c r="FL82">
        <v>2500</v>
      </c>
      <c r="FM82">
        <v>2500</v>
      </c>
      <c r="FO82" t="s">
        <v>1298</v>
      </c>
      <c r="FP82">
        <v>1750</v>
      </c>
      <c r="FQ82" t="s">
        <v>1317</v>
      </c>
      <c r="FT82">
        <v>30</v>
      </c>
      <c r="FU82">
        <v>2</v>
      </c>
      <c r="FV82">
        <v>0</v>
      </c>
      <c r="FW82">
        <v>5000</v>
      </c>
      <c r="FX82">
        <v>2500</v>
      </c>
      <c r="FZ82" t="s">
        <v>1298</v>
      </c>
      <c r="GA82">
        <v>2000</v>
      </c>
      <c r="GB82" t="s">
        <v>1317</v>
      </c>
      <c r="GE82">
        <v>7</v>
      </c>
      <c r="GF82">
        <v>3</v>
      </c>
      <c r="GG82">
        <v>0</v>
      </c>
      <c r="GH82">
        <v>1000</v>
      </c>
      <c r="GI82">
        <v>1000</v>
      </c>
      <c r="GK82" t="s">
        <v>1302</v>
      </c>
      <c r="HH82" t="s">
        <v>1303</v>
      </c>
      <c r="HI82">
        <v>1</v>
      </c>
      <c r="HJ82">
        <v>0</v>
      </c>
      <c r="HK82">
        <v>0</v>
      </c>
      <c r="HL82">
        <v>0</v>
      </c>
      <c r="JB82" t="s">
        <v>1760</v>
      </c>
      <c r="JC82">
        <v>0</v>
      </c>
      <c r="JD82">
        <v>1</v>
      </c>
      <c r="JE82">
        <v>0</v>
      </c>
      <c r="JF82">
        <v>1</v>
      </c>
      <c r="JG82">
        <v>1</v>
      </c>
      <c r="JH82">
        <v>1</v>
      </c>
      <c r="JI82">
        <v>1</v>
      </c>
      <c r="JJ82">
        <v>0</v>
      </c>
      <c r="JK82">
        <v>1</v>
      </c>
      <c r="JL82">
        <v>1</v>
      </c>
      <c r="JM82">
        <v>1</v>
      </c>
      <c r="JN82">
        <v>1</v>
      </c>
      <c r="JO82">
        <v>1</v>
      </c>
      <c r="JP82">
        <v>1</v>
      </c>
      <c r="JQ82">
        <v>1</v>
      </c>
      <c r="JR82">
        <v>0</v>
      </c>
      <c r="JS82">
        <v>12</v>
      </c>
      <c r="JT82">
        <v>19</v>
      </c>
      <c r="KG82" t="s">
        <v>1298</v>
      </c>
      <c r="KH82" t="s">
        <v>1664</v>
      </c>
      <c r="KI82">
        <v>1</v>
      </c>
      <c r="KJ82">
        <v>0</v>
      </c>
      <c r="KK82">
        <v>8000</v>
      </c>
      <c r="KM82" t="s">
        <v>1317</v>
      </c>
      <c r="KP82">
        <v>30</v>
      </c>
      <c r="KQ82">
        <v>7</v>
      </c>
      <c r="KR82">
        <v>0</v>
      </c>
      <c r="KS82">
        <v>500</v>
      </c>
      <c r="KT82">
        <v>100</v>
      </c>
      <c r="LM82" t="s">
        <v>1298</v>
      </c>
      <c r="LN82">
        <v>7000</v>
      </c>
      <c r="LO82" t="s">
        <v>1317</v>
      </c>
      <c r="LR82">
        <v>15</v>
      </c>
      <c r="LS82">
        <v>5</v>
      </c>
      <c r="LT82">
        <v>0</v>
      </c>
      <c r="LU82">
        <v>2500</v>
      </c>
      <c r="LV82">
        <v>500</v>
      </c>
      <c r="LX82" t="s">
        <v>1298</v>
      </c>
      <c r="LY82">
        <v>6000</v>
      </c>
      <c r="LZ82" t="s">
        <v>1317</v>
      </c>
      <c r="MC82">
        <v>30</v>
      </c>
      <c r="MD82">
        <v>7</v>
      </c>
      <c r="ME82">
        <v>0</v>
      </c>
      <c r="MF82">
        <v>2500</v>
      </c>
      <c r="MG82">
        <v>500</v>
      </c>
      <c r="MI82" t="s">
        <v>1298</v>
      </c>
      <c r="MJ82">
        <v>1500</v>
      </c>
      <c r="MK82" t="s">
        <v>1317</v>
      </c>
      <c r="MN82">
        <v>15</v>
      </c>
      <c r="MO82">
        <v>2</v>
      </c>
      <c r="MP82">
        <v>0</v>
      </c>
      <c r="MQ82">
        <v>5000</v>
      </c>
      <c r="MR82">
        <v>5000</v>
      </c>
      <c r="MT82" t="s">
        <v>1298</v>
      </c>
      <c r="MU82">
        <v>200</v>
      </c>
      <c r="MV82" t="s">
        <v>1317</v>
      </c>
      <c r="MY82">
        <v>15</v>
      </c>
      <c r="MZ82">
        <v>2</v>
      </c>
      <c r="NA82">
        <v>0</v>
      </c>
      <c r="NB82">
        <v>10000</v>
      </c>
      <c r="NC82">
        <v>5000</v>
      </c>
      <c r="NV82" t="s">
        <v>1298</v>
      </c>
      <c r="NW82">
        <v>2000</v>
      </c>
      <c r="NX82" t="s">
        <v>1317</v>
      </c>
      <c r="OA82">
        <v>7</v>
      </c>
      <c r="OB82">
        <v>2</v>
      </c>
      <c r="OC82">
        <v>0</v>
      </c>
      <c r="OD82">
        <v>10000</v>
      </c>
      <c r="OE82">
        <v>5000</v>
      </c>
      <c r="OG82" t="s">
        <v>1298</v>
      </c>
      <c r="OH82">
        <v>3000</v>
      </c>
      <c r="OI82" t="s">
        <v>1317</v>
      </c>
      <c r="OL82">
        <v>45</v>
      </c>
      <c r="OM82">
        <v>2</v>
      </c>
      <c r="ON82">
        <v>0</v>
      </c>
      <c r="OO82">
        <v>5000</v>
      </c>
      <c r="OP82">
        <v>1000</v>
      </c>
      <c r="OR82" t="s">
        <v>1298</v>
      </c>
      <c r="OS82">
        <v>2000</v>
      </c>
      <c r="OT82" t="s">
        <v>1317</v>
      </c>
      <c r="OW82">
        <v>15</v>
      </c>
      <c r="OX82">
        <v>3</v>
      </c>
      <c r="OY82">
        <v>0</v>
      </c>
      <c r="OZ82">
        <v>10000</v>
      </c>
      <c r="PA82">
        <v>2000</v>
      </c>
      <c r="PC82" t="s">
        <v>1298</v>
      </c>
      <c r="PD82">
        <v>3500</v>
      </c>
      <c r="PE82" t="s">
        <v>1317</v>
      </c>
      <c r="PH82">
        <v>7</v>
      </c>
      <c r="PI82">
        <v>5</v>
      </c>
      <c r="PJ82">
        <v>0</v>
      </c>
      <c r="PK82">
        <v>1000</v>
      </c>
      <c r="PL82">
        <v>500</v>
      </c>
      <c r="PN82" t="s">
        <v>1298</v>
      </c>
      <c r="PO82">
        <v>1750</v>
      </c>
      <c r="PP82" t="s">
        <v>1317</v>
      </c>
      <c r="PS82">
        <v>15</v>
      </c>
      <c r="PT82">
        <v>2</v>
      </c>
      <c r="PU82">
        <v>0</v>
      </c>
      <c r="PV82">
        <v>1000</v>
      </c>
      <c r="PW82">
        <v>1000</v>
      </c>
      <c r="PY82" t="s">
        <v>1298</v>
      </c>
      <c r="PZ82" t="s">
        <v>1294</v>
      </c>
      <c r="QA82">
        <v>5500</v>
      </c>
      <c r="QD82" t="s">
        <v>1317</v>
      </c>
      <c r="QG82">
        <v>30</v>
      </c>
      <c r="QH82">
        <v>2</v>
      </c>
      <c r="QI82">
        <v>0</v>
      </c>
      <c r="QJ82">
        <v>2500</v>
      </c>
      <c r="QK82">
        <v>2500</v>
      </c>
      <c r="QM82" t="s">
        <v>1298</v>
      </c>
      <c r="QN82">
        <v>300</v>
      </c>
      <c r="QO82" t="s">
        <v>1317</v>
      </c>
      <c r="QR82">
        <v>10</v>
      </c>
      <c r="QS82">
        <v>2</v>
      </c>
      <c r="QT82">
        <v>0</v>
      </c>
      <c r="QU82">
        <v>10000</v>
      </c>
      <c r="QV82">
        <v>5000</v>
      </c>
      <c r="QX82" t="s">
        <v>1294</v>
      </c>
      <c r="QZ82" t="s">
        <v>1761</v>
      </c>
      <c r="RA82">
        <v>0</v>
      </c>
      <c r="RB82">
        <v>0</v>
      </c>
      <c r="RC82">
        <v>0</v>
      </c>
      <c r="RD82">
        <v>1</v>
      </c>
      <c r="RE82">
        <v>0</v>
      </c>
      <c r="RF82">
        <v>0</v>
      </c>
      <c r="RG82">
        <v>0</v>
      </c>
      <c r="RH82">
        <v>0</v>
      </c>
      <c r="RI82">
        <v>0</v>
      </c>
      <c r="RJ82">
        <v>0</v>
      </c>
      <c r="RK82">
        <v>0</v>
      </c>
      <c r="RL82">
        <v>0</v>
      </c>
      <c r="RM82">
        <v>0</v>
      </c>
      <c r="RN82">
        <v>0</v>
      </c>
      <c r="RO82">
        <v>0</v>
      </c>
      <c r="RP82">
        <v>0</v>
      </c>
      <c r="RR82" t="s">
        <v>1680</v>
      </c>
      <c r="RS82">
        <v>0</v>
      </c>
      <c r="RT82">
        <v>0</v>
      </c>
      <c r="RU82">
        <v>0</v>
      </c>
      <c r="RV82">
        <v>0</v>
      </c>
      <c r="RW82">
        <v>1</v>
      </c>
      <c r="RX82">
        <v>0</v>
      </c>
      <c r="RY82">
        <v>0</v>
      </c>
      <c r="RZ82">
        <v>0</v>
      </c>
      <c r="SA82">
        <v>0</v>
      </c>
      <c r="SB82">
        <v>0</v>
      </c>
      <c r="SC82">
        <v>0</v>
      </c>
      <c r="SF82" t="s">
        <v>1303</v>
      </c>
      <c r="SG82">
        <v>1</v>
      </c>
      <c r="SH82">
        <v>0</v>
      </c>
      <c r="SI82">
        <v>0</v>
      </c>
      <c r="SJ82">
        <v>0</v>
      </c>
      <c r="AQG82" t="s">
        <v>1296</v>
      </c>
      <c r="AQH82">
        <v>1</v>
      </c>
      <c r="AQI82">
        <v>0</v>
      </c>
      <c r="AQJ82">
        <v>0</v>
      </c>
      <c r="AQK82">
        <v>0</v>
      </c>
      <c r="AQL82">
        <v>0</v>
      </c>
      <c r="AQM82">
        <v>0</v>
      </c>
      <c r="AQN82">
        <v>0</v>
      </c>
      <c r="AQO82">
        <v>0</v>
      </c>
      <c r="AQP82">
        <v>0</v>
      </c>
      <c r="AQQ82">
        <v>0</v>
      </c>
      <c r="AQS82" t="s">
        <v>1762</v>
      </c>
      <c r="AQT82">
        <v>1</v>
      </c>
      <c r="AQU82">
        <v>0</v>
      </c>
      <c r="AQV82">
        <v>1</v>
      </c>
      <c r="AQW82">
        <v>1</v>
      </c>
      <c r="AQX82">
        <v>0</v>
      </c>
      <c r="AQY82">
        <v>1</v>
      </c>
      <c r="AQZ82">
        <v>1</v>
      </c>
      <c r="ARA82">
        <v>0</v>
      </c>
      <c r="ARB82">
        <v>0</v>
      </c>
      <c r="ARC82">
        <v>0</v>
      </c>
      <c r="ARD82">
        <v>0</v>
      </c>
      <c r="ARF82" t="s">
        <v>1305</v>
      </c>
      <c r="ARG82" t="s">
        <v>1763</v>
      </c>
      <c r="ARH82">
        <v>0</v>
      </c>
      <c r="ARI82">
        <v>0</v>
      </c>
      <c r="ARJ82">
        <v>0</v>
      </c>
      <c r="ARK82">
        <v>1</v>
      </c>
      <c r="ARL82">
        <v>0</v>
      </c>
      <c r="ARM82">
        <v>0</v>
      </c>
      <c r="ARN82" t="s">
        <v>1294</v>
      </c>
      <c r="ARO82" t="s">
        <v>1296</v>
      </c>
      <c r="ARP82">
        <v>1</v>
      </c>
      <c r="ARQ82">
        <v>0</v>
      </c>
      <c r="ARR82">
        <v>0</v>
      </c>
      <c r="ARS82">
        <v>0</v>
      </c>
      <c r="ART82">
        <v>0</v>
      </c>
      <c r="ARU82">
        <v>0</v>
      </c>
      <c r="ARV82">
        <v>0</v>
      </c>
      <c r="ARW82">
        <v>0</v>
      </c>
      <c r="ARX82">
        <v>0</v>
      </c>
      <c r="ARZ82" t="s">
        <v>1306</v>
      </c>
      <c r="ASA82" t="s">
        <v>1296</v>
      </c>
      <c r="ASB82">
        <v>1</v>
      </c>
      <c r="ASC82">
        <v>0</v>
      </c>
      <c r="ASD82">
        <v>0</v>
      </c>
      <c r="ASE82">
        <v>0</v>
      </c>
      <c r="ASF82">
        <v>0</v>
      </c>
      <c r="ASG82">
        <v>0</v>
      </c>
      <c r="ASH82">
        <v>0</v>
      </c>
      <c r="ASI82">
        <v>0</v>
      </c>
      <c r="ASJ82">
        <v>0</v>
      </c>
      <c r="ASL82" t="s">
        <v>1296</v>
      </c>
      <c r="ASM82">
        <v>1</v>
      </c>
      <c r="ASN82">
        <v>0</v>
      </c>
      <c r="ASO82">
        <v>0</v>
      </c>
      <c r="ASP82">
        <v>0</v>
      </c>
      <c r="ASQ82">
        <v>0</v>
      </c>
      <c r="ASR82">
        <v>0</v>
      </c>
      <c r="ASS82">
        <v>0</v>
      </c>
      <c r="AST82">
        <v>0</v>
      </c>
      <c r="ASU82">
        <v>0</v>
      </c>
      <c r="ASV82">
        <v>0</v>
      </c>
      <c r="ASX82" t="s">
        <v>1296</v>
      </c>
      <c r="ASY82">
        <v>1</v>
      </c>
      <c r="ASZ82">
        <v>0</v>
      </c>
      <c r="ATA82">
        <v>0</v>
      </c>
      <c r="ATB82">
        <v>0</v>
      </c>
      <c r="ATC82">
        <v>0</v>
      </c>
      <c r="ATD82">
        <v>0</v>
      </c>
      <c r="ATE82">
        <v>0</v>
      </c>
      <c r="ATF82">
        <v>0</v>
      </c>
      <c r="ATG82">
        <v>0</v>
      </c>
      <c r="ATI82" t="s">
        <v>1764</v>
      </c>
      <c r="ATJ82">
        <v>0</v>
      </c>
      <c r="ATK82">
        <v>0</v>
      </c>
      <c r="ATL82">
        <v>1</v>
      </c>
      <c r="ATM82">
        <v>0</v>
      </c>
      <c r="ATN82">
        <v>1</v>
      </c>
      <c r="ATO82">
        <v>1</v>
      </c>
      <c r="ATP82">
        <v>1</v>
      </c>
      <c r="ATQ82">
        <v>0</v>
      </c>
      <c r="ATR82">
        <v>0</v>
      </c>
      <c r="ATT82" t="s">
        <v>1327</v>
      </c>
      <c r="ATX82" t="s">
        <v>1355</v>
      </c>
      <c r="ATY82" t="s">
        <v>1302</v>
      </c>
      <c r="AUB82" t="s">
        <v>1328</v>
      </c>
      <c r="AUD82" t="s">
        <v>1328</v>
      </c>
      <c r="AUG82">
        <v>443744615</v>
      </c>
      <c r="AUH82" s="167">
        <v>45100.647025462968</v>
      </c>
      <c r="AUK82" t="s">
        <v>1308</v>
      </c>
      <c r="AUL82" t="s">
        <v>1309</v>
      </c>
      <c r="AUM82" t="s">
        <v>1310</v>
      </c>
    </row>
    <row r="83" spans="1:534 1125:1235" customFormat="1" ht="14.45">
      <c r="A83">
        <v>82</v>
      </c>
      <c r="B83" t="s">
        <v>1765</v>
      </c>
      <c r="C83" s="167">
        <v>45100</v>
      </c>
      <c r="D83" t="s">
        <v>1657</v>
      </c>
      <c r="E83" t="s">
        <v>1658</v>
      </c>
      <c r="F83" s="167">
        <v>45100.634412407409</v>
      </c>
      <c r="G83" s="167">
        <v>45100.646460902783</v>
      </c>
      <c r="H83" t="s">
        <v>1286</v>
      </c>
      <c r="K83" t="s">
        <v>1588</v>
      </c>
      <c r="L83" s="167">
        <v>45100</v>
      </c>
      <c r="M83" t="s">
        <v>1517</v>
      </c>
      <c r="N83" t="s">
        <v>1659</v>
      </c>
      <c r="O83" t="s">
        <v>1660</v>
      </c>
      <c r="P83" t="s">
        <v>1291</v>
      </c>
      <c r="S83" t="s">
        <v>1591</v>
      </c>
      <c r="T83" t="s">
        <v>1661</v>
      </c>
      <c r="V83" t="s">
        <v>1294</v>
      </c>
      <c r="X83" t="s">
        <v>1315</v>
      </c>
      <c r="AA83" t="s">
        <v>1330</v>
      </c>
      <c r="AB83">
        <v>1</v>
      </c>
      <c r="AC83">
        <v>1</v>
      </c>
      <c r="AD83">
        <v>1</v>
      </c>
      <c r="AE83">
        <v>0</v>
      </c>
      <c r="AF83">
        <v>3</v>
      </c>
      <c r="AH83" t="s">
        <v>1298</v>
      </c>
      <c r="AI83">
        <v>1250</v>
      </c>
      <c r="AJ83" t="s">
        <v>1317</v>
      </c>
      <c r="AM83">
        <v>7</v>
      </c>
      <c r="AN83">
        <v>2</v>
      </c>
      <c r="AO83">
        <v>0</v>
      </c>
      <c r="AP83">
        <v>1500</v>
      </c>
      <c r="AQ83">
        <v>1500</v>
      </c>
      <c r="AS83" t="s">
        <v>1298</v>
      </c>
      <c r="AT83" t="s">
        <v>1362</v>
      </c>
      <c r="AU83">
        <v>1</v>
      </c>
      <c r="AV83">
        <v>0</v>
      </c>
      <c r="AW83">
        <v>3500</v>
      </c>
      <c r="AY83" t="s">
        <v>1317</v>
      </c>
      <c r="BB83">
        <v>10</v>
      </c>
      <c r="BC83">
        <v>7</v>
      </c>
      <c r="BD83">
        <v>0</v>
      </c>
      <c r="BE83">
        <v>2000</v>
      </c>
      <c r="BF83">
        <v>1000</v>
      </c>
      <c r="BH83" t="s">
        <v>1298</v>
      </c>
      <c r="BI83" t="s">
        <v>1320</v>
      </c>
      <c r="BJ83">
        <v>1</v>
      </c>
      <c r="BK83">
        <v>1</v>
      </c>
      <c r="BL83">
        <v>550</v>
      </c>
      <c r="BM83">
        <v>300</v>
      </c>
      <c r="BN83" t="s">
        <v>1317</v>
      </c>
      <c r="BQ83">
        <v>30</v>
      </c>
      <c r="BR83">
        <v>2</v>
      </c>
      <c r="BS83">
        <v>0</v>
      </c>
      <c r="BT83">
        <v>5000</v>
      </c>
      <c r="BU83">
        <v>5000</v>
      </c>
      <c r="BW83" t="s">
        <v>1294</v>
      </c>
      <c r="BY83" t="s">
        <v>1473</v>
      </c>
      <c r="BZ83">
        <v>0</v>
      </c>
      <c r="CA83">
        <v>1</v>
      </c>
      <c r="CB83">
        <v>0</v>
      </c>
      <c r="CC83">
        <v>0</v>
      </c>
      <c r="CE83" t="s">
        <v>1680</v>
      </c>
      <c r="CF83">
        <v>0</v>
      </c>
      <c r="CG83">
        <v>0</v>
      </c>
      <c r="CH83">
        <v>0</v>
      </c>
      <c r="CI83">
        <v>0</v>
      </c>
      <c r="CJ83">
        <v>1</v>
      </c>
      <c r="CK83">
        <v>0</v>
      </c>
      <c r="CL83">
        <v>0</v>
      </c>
      <c r="CM83">
        <v>0</v>
      </c>
      <c r="CN83">
        <v>0</v>
      </c>
      <c r="CO83">
        <v>0</v>
      </c>
      <c r="CP83">
        <v>0</v>
      </c>
      <c r="CS83" t="s">
        <v>1303</v>
      </c>
      <c r="CT83">
        <v>1</v>
      </c>
      <c r="CU83">
        <v>0</v>
      </c>
      <c r="CV83">
        <v>0</v>
      </c>
      <c r="CW83">
        <v>0</v>
      </c>
      <c r="EK83" t="s">
        <v>1296</v>
      </c>
      <c r="EL83">
        <v>0</v>
      </c>
      <c r="EM83">
        <v>0</v>
      </c>
      <c r="EN83">
        <v>0</v>
      </c>
      <c r="EO83">
        <v>0</v>
      </c>
      <c r="EP83">
        <v>1</v>
      </c>
      <c r="EQ83">
        <v>1</v>
      </c>
      <c r="JB83" t="s">
        <v>1766</v>
      </c>
      <c r="JC83">
        <v>0</v>
      </c>
      <c r="JD83">
        <v>0</v>
      </c>
      <c r="JE83">
        <v>1</v>
      </c>
      <c r="JF83">
        <v>1</v>
      </c>
      <c r="JG83">
        <v>1</v>
      </c>
      <c r="JH83">
        <v>1</v>
      </c>
      <c r="JI83">
        <v>1</v>
      </c>
      <c r="JJ83">
        <v>1</v>
      </c>
      <c r="JK83">
        <v>1</v>
      </c>
      <c r="JL83">
        <v>0</v>
      </c>
      <c r="JM83">
        <v>0</v>
      </c>
      <c r="JN83">
        <v>0</v>
      </c>
      <c r="JO83">
        <v>0</v>
      </c>
      <c r="JP83">
        <v>0</v>
      </c>
      <c r="JQ83">
        <v>0</v>
      </c>
      <c r="JR83">
        <v>0</v>
      </c>
      <c r="JS83">
        <v>7</v>
      </c>
      <c r="JT83">
        <v>11</v>
      </c>
      <c r="KV83" t="s">
        <v>1298</v>
      </c>
      <c r="KW83" t="s">
        <v>1345</v>
      </c>
      <c r="KX83">
        <v>0</v>
      </c>
      <c r="KY83">
        <v>1</v>
      </c>
      <c r="KZ83">
        <v>1</v>
      </c>
      <c r="LB83">
        <v>25000</v>
      </c>
      <c r="LC83">
        <v>40000</v>
      </c>
      <c r="LD83" t="s">
        <v>1317</v>
      </c>
      <c r="LG83">
        <v>60</v>
      </c>
      <c r="LH83">
        <v>5</v>
      </c>
      <c r="LI83">
        <v>0</v>
      </c>
      <c r="LJ83">
        <v>500</v>
      </c>
      <c r="LK83">
        <v>100</v>
      </c>
      <c r="LM83" t="s">
        <v>1298</v>
      </c>
      <c r="LN83">
        <v>7000</v>
      </c>
      <c r="LO83" t="s">
        <v>1317</v>
      </c>
      <c r="LR83">
        <v>60</v>
      </c>
      <c r="LS83">
        <v>5</v>
      </c>
      <c r="LT83">
        <v>0</v>
      </c>
      <c r="LU83">
        <v>1000</v>
      </c>
      <c r="LV83">
        <v>500</v>
      </c>
      <c r="LX83" t="s">
        <v>1298</v>
      </c>
      <c r="LY83">
        <v>6000</v>
      </c>
      <c r="LZ83" t="s">
        <v>1317</v>
      </c>
      <c r="MC83">
        <v>30</v>
      </c>
      <c r="MD83">
        <v>5</v>
      </c>
      <c r="ME83">
        <v>0</v>
      </c>
      <c r="MF83">
        <v>1000</v>
      </c>
      <c r="MG83">
        <v>500</v>
      </c>
      <c r="MI83" t="s">
        <v>1298</v>
      </c>
      <c r="MJ83">
        <v>2000</v>
      </c>
      <c r="MK83" t="s">
        <v>1317</v>
      </c>
      <c r="MN83">
        <v>10</v>
      </c>
      <c r="MO83">
        <v>2</v>
      </c>
      <c r="MP83">
        <v>0</v>
      </c>
      <c r="MQ83">
        <v>5000</v>
      </c>
      <c r="MR83">
        <v>5000</v>
      </c>
      <c r="MT83" t="s">
        <v>1298</v>
      </c>
      <c r="MU83">
        <v>200</v>
      </c>
      <c r="MV83" t="s">
        <v>1317</v>
      </c>
      <c r="MY83">
        <v>15</v>
      </c>
      <c r="MZ83">
        <v>2</v>
      </c>
      <c r="NA83">
        <v>0</v>
      </c>
      <c r="NB83">
        <v>5000</v>
      </c>
      <c r="NC83">
        <v>5000</v>
      </c>
      <c r="NE83" t="s">
        <v>1298</v>
      </c>
      <c r="NF83" t="s">
        <v>1323</v>
      </c>
      <c r="NG83">
        <v>0</v>
      </c>
      <c r="NH83">
        <v>0</v>
      </c>
      <c r="NI83">
        <v>1</v>
      </c>
      <c r="NL83">
        <v>2000</v>
      </c>
      <c r="NM83" t="s">
        <v>1317</v>
      </c>
      <c r="NP83">
        <v>15</v>
      </c>
      <c r="NQ83">
        <v>3</v>
      </c>
      <c r="NR83">
        <v>0</v>
      </c>
      <c r="NS83">
        <v>1000</v>
      </c>
      <c r="NT83">
        <v>1000</v>
      </c>
      <c r="NV83" t="s">
        <v>1298</v>
      </c>
      <c r="NW83">
        <v>2000</v>
      </c>
      <c r="NX83" t="s">
        <v>1317</v>
      </c>
      <c r="OA83">
        <v>15</v>
      </c>
      <c r="OB83">
        <v>2</v>
      </c>
      <c r="OC83">
        <v>0</v>
      </c>
      <c r="OD83">
        <v>5000</v>
      </c>
      <c r="OE83">
        <v>5000</v>
      </c>
      <c r="QX83" t="s">
        <v>1302</v>
      </c>
      <c r="SF83" t="s">
        <v>1332</v>
      </c>
      <c r="SG83">
        <v>0</v>
      </c>
      <c r="SH83">
        <v>1</v>
      </c>
      <c r="SI83">
        <v>0</v>
      </c>
      <c r="SJ83">
        <v>0</v>
      </c>
      <c r="SK83" t="s">
        <v>1344</v>
      </c>
      <c r="SL83">
        <v>0</v>
      </c>
      <c r="SM83">
        <v>0</v>
      </c>
      <c r="SN83">
        <v>1</v>
      </c>
      <c r="SO83">
        <v>0</v>
      </c>
      <c r="SP83">
        <v>0</v>
      </c>
      <c r="SQ83">
        <v>0</v>
      </c>
      <c r="SR83">
        <v>0</v>
      </c>
      <c r="SS83">
        <v>0</v>
      </c>
      <c r="ST83">
        <v>0</v>
      </c>
      <c r="SU83">
        <v>0</v>
      </c>
      <c r="SV83">
        <v>0</v>
      </c>
      <c r="SW83">
        <v>0</v>
      </c>
      <c r="SX83">
        <v>0</v>
      </c>
      <c r="SY83">
        <v>0</v>
      </c>
      <c r="SZ83">
        <v>0</v>
      </c>
      <c r="TA83">
        <v>0</v>
      </c>
      <c r="TB83" t="s">
        <v>1410</v>
      </c>
      <c r="TC83">
        <v>0</v>
      </c>
      <c r="TD83">
        <v>0</v>
      </c>
      <c r="TE83">
        <v>0</v>
      </c>
      <c r="TF83">
        <v>0</v>
      </c>
      <c r="TG83">
        <v>0</v>
      </c>
      <c r="TH83">
        <v>1</v>
      </c>
      <c r="TI83">
        <v>0</v>
      </c>
      <c r="TJ83">
        <v>0</v>
      </c>
      <c r="TK83">
        <v>0</v>
      </c>
      <c r="TL83">
        <v>0</v>
      </c>
      <c r="TM83">
        <v>0</v>
      </c>
      <c r="TN83">
        <v>0</v>
      </c>
      <c r="AQG83" t="s">
        <v>1296</v>
      </c>
      <c r="AQH83">
        <v>1</v>
      </c>
      <c r="AQI83">
        <v>0</v>
      </c>
      <c r="AQJ83">
        <v>0</v>
      </c>
      <c r="AQK83">
        <v>0</v>
      </c>
      <c r="AQL83">
        <v>0</v>
      </c>
      <c r="AQM83">
        <v>0</v>
      </c>
      <c r="AQN83">
        <v>0</v>
      </c>
      <c r="AQO83">
        <v>0</v>
      </c>
      <c r="AQP83">
        <v>0</v>
      </c>
      <c r="AQQ83">
        <v>0</v>
      </c>
      <c r="AQS83" t="s">
        <v>1767</v>
      </c>
      <c r="AQT83">
        <v>1</v>
      </c>
      <c r="AQU83">
        <v>0</v>
      </c>
      <c r="AQV83">
        <v>1</v>
      </c>
      <c r="AQW83">
        <v>1</v>
      </c>
      <c r="AQX83">
        <v>0</v>
      </c>
      <c r="AQY83">
        <v>1</v>
      </c>
      <c r="AQZ83">
        <v>1</v>
      </c>
      <c r="ARA83">
        <v>0</v>
      </c>
      <c r="ARB83">
        <v>0</v>
      </c>
      <c r="ARC83">
        <v>0</v>
      </c>
      <c r="ARD83">
        <v>0</v>
      </c>
      <c r="ARF83" t="s">
        <v>1424</v>
      </c>
      <c r="ARG83" t="s">
        <v>1302</v>
      </c>
      <c r="ARH83">
        <v>1</v>
      </c>
      <c r="ARI83">
        <v>0</v>
      </c>
      <c r="ARJ83">
        <v>0</v>
      </c>
      <c r="ARK83">
        <v>0</v>
      </c>
      <c r="ARL83">
        <v>0</v>
      </c>
      <c r="ARM83">
        <v>0</v>
      </c>
      <c r="ARN83" t="s">
        <v>1294</v>
      </c>
      <c r="ARO83" t="s">
        <v>1296</v>
      </c>
      <c r="ARP83">
        <v>1</v>
      </c>
      <c r="ARQ83">
        <v>0</v>
      </c>
      <c r="ARR83">
        <v>0</v>
      </c>
      <c r="ARS83">
        <v>0</v>
      </c>
      <c r="ART83">
        <v>0</v>
      </c>
      <c r="ARU83">
        <v>0</v>
      </c>
      <c r="ARV83">
        <v>0</v>
      </c>
      <c r="ARW83">
        <v>0</v>
      </c>
      <c r="ARX83">
        <v>0</v>
      </c>
      <c r="ARZ83" t="s">
        <v>1306</v>
      </c>
      <c r="ASA83" t="s">
        <v>1296</v>
      </c>
      <c r="ASB83">
        <v>1</v>
      </c>
      <c r="ASC83">
        <v>0</v>
      </c>
      <c r="ASD83">
        <v>0</v>
      </c>
      <c r="ASE83">
        <v>0</v>
      </c>
      <c r="ASF83">
        <v>0</v>
      </c>
      <c r="ASG83">
        <v>0</v>
      </c>
      <c r="ASH83">
        <v>0</v>
      </c>
      <c r="ASI83">
        <v>0</v>
      </c>
      <c r="ASJ83">
        <v>0</v>
      </c>
      <c r="ASL83" t="s">
        <v>1296</v>
      </c>
      <c r="ASM83">
        <v>1</v>
      </c>
      <c r="ASN83">
        <v>0</v>
      </c>
      <c r="ASO83">
        <v>0</v>
      </c>
      <c r="ASP83">
        <v>0</v>
      </c>
      <c r="ASQ83">
        <v>0</v>
      </c>
      <c r="ASR83">
        <v>0</v>
      </c>
      <c r="ASS83">
        <v>0</v>
      </c>
      <c r="AST83">
        <v>0</v>
      </c>
      <c r="ASU83">
        <v>0</v>
      </c>
      <c r="ASV83">
        <v>0</v>
      </c>
      <c r="ASX83" t="s">
        <v>1296</v>
      </c>
      <c r="ASY83">
        <v>1</v>
      </c>
      <c r="ASZ83">
        <v>0</v>
      </c>
      <c r="ATA83">
        <v>0</v>
      </c>
      <c r="ATB83">
        <v>0</v>
      </c>
      <c r="ATC83">
        <v>0</v>
      </c>
      <c r="ATD83">
        <v>0</v>
      </c>
      <c r="ATE83">
        <v>0</v>
      </c>
      <c r="ATF83">
        <v>0</v>
      </c>
      <c r="ATG83">
        <v>0</v>
      </c>
      <c r="ATI83" t="s">
        <v>1768</v>
      </c>
      <c r="ATJ83">
        <v>0</v>
      </c>
      <c r="ATK83">
        <v>0</v>
      </c>
      <c r="ATL83">
        <v>0</v>
      </c>
      <c r="ATM83">
        <v>0</v>
      </c>
      <c r="ATN83">
        <v>1</v>
      </c>
      <c r="ATO83">
        <v>1</v>
      </c>
      <c r="ATP83">
        <v>1</v>
      </c>
      <c r="ATQ83">
        <v>0</v>
      </c>
      <c r="ATR83">
        <v>0</v>
      </c>
      <c r="ATT83" t="s">
        <v>1355</v>
      </c>
      <c r="ATU83" t="s">
        <v>1294</v>
      </c>
      <c r="ATV83" t="s">
        <v>1769</v>
      </c>
      <c r="ATX83" t="s">
        <v>1394</v>
      </c>
      <c r="ATY83" t="s">
        <v>1294</v>
      </c>
      <c r="ATZ83" t="s">
        <v>1770</v>
      </c>
      <c r="AUB83" t="s">
        <v>1328</v>
      </c>
      <c r="AUD83" t="s">
        <v>1328</v>
      </c>
      <c r="AUG83">
        <v>443744634</v>
      </c>
      <c r="AUH83" s="167">
        <v>45100.647048611107</v>
      </c>
      <c r="AUK83" t="s">
        <v>1308</v>
      </c>
      <c r="AUL83" t="s">
        <v>1309</v>
      </c>
      <c r="AUM83" t="s">
        <v>1310</v>
      </c>
    </row>
    <row r="84" spans="1:534 1125:1235" customFormat="1" ht="14.45">
      <c r="A84">
        <v>83</v>
      </c>
      <c r="B84" t="s">
        <v>1771</v>
      </c>
      <c r="C84" s="167">
        <v>45100</v>
      </c>
      <c r="D84" t="s">
        <v>1657</v>
      </c>
      <c r="E84" t="s">
        <v>1658</v>
      </c>
      <c r="F84" s="167">
        <v>45100.655726145837</v>
      </c>
      <c r="G84" s="167">
        <v>45100.682023634261</v>
      </c>
      <c r="H84" t="s">
        <v>1286</v>
      </c>
      <c r="K84" t="s">
        <v>1588</v>
      </c>
      <c r="L84" s="167">
        <v>45100</v>
      </c>
      <c r="M84" t="s">
        <v>1517</v>
      </c>
      <c r="N84" t="s">
        <v>1659</v>
      </c>
      <c r="O84" t="s">
        <v>1660</v>
      </c>
      <c r="P84" t="s">
        <v>1291</v>
      </c>
      <c r="S84" t="s">
        <v>1591</v>
      </c>
      <c r="T84" t="s">
        <v>1661</v>
      </c>
      <c r="V84" t="s">
        <v>1294</v>
      </c>
      <c r="X84" t="s">
        <v>1360</v>
      </c>
      <c r="AA84" t="s">
        <v>1330</v>
      </c>
      <c r="AB84">
        <v>1</v>
      </c>
      <c r="AC84">
        <v>1</v>
      </c>
      <c r="AD84">
        <v>1</v>
      </c>
      <c r="AE84">
        <v>0</v>
      </c>
      <c r="AF84">
        <v>3</v>
      </c>
      <c r="AH84" t="s">
        <v>1298</v>
      </c>
      <c r="AI84">
        <v>1000</v>
      </c>
      <c r="AJ84" t="s">
        <v>1317</v>
      </c>
      <c r="AM84">
        <v>30</v>
      </c>
      <c r="AN84">
        <v>3</v>
      </c>
      <c r="AO84">
        <v>0</v>
      </c>
      <c r="AP84">
        <v>1000</v>
      </c>
      <c r="AQ84">
        <v>1000</v>
      </c>
      <c r="AS84" t="s">
        <v>1298</v>
      </c>
      <c r="AT84" t="s">
        <v>1362</v>
      </c>
      <c r="AU84">
        <v>1</v>
      </c>
      <c r="AV84">
        <v>0</v>
      </c>
      <c r="AW84">
        <v>3500</v>
      </c>
      <c r="AY84" t="s">
        <v>1317</v>
      </c>
      <c r="BB84">
        <v>60</v>
      </c>
      <c r="BC84">
        <v>5</v>
      </c>
      <c r="BD84">
        <v>0</v>
      </c>
      <c r="BE84">
        <v>1100</v>
      </c>
      <c r="BF84">
        <v>1000</v>
      </c>
      <c r="BH84" t="s">
        <v>1298</v>
      </c>
      <c r="BI84" t="s">
        <v>1320</v>
      </c>
      <c r="BJ84">
        <v>1</v>
      </c>
      <c r="BK84">
        <v>1</v>
      </c>
      <c r="BL84">
        <v>500</v>
      </c>
      <c r="BM84">
        <v>300</v>
      </c>
      <c r="BN84" t="s">
        <v>1317</v>
      </c>
      <c r="BQ84">
        <v>60</v>
      </c>
      <c r="BR84">
        <v>4</v>
      </c>
      <c r="BS84">
        <v>0</v>
      </c>
      <c r="BT84">
        <v>1000</v>
      </c>
      <c r="BU84">
        <v>800</v>
      </c>
      <c r="BW84" t="s">
        <v>1302</v>
      </c>
      <c r="CS84" t="s">
        <v>1332</v>
      </c>
      <c r="CT84">
        <v>0</v>
      </c>
      <c r="CU84">
        <v>1</v>
      </c>
      <c r="CV84">
        <v>0</v>
      </c>
      <c r="CW84">
        <v>0</v>
      </c>
      <c r="CX84" t="s">
        <v>1333</v>
      </c>
      <c r="CY84">
        <v>0</v>
      </c>
      <c r="CZ84">
        <v>0</v>
      </c>
      <c r="DA84">
        <v>1</v>
      </c>
      <c r="DB84">
        <v>0</v>
      </c>
      <c r="DC84" t="s">
        <v>1477</v>
      </c>
      <c r="DD84">
        <v>1</v>
      </c>
      <c r="DE84">
        <v>0</v>
      </c>
      <c r="DF84">
        <v>0</v>
      </c>
      <c r="DG84">
        <v>0</v>
      </c>
      <c r="DH84">
        <v>0</v>
      </c>
      <c r="DI84">
        <v>1</v>
      </c>
      <c r="DJ84">
        <v>0</v>
      </c>
      <c r="DK84">
        <v>0</v>
      </c>
      <c r="DL84">
        <v>0</v>
      </c>
      <c r="DM84">
        <v>0</v>
      </c>
      <c r="DN84">
        <v>0</v>
      </c>
      <c r="DO84">
        <v>0</v>
      </c>
      <c r="EK84" t="s">
        <v>1340</v>
      </c>
      <c r="EL84">
        <v>1</v>
      </c>
      <c r="EM84">
        <v>1</v>
      </c>
      <c r="EN84">
        <v>1</v>
      </c>
      <c r="EO84">
        <v>1</v>
      </c>
      <c r="EP84">
        <v>0</v>
      </c>
      <c r="EQ84">
        <v>4</v>
      </c>
      <c r="ES84" t="s">
        <v>1298</v>
      </c>
      <c r="ET84">
        <v>6500</v>
      </c>
      <c r="EU84" t="s">
        <v>1317</v>
      </c>
      <c r="EX84">
        <v>120</v>
      </c>
      <c r="EY84">
        <v>4</v>
      </c>
      <c r="EZ84">
        <v>0</v>
      </c>
      <c r="FA84">
        <v>500</v>
      </c>
      <c r="FB84">
        <v>1000</v>
      </c>
      <c r="FD84" t="s">
        <v>1298</v>
      </c>
      <c r="FE84">
        <v>8000</v>
      </c>
      <c r="FF84" t="s">
        <v>1317</v>
      </c>
      <c r="FI84">
        <v>140</v>
      </c>
      <c r="FJ84">
        <v>7</v>
      </c>
      <c r="FK84">
        <v>0</v>
      </c>
      <c r="FL84">
        <v>1000</v>
      </c>
      <c r="FM84">
        <v>500</v>
      </c>
      <c r="FO84" t="s">
        <v>1298</v>
      </c>
      <c r="FP84">
        <v>1500</v>
      </c>
      <c r="FQ84" t="s">
        <v>1317</v>
      </c>
      <c r="FT84">
        <v>90</v>
      </c>
      <c r="FU84">
        <v>2</v>
      </c>
      <c r="FV84">
        <v>0</v>
      </c>
      <c r="FW84">
        <v>1000</v>
      </c>
      <c r="FX84">
        <v>500</v>
      </c>
      <c r="FZ84" t="s">
        <v>1298</v>
      </c>
      <c r="GA84">
        <v>2000</v>
      </c>
      <c r="GB84" t="s">
        <v>1317</v>
      </c>
      <c r="GE84">
        <v>120</v>
      </c>
      <c r="GF84">
        <v>2</v>
      </c>
      <c r="GG84">
        <v>0</v>
      </c>
      <c r="GH84">
        <v>900</v>
      </c>
      <c r="GI84">
        <v>500</v>
      </c>
      <c r="GK84" t="s">
        <v>1302</v>
      </c>
      <c r="HH84" t="s">
        <v>1303</v>
      </c>
      <c r="HI84">
        <v>1</v>
      </c>
      <c r="HJ84">
        <v>0</v>
      </c>
      <c r="HK84">
        <v>0</v>
      </c>
      <c r="HL84">
        <v>0</v>
      </c>
      <c r="JB84" t="s">
        <v>1772</v>
      </c>
      <c r="JC84">
        <v>0</v>
      </c>
      <c r="JD84">
        <v>1</v>
      </c>
      <c r="JE84">
        <v>1</v>
      </c>
      <c r="JF84">
        <v>1</v>
      </c>
      <c r="JG84">
        <v>1</v>
      </c>
      <c r="JH84">
        <v>1</v>
      </c>
      <c r="JI84">
        <v>1</v>
      </c>
      <c r="JJ84">
        <v>1</v>
      </c>
      <c r="JK84">
        <v>1</v>
      </c>
      <c r="JL84">
        <v>1</v>
      </c>
      <c r="JM84">
        <v>1</v>
      </c>
      <c r="JN84">
        <v>1</v>
      </c>
      <c r="JO84">
        <v>1</v>
      </c>
      <c r="JP84">
        <v>1</v>
      </c>
      <c r="JQ84">
        <v>1</v>
      </c>
      <c r="JR84">
        <v>0</v>
      </c>
      <c r="JS84">
        <v>14</v>
      </c>
      <c r="JT84">
        <v>21</v>
      </c>
      <c r="KG84" t="s">
        <v>1298</v>
      </c>
      <c r="KH84" t="s">
        <v>1300</v>
      </c>
      <c r="KI84">
        <v>1</v>
      </c>
      <c r="KJ84">
        <v>1</v>
      </c>
      <c r="KK84">
        <v>8000</v>
      </c>
      <c r="KL84">
        <v>100</v>
      </c>
      <c r="KM84" t="s">
        <v>1317</v>
      </c>
      <c r="KP84">
        <v>160</v>
      </c>
      <c r="KQ84">
        <v>5</v>
      </c>
      <c r="KR84">
        <v>0</v>
      </c>
      <c r="KS84">
        <v>500</v>
      </c>
      <c r="KT84">
        <v>300</v>
      </c>
      <c r="KV84" t="s">
        <v>1298</v>
      </c>
      <c r="KW84" t="s">
        <v>1345</v>
      </c>
      <c r="KX84">
        <v>0</v>
      </c>
      <c r="KY84">
        <v>1</v>
      </c>
      <c r="KZ84">
        <v>1</v>
      </c>
      <c r="LB84">
        <v>25000</v>
      </c>
      <c r="LC84">
        <v>40000</v>
      </c>
      <c r="LD84" t="s">
        <v>1317</v>
      </c>
      <c r="LG84">
        <v>7</v>
      </c>
      <c r="LH84">
        <v>7</v>
      </c>
      <c r="LI84">
        <v>1</v>
      </c>
      <c r="LJ84">
        <v>100</v>
      </c>
      <c r="LK84">
        <v>100</v>
      </c>
      <c r="LM84" t="s">
        <v>1298</v>
      </c>
      <c r="LN84">
        <v>7000</v>
      </c>
      <c r="LO84" t="s">
        <v>1317</v>
      </c>
      <c r="LR84">
        <v>90</v>
      </c>
      <c r="LS84">
        <v>3</v>
      </c>
      <c r="LT84">
        <v>0</v>
      </c>
      <c r="LU84">
        <v>500</v>
      </c>
      <c r="LV84">
        <v>500</v>
      </c>
      <c r="LX84" t="s">
        <v>1298</v>
      </c>
      <c r="LY84">
        <v>6000</v>
      </c>
      <c r="LZ84" t="s">
        <v>1317</v>
      </c>
      <c r="MC84">
        <v>90</v>
      </c>
      <c r="MD84">
        <v>4</v>
      </c>
      <c r="ME84">
        <v>0</v>
      </c>
      <c r="MF84">
        <v>500</v>
      </c>
      <c r="MG84">
        <v>500</v>
      </c>
      <c r="MI84" t="s">
        <v>1298</v>
      </c>
      <c r="MJ84">
        <v>1750</v>
      </c>
      <c r="MK84" t="s">
        <v>1317</v>
      </c>
      <c r="MN84">
        <v>60</v>
      </c>
      <c r="MO84">
        <v>3</v>
      </c>
      <c r="MP84">
        <v>0</v>
      </c>
      <c r="MQ84">
        <v>800</v>
      </c>
      <c r="MR84">
        <v>800</v>
      </c>
      <c r="MT84" t="s">
        <v>1298</v>
      </c>
      <c r="MU84">
        <v>200</v>
      </c>
      <c r="MV84" t="s">
        <v>1317</v>
      </c>
      <c r="MY84">
        <v>60</v>
      </c>
      <c r="MZ84">
        <v>3</v>
      </c>
      <c r="NA84">
        <v>0</v>
      </c>
      <c r="NB84">
        <v>1000</v>
      </c>
      <c r="NC84">
        <v>1000</v>
      </c>
      <c r="NE84" t="s">
        <v>1298</v>
      </c>
      <c r="NF84" t="s">
        <v>1323</v>
      </c>
      <c r="NG84">
        <v>0</v>
      </c>
      <c r="NH84">
        <v>0</v>
      </c>
      <c r="NI84">
        <v>1</v>
      </c>
      <c r="NL84">
        <v>2500</v>
      </c>
      <c r="NM84" t="s">
        <v>1317</v>
      </c>
      <c r="NP84">
        <v>90</v>
      </c>
      <c r="NQ84">
        <v>3</v>
      </c>
      <c r="NR84">
        <v>0</v>
      </c>
      <c r="NS84">
        <v>600</v>
      </c>
      <c r="NT84">
        <v>600</v>
      </c>
      <c r="NV84" t="s">
        <v>1298</v>
      </c>
      <c r="NW84">
        <v>2000</v>
      </c>
      <c r="NX84" t="s">
        <v>1317</v>
      </c>
      <c r="OA84">
        <v>60</v>
      </c>
      <c r="OB84">
        <v>10</v>
      </c>
      <c r="OC84">
        <v>1</v>
      </c>
      <c r="OD84">
        <v>1000</v>
      </c>
      <c r="OE84">
        <v>1000</v>
      </c>
      <c r="OG84" t="s">
        <v>1298</v>
      </c>
      <c r="OH84">
        <v>3500</v>
      </c>
      <c r="OI84" t="s">
        <v>1317</v>
      </c>
      <c r="OL84">
        <v>30</v>
      </c>
      <c r="OM84">
        <v>3</v>
      </c>
      <c r="ON84">
        <v>0</v>
      </c>
      <c r="OO84">
        <v>2000</v>
      </c>
      <c r="OP84">
        <v>2000</v>
      </c>
      <c r="OR84" t="s">
        <v>1298</v>
      </c>
      <c r="OS84">
        <v>2500</v>
      </c>
      <c r="OT84" t="s">
        <v>1317</v>
      </c>
      <c r="OW84">
        <v>60</v>
      </c>
      <c r="OX84">
        <v>3</v>
      </c>
      <c r="OY84">
        <v>0</v>
      </c>
      <c r="OZ84">
        <v>2000</v>
      </c>
      <c r="PA84">
        <v>1500</v>
      </c>
      <c r="PC84" t="s">
        <v>1298</v>
      </c>
      <c r="PD84">
        <v>3500</v>
      </c>
      <c r="PE84" t="s">
        <v>1317</v>
      </c>
      <c r="PH84">
        <v>90</v>
      </c>
      <c r="PI84">
        <v>7</v>
      </c>
      <c r="PJ84">
        <v>0</v>
      </c>
      <c r="PK84">
        <v>1000</v>
      </c>
      <c r="PL84">
        <v>800</v>
      </c>
      <c r="PN84" t="s">
        <v>1298</v>
      </c>
      <c r="PO84">
        <v>1500</v>
      </c>
      <c r="PP84" t="s">
        <v>1317</v>
      </c>
      <c r="PS84">
        <v>90</v>
      </c>
      <c r="PT84">
        <v>2</v>
      </c>
      <c r="PU84">
        <v>0</v>
      </c>
      <c r="PV84">
        <v>1000</v>
      </c>
      <c r="PW84">
        <v>900</v>
      </c>
      <c r="PY84" t="s">
        <v>1298</v>
      </c>
      <c r="PZ84" t="s">
        <v>1294</v>
      </c>
      <c r="QA84">
        <v>6000</v>
      </c>
      <c r="QD84" t="s">
        <v>1317</v>
      </c>
      <c r="QG84">
        <v>120</v>
      </c>
      <c r="QH84">
        <v>3</v>
      </c>
      <c r="QI84">
        <v>0</v>
      </c>
      <c r="QJ84">
        <v>1000</v>
      </c>
      <c r="QK84">
        <v>1000</v>
      </c>
      <c r="QM84" t="s">
        <v>1298</v>
      </c>
      <c r="QN84">
        <v>500</v>
      </c>
      <c r="QO84" t="s">
        <v>1317</v>
      </c>
      <c r="QR84">
        <v>30</v>
      </c>
      <c r="QS84">
        <v>3</v>
      </c>
      <c r="QT84">
        <v>0</v>
      </c>
      <c r="QU84">
        <v>1500</v>
      </c>
      <c r="QV84">
        <v>1000</v>
      </c>
      <c r="QX84" t="s">
        <v>1302</v>
      </c>
      <c r="SF84" t="s">
        <v>1303</v>
      </c>
      <c r="SG84">
        <v>1</v>
      </c>
      <c r="SH84">
        <v>0</v>
      </c>
      <c r="SI84">
        <v>0</v>
      </c>
      <c r="SJ84">
        <v>0</v>
      </c>
      <c r="AQG84" t="s">
        <v>1296</v>
      </c>
      <c r="AQH84">
        <v>1</v>
      </c>
      <c r="AQI84">
        <v>0</v>
      </c>
      <c r="AQJ84">
        <v>0</v>
      </c>
      <c r="AQK84">
        <v>0</v>
      </c>
      <c r="AQL84">
        <v>0</v>
      </c>
      <c r="AQM84">
        <v>0</v>
      </c>
      <c r="AQN84">
        <v>0</v>
      </c>
      <c r="AQO84">
        <v>0</v>
      </c>
      <c r="AQP84">
        <v>0</v>
      </c>
      <c r="AQQ84">
        <v>0</v>
      </c>
      <c r="AQS84" t="s">
        <v>1762</v>
      </c>
      <c r="AQT84">
        <v>1</v>
      </c>
      <c r="AQU84">
        <v>0</v>
      </c>
      <c r="AQV84">
        <v>1</v>
      </c>
      <c r="AQW84">
        <v>1</v>
      </c>
      <c r="AQX84">
        <v>0</v>
      </c>
      <c r="AQY84">
        <v>1</v>
      </c>
      <c r="AQZ84">
        <v>1</v>
      </c>
      <c r="ARA84">
        <v>0</v>
      </c>
      <c r="ARB84">
        <v>0</v>
      </c>
      <c r="ARC84">
        <v>0</v>
      </c>
      <c r="ARD84">
        <v>0</v>
      </c>
      <c r="ARF84" t="s">
        <v>1368</v>
      </c>
      <c r="ARG84" t="s">
        <v>1336</v>
      </c>
      <c r="ARH84">
        <v>0</v>
      </c>
      <c r="ARI84">
        <v>1</v>
      </c>
      <c r="ARJ84">
        <v>0</v>
      </c>
      <c r="ARK84">
        <v>0</v>
      </c>
      <c r="ARL84">
        <v>0</v>
      </c>
      <c r="ARM84">
        <v>0</v>
      </c>
      <c r="ARN84" t="s">
        <v>1294</v>
      </c>
      <c r="ARO84" t="s">
        <v>1296</v>
      </c>
      <c r="ARP84">
        <v>1</v>
      </c>
      <c r="ARQ84">
        <v>0</v>
      </c>
      <c r="ARR84">
        <v>0</v>
      </c>
      <c r="ARS84">
        <v>0</v>
      </c>
      <c r="ART84">
        <v>0</v>
      </c>
      <c r="ARU84">
        <v>0</v>
      </c>
      <c r="ARV84">
        <v>0</v>
      </c>
      <c r="ARW84">
        <v>0</v>
      </c>
      <c r="ARX84">
        <v>0</v>
      </c>
      <c r="ARZ84" t="s">
        <v>1306</v>
      </c>
      <c r="ASA84" t="s">
        <v>1296</v>
      </c>
      <c r="ASB84">
        <v>1</v>
      </c>
      <c r="ASC84">
        <v>0</v>
      </c>
      <c r="ASD84">
        <v>0</v>
      </c>
      <c r="ASE84">
        <v>0</v>
      </c>
      <c r="ASF84">
        <v>0</v>
      </c>
      <c r="ASG84">
        <v>0</v>
      </c>
      <c r="ASH84">
        <v>0</v>
      </c>
      <c r="ASI84">
        <v>0</v>
      </c>
      <c r="ASJ84">
        <v>0</v>
      </c>
      <c r="ASL84" t="s">
        <v>1296</v>
      </c>
      <c r="ASM84">
        <v>1</v>
      </c>
      <c r="ASN84">
        <v>0</v>
      </c>
      <c r="ASO84">
        <v>0</v>
      </c>
      <c r="ASP84">
        <v>0</v>
      </c>
      <c r="ASQ84">
        <v>0</v>
      </c>
      <c r="ASR84">
        <v>0</v>
      </c>
      <c r="ASS84">
        <v>0</v>
      </c>
      <c r="AST84">
        <v>0</v>
      </c>
      <c r="ASU84">
        <v>0</v>
      </c>
      <c r="ASV84">
        <v>0</v>
      </c>
      <c r="ASX84" t="s">
        <v>1296</v>
      </c>
      <c r="ASY84">
        <v>1</v>
      </c>
      <c r="ASZ84">
        <v>0</v>
      </c>
      <c r="ATA84">
        <v>0</v>
      </c>
      <c r="ATB84">
        <v>0</v>
      </c>
      <c r="ATC84">
        <v>0</v>
      </c>
      <c r="ATD84">
        <v>0</v>
      </c>
      <c r="ATE84">
        <v>0</v>
      </c>
      <c r="ATF84">
        <v>0</v>
      </c>
      <c r="ATG84">
        <v>0</v>
      </c>
      <c r="ATI84" t="s">
        <v>1773</v>
      </c>
      <c r="ATJ84">
        <v>0</v>
      </c>
      <c r="ATK84">
        <v>0</v>
      </c>
      <c r="ATL84">
        <v>1</v>
      </c>
      <c r="ATM84">
        <v>0</v>
      </c>
      <c r="ATN84">
        <v>1</v>
      </c>
      <c r="ATO84">
        <v>0</v>
      </c>
      <c r="ATP84">
        <v>0</v>
      </c>
      <c r="ATQ84">
        <v>0</v>
      </c>
      <c r="ATR84">
        <v>0</v>
      </c>
      <c r="ATT84" t="s">
        <v>1337</v>
      </c>
      <c r="ATU84" t="s">
        <v>1294</v>
      </c>
      <c r="ATW84" t="s">
        <v>1774</v>
      </c>
      <c r="ATX84" t="s">
        <v>1337</v>
      </c>
      <c r="ATY84" t="s">
        <v>1294</v>
      </c>
      <c r="AUA84" t="s">
        <v>1775</v>
      </c>
      <c r="AUB84" t="s">
        <v>1776</v>
      </c>
      <c r="AUD84" t="s">
        <v>1328</v>
      </c>
      <c r="AUG84">
        <v>443770079</v>
      </c>
      <c r="AUH84" s="167">
        <v>45100.682534722218</v>
      </c>
      <c r="AUK84" t="s">
        <v>1308</v>
      </c>
      <c r="AUL84" t="s">
        <v>1309</v>
      </c>
      <c r="AUM84" t="s">
        <v>1310</v>
      </c>
    </row>
    <row r="85" spans="1:534 1125:1235" customFormat="1" ht="14.45">
      <c r="A85">
        <v>84</v>
      </c>
      <c r="B85" t="s">
        <v>1777</v>
      </c>
      <c r="C85" s="167">
        <v>45100</v>
      </c>
      <c r="D85" t="s">
        <v>1657</v>
      </c>
      <c r="E85" t="s">
        <v>1658</v>
      </c>
      <c r="F85" s="167">
        <v>45100.682932743053</v>
      </c>
      <c r="G85" s="167">
        <v>45100.701552962957</v>
      </c>
      <c r="H85" t="s">
        <v>1286</v>
      </c>
      <c r="K85" t="s">
        <v>1588</v>
      </c>
      <c r="L85" s="167">
        <v>45100</v>
      </c>
      <c r="M85" t="s">
        <v>1517</v>
      </c>
      <c r="N85" t="s">
        <v>1659</v>
      </c>
      <c r="O85" t="s">
        <v>1660</v>
      </c>
      <c r="P85" t="s">
        <v>1291</v>
      </c>
      <c r="S85" t="s">
        <v>1591</v>
      </c>
      <c r="T85" t="s">
        <v>1661</v>
      </c>
      <c r="V85" t="s">
        <v>1294</v>
      </c>
      <c r="X85" t="s">
        <v>1360</v>
      </c>
      <c r="AA85" t="s">
        <v>1330</v>
      </c>
      <c r="AB85">
        <v>1</v>
      </c>
      <c r="AC85">
        <v>1</v>
      </c>
      <c r="AD85">
        <v>1</v>
      </c>
      <c r="AE85">
        <v>0</v>
      </c>
      <c r="AF85">
        <v>3</v>
      </c>
      <c r="AH85" t="s">
        <v>1298</v>
      </c>
      <c r="AI85">
        <v>1000</v>
      </c>
      <c r="AJ85" t="s">
        <v>1317</v>
      </c>
      <c r="AM85">
        <v>15</v>
      </c>
      <c r="AN85">
        <v>2</v>
      </c>
      <c r="AO85">
        <v>0</v>
      </c>
      <c r="AP85">
        <v>5000</v>
      </c>
      <c r="AQ85">
        <v>5000</v>
      </c>
      <c r="AS85" t="s">
        <v>1298</v>
      </c>
      <c r="AT85" t="s">
        <v>1362</v>
      </c>
      <c r="AU85">
        <v>1</v>
      </c>
      <c r="AV85">
        <v>0</v>
      </c>
      <c r="AW85">
        <v>4000</v>
      </c>
      <c r="AY85" t="s">
        <v>1317</v>
      </c>
      <c r="BB85">
        <v>60</v>
      </c>
      <c r="BC85">
        <v>7</v>
      </c>
      <c r="BD85">
        <v>0</v>
      </c>
      <c r="BE85">
        <v>2000</v>
      </c>
      <c r="BF85">
        <v>1000</v>
      </c>
      <c r="BH85" t="s">
        <v>1298</v>
      </c>
      <c r="BI85" t="s">
        <v>1320</v>
      </c>
      <c r="BJ85">
        <v>1</v>
      </c>
      <c r="BK85">
        <v>1</v>
      </c>
      <c r="BL85">
        <v>550</v>
      </c>
      <c r="BM85">
        <v>300</v>
      </c>
      <c r="BN85" t="s">
        <v>1317</v>
      </c>
      <c r="BQ85">
        <v>20</v>
      </c>
      <c r="BR85">
        <v>2</v>
      </c>
      <c r="BS85">
        <v>0</v>
      </c>
      <c r="BT85">
        <v>10000</v>
      </c>
      <c r="BU85">
        <v>10000</v>
      </c>
      <c r="BW85" t="s">
        <v>1294</v>
      </c>
      <c r="BY85" t="s">
        <v>1473</v>
      </c>
      <c r="BZ85">
        <v>0</v>
      </c>
      <c r="CA85">
        <v>1</v>
      </c>
      <c r="CB85">
        <v>0</v>
      </c>
      <c r="CC85">
        <v>0</v>
      </c>
      <c r="CE85" t="s">
        <v>1403</v>
      </c>
      <c r="CF85">
        <v>0</v>
      </c>
      <c r="CG85">
        <v>0</v>
      </c>
      <c r="CH85">
        <v>0</v>
      </c>
      <c r="CI85">
        <v>0</v>
      </c>
      <c r="CJ85">
        <v>0</v>
      </c>
      <c r="CK85">
        <v>0</v>
      </c>
      <c r="CL85">
        <v>0</v>
      </c>
      <c r="CM85">
        <v>0</v>
      </c>
      <c r="CN85">
        <v>0</v>
      </c>
      <c r="CO85">
        <v>1</v>
      </c>
      <c r="CP85">
        <v>0</v>
      </c>
      <c r="CQ85" t="s">
        <v>1778</v>
      </c>
      <c r="CS85" t="s">
        <v>1332</v>
      </c>
      <c r="CT85">
        <v>0</v>
      </c>
      <c r="CU85">
        <v>1</v>
      </c>
      <c r="CV85">
        <v>0</v>
      </c>
      <c r="CW85">
        <v>0</v>
      </c>
      <c r="CX85" t="s">
        <v>1473</v>
      </c>
      <c r="CY85">
        <v>0</v>
      </c>
      <c r="CZ85">
        <v>1</v>
      </c>
      <c r="DA85">
        <v>0</v>
      </c>
      <c r="DB85">
        <v>0</v>
      </c>
      <c r="DC85" t="s">
        <v>1410</v>
      </c>
      <c r="DD85">
        <v>0</v>
      </c>
      <c r="DE85">
        <v>0</v>
      </c>
      <c r="DF85">
        <v>0</v>
      </c>
      <c r="DG85">
        <v>0</v>
      </c>
      <c r="DH85">
        <v>0</v>
      </c>
      <c r="DI85">
        <v>1</v>
      </c>
      <c r="DJ85">
        <v>0</v>
      </c>
      <c r="DK85">
        <v>0</v>
      </c>
      <c r="DL85">
        <v>0</v>
      </c>
      <c r="DM85">
        <v>0</v>
      </c>
      <c r="DN85">
        <v>0</v>
      </c>
      <c r="DO85">
        <v>0</v>
      </c>
      <c r="EK85" t="s">
        <v>1779</v>
      </c>
      <c r="EL85">
        <v>1</v>
      </c>
      <c r="EM85">
        <v>1</v>
      </c>
      <c r="EN85">
        <v>1</v>
      </c>
      <c r="EO85">
        <v>1</v>
      </c>
      <c r="EP85">
        <v>0</v>
      </c>
      <c r="EQ85">
        <v>4</v>
      </c>
      <c r="ES85" t="s">
        <v>1298</v>
      </c>
      <c r="ET85">
        <v>6500</v>
      </c>
      <c r="EU85" t="s">
        <v>1317</v>
      </c>
      <c r="EX85">
        <v>60</v>
      </c>
      <c r="EY85">
        <v>2</v>
      </c>
      <c r="EZ85">
        <v>0</v>
      </c>
      <c r="FA85">
        <v>2000</v>
      </c>
      <c r="FB85">
        <v>2000</v>
      </c>
      <c r="FD85" t="s">
        <v>1298</v>
      </c>
      <c r="FE85">
        <v>8000</v>
      </c>
      <c r="FF85" t="s">
        <v>1317</v>
      </c>
      <c r="FI85">
        <v>30</v>
      </c>
      <c r="FJ85">
        <v>2</v>
      </c>
      <c r="FK85">
        <v>0</v>
      </c>
      <c r="FL85">
        <v>5000</v>
      </c>
      <c r="FM85">
        <v>5000</v>
      </c>
      <c r="FO85" t="s">
        <v>1298</v>
      </c>
      <c r="FP85">
        <v>1500</v>
      </c>
      <c r="FQ85" t="s">
        <v>1317</v>
      </c>
      <c r="FT85">
        <v>7</v>
      </c>
      <c r="FU85">
        <v>2</v>
      </c>
      <c r="FV85">
        <v>0</v>
      </c>
      <c r="FW85">
        <v>10000</v>
      </c>
      <c r="FX85">
        <v>1000</v>
      </c>
      <c r="FZ85" t="s">
        <v>1298</v>
      </c>
      <c r="GA85">
        <v>2000</v>
      </c>
      <c r="GB85" t="s">
        <v>1317</v>
      </c>
      <c r="GE85">
        <v>30</v>
      </c>
      <c r="GF85">
        <v>2</v>
      </c>
      <c r="GG85">
        <v>0</v>
      </c>
      <c r="GH85">
        <v>1500</v>
      </c>
      <c r="GI85">
        <v>1500</v>
      </c>
      <c r="GK85" t="s">
        <v>1302</v>
      </c>
      <c r="HH85" t="s">
        <v>1303</v>
      </c>
      <c r="HI85">
        <v>1</v>
      </c>
      <c r="HJ85">
        <v>0</v>
      </c>
      <c r="HK85">
        <v>0</v>
      </c>
      <c r="HL85">
        <v>0</v>
      </c>
      <c r="JB85" t="s">
        <v>1772</v>
      </c>
      <c r="JC85">
        <v>0</v>
      </c>
      <c r="JD85">
        <v>1</v>
      </c>
      <c r="JE85">
        <v>1</v>
      </c>
      <c r="JF85">
        <v>1</v>
      </c>
      <c r="JG85">
        <v>1</v>
      </c>
      <c r="JH85">
        <v>1</v>
      </c>
      <c r="JI85">
        <v>1</v>
      </c>
      <c r="JJ85">
        <v>1</v>
      </c>
      <c r="JK85">
        <v>1</v>
      </c>
      <c r="JL85">
        <v>1</v>
      </c>
      <c r="JM85">
        <v>1</v>
      </c>
      <c r="JN85">
        <v>1</v>
      </c>
      <c r="JO85">
        <v>1</v>
      </c>
      <c r="JP85">
        <v>1</v>
      </c>
      <c r="JQ85">
        <v>1</v>
      </c>
      <c r="JR85">
        <v>0</v>
      </c>
      <c r="JS85">
        <v>14</v>
      </c>
      <c r="JT85">
        <v>21</v>
      </c>
      <c r="KG85" t="s">
        <v>1298</v>
      </c>
      <c r="KH85" t="s">
        <v>1300</v>
      </c>
      <c r="KI85">
        <v>1</v>
      </c>
      <c r="KJ85">
        <v>1</v>
      </c>
      <c r="KK85">
        <v>8500</v>
      </c>
      <c r="KL85">
        <v>100</v>
      </c>
      <c r="KM85" t="s">
        <v>1317</v>
      </c>
      <c r="KP85">
        <v>60</v>
      </c>
      <c r="KQ85">
        <v>5</v>
      </c>
      <c r="KR85">
        <v>0</v>
      </c>
      <c r="KS85">
        <v>600</v>
      </c>
      <c r="KT85">
        <v>200</v>
      </c>
      <c r="KV85" t="s">
        <v>1298</v>
      </c>
      <c r="KW85" t="s">
        <v>1345</v>
      </c>
      <c r="KX85">
        <v>0</v>
      </c>
      <c r="KY85">
        <v>1</v>
      </c>
      <c r="KZ85">
        <v>1</v>
      </c>
      <c r="LB85">
        <v>25000</v>
      </c>
      <c r="LC85">
        <v>40000</v>
      </c>
      <c r="LD85" t="s">
        <v>1317</v>
      </c>
      <c r="LG85">
        <v>60</v>
      </c>
      <c r="LH85">
        <v>4</v>
      </c>
      <c r="LI85">
        <v>0</v>
      </c>
      <c r="LJ85">
        <v>500</v>
      </c>
      <c r="LK85">
        <v>100</v>
      </c>
      <c r="LM85" t="s">
        <v>1298</v>
      </c>
      <c r="LN85">
        <v>7000</v>
      </c>
      <c r="LO85" t="s">
        <v>1317</v>
      </c>
      <c r="LR85">
        <v>30</v>
      </c>
      <c r="LS85">
        <v>4</v>
      </c>
      <c r="LT85">
        <v>0</v>
      </c>
      <c r="LU85">
        <v>1500</v>
      </c>
      <c r="LV85">
        <v>1500</v>
      </c>
      <c r="LX85" t="s">
        <v>1298</v>
      </c>
      <c r="LY85">
        <v>6000</v>
      </c>
      <c r="LZ85" t="s">
        <v>1317</v>
      </c>
      <c r="MC85">
        <v>21</v>
      </c>
      <c r="MD85">
        <v>4</v>
      </c>
      <c r="ME85">
        <v>0</v>
      </c>
      <c r="MF85">
        <v>1500</v>
      </c>
      <c r="MG85">
        <v>1500</v>
      </c>
      <c r="MI85" t="s">
        <v>1298</v>
      </c>
      <c r="MJ85">
        <v>1750</v>
      </c>
      <c r="MK85" t="s">
        <v>1317</v>
      </c>
      <c r="MN85">
        <v>30</v>
      </c>
      <c r="MO85">
        <v>2</v>
      </c>
      <c r="MP85">
        <v>0</v>
      </c>
      <c r="MQ85">
        <v>5000</v>
      </c>
      <c r="MR85">
        <v>1000</v>
      </c>
      <c r="MT85" t="s">
        <v>1298</v>
      </c>
      <c r="MU85">
        <v>200</v>
      </c>
      <c r="MV85" t="s">
        <v>1317</v>
      </c>
      <c r="MY85">
        <v>15</v>
      </c>
      <c r="MZ85">
        <v>2</v>
      </c>
      <c r="NA85">
        <v>0</v>
      </c>
      <c r="NB85">
        <v>5000</v>
      </c>
      <c r="NC85">
        <v>5000</v>
      </c>
      <c r="NE85" t="s">
        <v>1298</v>
      </c>
      <c r="NF85" t="s">
        <v>1323</v>
      </c>
      <c r="NG85">
        <v>0</v>
      </c>
      <c r="NH85">
        <v>0</v>
      </c>
      <c r="NI85">
        <v>1</v>
      </c>
      <c r="NL85">
        <v>2500</v>
      </c>
      <c r="NM85" t="s">
        <v>1317</v>
      </c>
      <c r="NP85">
        <v>30</v>
      </c>
      <c r="NQ85">
        <v>2</v>
      </c>
      <c r="NR85">
        <v>0</v>
      </c>
      <c r="NS85">
        <v>1500</v>
      </c>
      <c r="NT85">
        <v>1500</v>
      </c>
      <c r="NV85" t="s">
        <v>1298</v>
      </c>
      <c r="NW85">
        <v>6500</v>
      </c>
      <c r="NX85" t="s">
        <v>1317</v>
      </c>
      <c r="OA85">
        <v>15</v>
      </c>
      <c r="OB85">
        <v>2</v>
      </c>
      <c r="OC85">
        <v>0</v>
      </c>
      <c r="OD85">
        <v>2000</v>
      </c>
      <c r="OE85">
        <v>2000</v>
      </c>
      <c r="OG85" t="s">
        <v>1298</v>
      </c>
      <c r="OH85">
        <v>3500</v>
      </c>
      <c r="OI85" t="s">
        <v>1317</v>
      </c>
      <c r="OL85">
        <v>30</v>
      </c>
      <c r="OM85">
        <v>3</v>
      </c>
      <c r="ON85">
        <v>0</v>
      </c>
      <c r="OO85">
        <v>1000</v>
      </c>
      <c r="OP85">
        <v>1000</v>
      </c>
      <c r="OR85" t="s">
        <v>1298</v>
      </c>
      <c r="OS85">
        <v>2500</v>
      </c>
      <c r="OT85" t="s">
        <v>1317</v>
      </c>
      <c r="OW85">
        <v>30</v>
      </c>
      <c r="OX85">
        <v>3</v>
      </c>
      <c r="OY85">
        <v>0</v>
      </c>
      <c r="OZ85">
        <v>2000</v>
      </c>
      <c r="PA85">
        <v>2000</v>
      </c>
      <c r="PC85" t="s">
        <v>1298</v>
      </c>
      <c r="PD85">
        <v>3500</v>
      </c>
      <c r="PE85" t="s">
        <v>1317</v>
      </c>
      <c r="PH85">
        <v>30</v>
      </c>
      <c r="PI85">
        <v>5</v>
      </c>
      <c r="PJ85">
        <v>0</v>
      </c>
      <c r="PK85">
        <v>1000</v>
      </c>
      <c r="PL85">
        <v>500</v>
      </c>
      <c r="PN85" t="s">
        <v>1298</v>
      </c>
      <c r="PO85">
        <v>2000</v>
      </c>
      <c r="PP85" t="s">
        <v>1317</v>
      </c>
      <c r="PS85">
        <v>30</v>
      </c>
      <c r="PT85">
        <v>3</v>
      </c>
      <c r="PU85">
        <v>0</v>
      </c>
      <c r="PV85">
        <v>1000</v>
      </c>
      <c r="PW85">
        <v>1000</v>
      </c>
      <c r="PY85" t="s">
        <v>1298</v>
      </c>
      <c r="PZ85" t="s">
        <v>1294</v>
      </c>
      <c r="QA85">
        <v>6000</v>
      </c>
      <c r="QD85" t="s">
        <v>1317</v>
      </c>
      <c r="QG85">
        <v>15</v>
      </c>
      <c r="QH85">
        <v>3</v>
      </c>
      <c r="QI85">
        <v>0</v>
      </c>
      <c r="QJ85">
        <v>2000</v>
      </c>
      <c r="QK85">
        <v>2000</v>
      </c>
      <c r="QM85" t="s">
        <v>1298</v>
      </c>
      <c r="QN85">
        <v>200</v>
      </c>
      <c r="QO85" t="s">
        <v>1317</v>
      </c>
      <c r="QR85">
        <v>15</v>
      </c>
      <c r="QS85">
        <v>2</v>
      </c>
      <c r="QT85">
        <v>0</v>
      </c>
      <c r="QU85">
        <v>5000</v>
      </c>
      <c r="QV85">
        <v>5000</v>
      </c>
      <c r="QX85" t="s">
        <v>1294</v>
      </c>
      <c r="QZ85" t="s">
        <v>1780</v>
      </c>
      <c r="RA85">
        <v>0</v>
      </c>
      <c r="RB85">
        <v>0</v>
      </c>
      <c r="RC85">
        <v>1</v>
      </c>
      <c r="RD85">
        <v>1</v>
      </c>
      <c r="RE85">
        <v>1</v>
      </c>
      <c r="RF85">
        <v>0</v>
      </c>
      <c r="RG85">
        <v>0</v>
      </c>
      <c r="RH85">
        <v>0</v>
      </c>
      <c r="RI85">
        <v>0</v>
      </c>
      <c r="RJ85">
        <v>0</v>
      </c>
      <c r="RK85">
        <v>0</v>
      </c>
      <c r="RL85">
        <v>0</v>
      </c>
      <c r="RM85">
        <v>0</v>
      </c>
      <c r="RN85">
        <v>0</v>
      </c>
      <c r="RO85">
        <v>0</v>
      </c>
      <c r="RP85">
        <v>0</v>
      </c>
      <c r="RR85" t="s">
        <v>1403</v>
      </c>
      <c r="RS85">
        <v>0</v>
      </c>
      <c r="RT85">
        <v>0</v>
      </c>
      <c r="RU85">
        <v>0</v>
      </c>
      <c r="RV85">
        <v>0</v>
      </c>
      <c r="RW85">
        <v>0</v>
      </c>
      <c r="RX85">
        <v>0</v>
      </c>
      <c r="RY85">
        <v>0</v>
      </c>
      <c r="RZ85">
        <v>0</v>
      </c>
      <c r="SA85">
        <v>0</v>
      </c>
      <c r="SB85">
        <v>1</v>
      </c>
      <c r="SC85">
        <v>0</v>
      </c>
      <c r="SD85" t="s">
        <v>1781</v>
      </c>
      <c r="SF85" t="s">
        <v>1303</v>
      </c>
      <c r="SG85">
        <v>1</v>
      </c>
      <c r="SH85">
        <v>0</v>
      </c>
      <c r="SI85">
        <v>0</v>
      </c>
      <c r="SJ85">
        <v>0</v>
      </c>
      <c r="AQG85" t="s">
        <v>1296</v>
      </c>
      <c r="AQH85">
        <v>1</v>
      </c>
      <c r="AQI85">
        <v>0</v>
      </c>
      <c r="AQJ85">
        <v>0</v>
      </c>
      <c r="AQK85">
        <v>0</v>
      </c>
      <c r="AQL85">
        <v>0</v>
      </c>
      <c r="AQM85">
        <v>0</v>
      </c>
      <c r="AQN85">
        <v>0</v>
      </c>
      <c r="AQO85">
        <v>0</v>
      </c>
      <c r="AQP85">
        <v>0</v>
      </c>
      <c r="AQQ85">
        <v>0</v>
      </c>
      <c r="AQS85" t="s">
        <v>1762</v>
      </c>
      <c r="AQT85">
        <v>1</v>
      </c>
      <c r="AQU85">
        <v>0</v>
      </c>
      <c r="AQV85">
        <v>1</v>
      </c>
      <c r="AQW85">
        <v>1</v>
      </c>
      <c r="AQX85">
        <v>0</v>
      </c>
      <c r="AQY85">
        <v>1</v>
      </c>
      <c r="AQZ85">
        <v>1</v>
      </c>
      <c r="ARA85">
        <v>0</v>
      </c>
      <c r="ARB85">
        <v>0</v>
      </c>
      <c r="ARC85">
        <v>0</v>
      </c>
      <c r="ARD85">
        <v>0</v>
      </c>
      <c r="ARF85" t="s">
        <v>1424</v>
      </c>
      <c r="ARG85" t="s">
        <v>1444</v>
      </c>
      <c r="ARH85">
        <v>0</v>
      </c>
      <c r="ARI85">
        <v>1</v>
      </c>
      <c r="ARJ85">
        <v>0</v>
      </c>
      <c r="ARK85">
        <v>1</v>
      </c>
      <c r="ARL85">
        <v>0</v>
      </c>
      <c r="ARM85">
        <v>0</v>
      </c>
      <c r="ARN85" t="s">
        <v>1294</v>
      </c>
      <c r="ARO85" t="s">
        <v>1296</v>
      </c>
      <c r="ARP85">
        <v>1</v>
      </c>
      <c r="ARQ85">
        <v>0</v>
      </c>
      <c r="ARR85">
        <v>0</v>
      </c>
      <c r="ARS85">
        <v>0</v>
      </c>
      <c r="ART85">
        <v>0</v>
      </c>
      <c r="ARU85">
        <v>0</v>
      </c>
      <c r="ARV85">
        <v>0</v>
      </c>
      <c r="ARW85">
        <v>0</v>
      </c>
      <c r="ARX85">
        <v>0</v>
      </c>
      <c r="ARZ85" t="s">
        <v>1306</v>
      </c>
      <c r="ASA85" t="s">
        <v>1296</v>
      </c>
      <c r="ASB85">
        <v>1</v>
      </c>
      <c r="ASC85">
        <v>0</v>
      </c>
      <c r="ASD85">
        <v>0</v>
      </c>
      <c r="ASE85">
        <v>0</v>
      </c>
      <c r="ASF85">
        <v>0</v>
      </c>
      <c r="ASG85">
        <v>0</v>
      </c>
      <c r="ASH85">
        <v>0</v>
      </c>
      <c r="ASI85">
        <v>0</v>
      </c>
      <c r="ASJ85">
        <v>0</v>
      </c>
      <c r="ASL85" t="s">
        <v>1296</v>
      </c>
      <c r="ASM85">
        <v>1</v>
      </c>
      <c r="ASN85">
        <v>0</v>
      </c>
      <c r="ASO85">
        <v>0</v>
      </c>
      <c r="ASP85">
        <v>0</v>
      </c>
      <c r="ASQ85">
        <v>0</v>
      </c>
      <c r="ASR85">
        <v>0</v>
      </c>
      <c r="ASS85">
        <v>0</v>
      </c>
      <c r="AST85">
        <v>0</v>
      </c>
      <c r="ASU85">
        <v>0</v>
      </c>
      <c r="ASV85">
        <v>0</v>
      </c>
      <c r="ASX85" t="s">
        <v>1296</v>
      </c>
      <c r="ASY85">
        <v>1</v>
      </c>
      <c r="ASZ85">
        <v>0</v>
      </c>
      <c r="ATA85">
        <v>0</v>
      </c>
      <c r="ATB85">
        <v>0</v>
      </c>
      <c r="ATC85">
        <v>0</v>
      </c>
      <c r="ATD85">
        <v>0</v>
      </c>
      <c r="ATE85">
        <v>0</v>
      </c>
      <c r="ATF85">
        <v>0</v>
      </c>
      <c r="ATG85">
        <v>0</v>
      </c>
      <c r="ATI85" t="s">
        <v>1782</v>
      </c>
      <c r="ATJ85">
        <v>0</v>
      </c>
      <c r="ATK85">
        <v>0</v>
      </c>
      <c r="ATL85">
        <v>0</v>
      </c>
      <c r="ATM85">
        <v>0</v>
      </c>
      <c r="ATN85">
        <v>1</v>
      </c>
      <c r="ATO85">
        <v>1</v>
      </c>
      <c r="ATP85">
        <v>1</v>
      </c>
      <c r="ATQ85">
        <v>0</v>
      </c>
      <c r="ATR85">
        <v>0</v>
      </c>
      <c r="ATT85" t="s">
        <v>1327</v>
      </c>
      <c r="ATX85" t="s">
        <v>1307</v>
      </c>
      <c r="ATY85" t="s">
        <v>1294</v>
      </c>
      <c r="ATZ85" t="s">
        <v>1783</v>
      </c>
      <c r="AUB85" t="s">
        <v>1328</v>
      </c>
      <c r="AUD85" t="s">
        <v>1328</v>
      </c>
      <c r="AUG85">
        <v>443784761</v>
      </c>
      <c r="AUH85" s="167">
        <v>45100.701874999999</v>
      </c>
      <c r="AUK85" t="s">
        <v>1308</v>
      </c>
      <c r="AUL85" t="s">
        <v>1309</v>
      </c>
      <c r="AUM85" t="s">
        <v>1310</v>
      </c>
    </row>
    <row r="86" spans="1:534 1125:1235" customFormat="1" ht="14.45">
      <c r="A86">
        <v>85</v>
      </c>
      <c r="B86" t="s">
        <v>1784</v>
      </c>
      <c r="C86" s="167">
        <v>45101</v>
      </c>
      <c r="D86" t="s">
        <v>1785</v>
      </c>
      <c r="E86" t="s">
        <v>1786</v>
      </c>
      <c r="F86" s="167">
        <v>45101.443045925931</v>
      </c>
      <c r="G86" s="167">
        <v>45101.456508483803</v>
      </c>
      <c r="H86" t="s">
        <v>1286</v>
      </c>
      <c r="K86" t="s">
        <v>1787</v>
      </c>
      <c r="L86" s="167">
        <v>45101</v>
      </c>
      <c r="M86" t="s">
        <v>1288</v>
      </c>
      <c r="N86" t="s">
        <v>1788</v>
      </c>
      <c r="O86" t="s">
        <v>1789</v>
      </c>
      <c r="P86" t="s">
        <v>1291</v>
      </c>
      <c r="S86" t="s">
        <v>1790</v>
      </c>
      <c r="T86" t="s">
        <v>1791</v>
      </c>
      <c r="V86" t="s">
        <v>1294</v>
      </c>
      <c r="X86" t="s">
        <v>1295</v>
      </c>
      <c r="AA86" t="s">
        <v>1405</v>
      </c>
      <c r="AB86">
        <v>1</v>
      </c>
      <c r="AC86">
        <v>0</v>
      </c>
      <c r="AD86">
        <v>0</v>
      </c>
      <c r="AE86">
        <v>0</v>
      </c>
      <c r="AF86">
        <v>1</v>
      </c>
      <c r="AH86" t="s">
        <v>1318</v>
      </c>
      <c r="AI86">
        <v>1000</v>
      </c>
      <c r="AJ86" t="s">
        <v>1317</v>
      </c>
      <c r="AM86">
        <v>30</v>
      </c>
      <c r="AN86">
        <v>30</v>
      </c>
      <c r="AO86">
        <v>1</v>
      </c>
      <c r="AP86">
        <v>100</v>
      </c>
      <c r="AQ86">
        <v>0</v>
      </c>
      <c r="BW86" t="s">
        <v>1294</v>
      </c>
      <c r="BY86" t="s">
        <v>1405</v>
      </c>
      <c r="BZ86">
        <v>1</v>
      </c>
      <c r="CA86">
        <v>0</v>
      </c>
      <c r="CB86">
        <v>0</v>
      </c>
      <c r="CC86">
        <v>0</v>
      </c>
      <c r="CE86" t="s">
        <v>1692</v>
      </c>
      <c r="CF86">
        <v>1</v>
      </c>
      <c r="CG86">
        <v>0</v>
      </c>
      <c r="CH86">
        <v>0</v>
      </c>
      <c r="CI86">
        <v>1</v>
      </c>
      <c r="CJ86">
        <v>0</v>
      </c>
      <c r="CK86">
        <v>1</v>
      </c>
      <c r="CL86">
        <v>1</v>
      </c>
      <c r="CM86">
        <v>0</v>
      </c>
      <c r="CN86">
        <v>0</v>
      </c>
      <c r="CO86">
        <v>0</v>
      </c>
      <c r="CP86">
        <v>0</v>
      </c>
      <c r="CS86" t="s">
        <v>1303</v>
      </c>
      <c r="CT86">
        <v>1</v>
      </c>
      <c r="CU86">
        <v>0</v>
      </c>
      <c r="CV86">
        <v>0</v>
      </c>
      <c r="CW86">
        <v>0</v>
      </c>
      <c r="EK86" t="s">
        <v>1296</v>
      </c>
      <c r="EL86">
        <v>0</v>
      </c>
      <c r="EM86">
        <v>0</v>
      </c>
      <c r="EN86">
        <v>0</v>
      </c>
      <c r="EO86">
        <v>0</v>
      </c>
      <c r="EP86">
        <v>1</v>
      </c>
      <c r="EQ86">
        <v>1</v>
      </c>
      <c r="JB86" t="s">
        <v>1729</v>
      </c>
      <c r="JC86">
        <v>0</v>
      </c>
      <c r="JD86">
        <v>0</v>
      </c>
      <c r="JE86">
        <v>0</v>
      </c>
      <c r="JF86">
        <v>0</v>
      </c>
      <c r="JG86">
        <v>0</v>
      </c>
      <c r="JH86">
        <v>0</v>
      </c>
      <c r="JI86">
        <v>1</v>
      </c>
      <c r="JJ86">
        <v>0</v>
      </c>
      <c r="JK86">
        <v>1</v>
      </c>
      <c r="JL86">
        <v>0</v>
      </c>
      <c r="JM86">
        <v>0</v>
      </c>
      <c r="JN86">
        <v>0</v>
      </c>
      <c r="JO86">
        <v>0</v>
      </c>
      <c r="JP86">
        <v>0</v>
      </c>
      <c r="JQ86">
        <v>0</v>
      </c>
      <c r="JR86">
        <v>0</v>
      </c>
      <c r="JS86">
        <v>2</v>
      </c>
      <c r="JT86">
        <v>4</v>
      </c>
      <c r="MT86" t="s">
        <v>1318</v>
      </c>
      <c r="MU86">
        <v>150</v>
      </c>
      <c r="MV86" t="s">
        <v>1317</v>
      </c>
      <c r="MY86">
        <v>60</v>
      </c>
      <c r="MZ86">
        <v>30</v>
      </c>
      <c r="NA86">
        <v>0</v>
      </c>
      <c r="NB86">
        <v>300</v>
      </c>
      <c r="NC86">
        <v>0</v>
      </c>
      <c r="NV86" t="s">
        <v>1318</v>
      </c>
      <c r="NW86">
        <v>2000</v>
      </c>
      <c r="NX86" t="s">
        <v>1317</v>
      </c>
      <c r="OA86">
        <v>45</v>
      </c>
      <c r="OB86">
        <v>30</v>
      </c>
      <c r="OC86">
        <v>0</v>
      </c>
      <c r="OD86">
        <v>100</v>
      </c>
      <c r="OE86">
        <v>0</v>
      </c>
      <c r="QX86" t="s">
        <v>1294</v>
      </c>
      <c r="QZ86" t="s">
        <v>1730</v>
      </c>
      <c r="RA86">
        <v>0</v>
      </c>
      <c r="RB86">
        <v>0</v>
      </c>
      <c r="RC86">
        <v>0</v>
      </c>
      <c r="RD86">
        <v>0</v>
      </c>
      <c r="RE86">
        <v>0</v>
      </c>
      <c r="RF86">
        <v>0</v>
      </c>
      <c r="RG86">
        <v>1</v>
      </c>
      <c r="RH86">
        <v>0</v>
      </c>
      <c r="RI86">
        <v>1</v>
      </c>
      <c r="RJ86">
        <v>0</v>
      </c>
      <c r="RK86">
        <v>0</v>
      </c>
      <c r="RL86">
        <v>0</v>
      </c>
      <c r="RM86">
        <v>0</v>
      </c>
      <c r="RN86">
        <v>0</v>
      </c>
      <c r="RO86">
        <v>0</v>
      </c>
      <c r="RP86">
        <v>0</v>
      </c>
      <c r="RR86" t="s">
        <v>1692</v>
      </c>
      <c r="RS86">
        <v>1</v>
      </c>
      <c r="RT86">
        <v>0</v>
      </c>
      <c r="RU86">
        <v>0</v>
      </c>
      <c r="RV86">
        <v>1</v>
      </c>
      <c r="RW86">
        <v>0</v>
      </c>
      <c r="RX86">
        <v>1</v>
      </c>
      <c r="RY86">
        <v>1</v>
      </c>
      <c r="RZ86">
        <v>0</v>
      </c>
      <c r="SA86">
        <v>0</v>
      </c>
      <c r="SB86">
        <v>0</v>
      </c>
      <c r="SC86">
        <v>0</v>
      </c>
      <c r="SF86" t="s">
        <v>1303</v>
      </c>
      <c r="SG86">
        <v>1</v>
      </c>
      <c r="SH86">
        <v>0</v>
      </c>
      <c r="SI86">
        <v>0</v>
      </c>
      <c r="SJ86">
        <v>0</v>
      </c>
      <c r="AQG86" t="s">
        <v>1604</v>
      </c>
      <c r="AQH86">
        <v>0</v>
      </c>
      <c r="AQI86">
        <v>0</v>
      </c>
      <c r="AQJ86">
        <v>0</v>
      </c>
      <c r="AQK86">
        <v>0</v>
      </c>
      <c r="AQL86">
        <v>0</v>
      </c>
      <c r="AQM86">
        <v>1</v>
      </c>
      <c r="AQN86">
        <v>0</v>
      </c>
      <c r="AQO86">
        <v>0</v>
      </c>
      <c r="AQP86">
        <v>0</v>
      </c>
      <c r="AQQ86">
        <v>0</v>
      </c>
      <c r="AQS86" t="s">
        <v>1403</v>
      </c>
      <c r="AQT86">
        <v>0</v>
      </c>
      <c r="AQU86">
        <v>0</v>
      </c>
      <c r="AQV86">
        <v>0</v>
      </c>
      <c r="AQW86">
        <v>0</v>
      </c>
      <c r="AQX86">
        <v>0</v>
      </c>
      <c r="AQY86">
        <v>0</v>
      </c>
      <c r="AQZ86">
        <v>0</v>
      </c>
      <c r="ARA86">
        <v>0</v>
      </c>
      <c r="ARB86">
        <v>1</v>
      </c>
      <c r="ARC86">
        <v>0</v>
      </c>
      <c r="ARD86">
        <v>0</v>
      </c>
      <c r="ARE86" t="s">
        <v>1792</v>
      </c>
      <c r="ARF86" t="s">
        <v>1325</v>
      </c>
      <c r="ARG86" t="s">
        <v>1336</v>
      </c>
      <c r="ARH86">
        <v>0</v>
      </c>
      <c r="ARI86">
        <v>1</v>
      </c>
      <c r="ARJ86">
        <v>0</v>
      </c>
      <c r="ARK86">
        <v>0</v>
      </c>
      <c r="ARL86">
        <v>0</v>
      </c>
      <c r="ARM86">
        <v>0</v>
      </c>
      <c r="ARO86" t="s">
        <v>1417</v>
      </c>
      <c r="ARP86">
        <v>0</v>
      </c>
      <c r="ARQ86">
        <v>0</v>
      </c>
      <c r="ARR86">
        <v>0</v>
      </c>
      <c r="ARS86">
        <v>0</v>
      </c>
      <c r="ART86">
        <v>0</v>
      </c>
      <c r="ARU86">
        <v>0</v>
      </c>
      <c r="ARV86">
        <v>0</v>
      </c>
      <c r="ARW86">
        <v>1</v>
      </c>
      <c r="ARX86">
        <v>0</v>
      </c>
      <c r="ARZ86" t="s">
        <v>1306</v>
      </c>
      <c r="ASA86" t="s">
        <v>1793</v>
      </c>
      <c r="ASB86">
        <v>0</v>
      </c>
      <c r="ASC86">
        <v>0</v>
      </c>
      <c r="ASD86">
        <v>0</v>
      </c>
      <c r="ASE86">
        <v>0</v>
      </c>
      <c r="ASF86">
        <v>1</v>
      </c>
      <c r="ASG86">
        <v>0</v>
      </c>
      <c r="ASH86">
        <v>0</v>
      </c>
      <c r="ASI86">
        <v>0</v>
      </c>
      <c r="ASJ86">
        <v>0</v>
      </c>
      <c r="ASL86" t="s">
        <v>1578</v>
      </c>
      <c r="ASM86">
        <v>0</v>
      </c>
      <c r="ASN86">
        <v>0</v>
      </c>
      <c r="ASO86">
        <v>0</v>
      </c>
      <c r="ASP86">
        <v>1</v>
      </c>
      <c r="ASQ86">
        <v>0</v>
      </c>
      <c r="ASR86">
        <v>0</v>
      </c>
      <c r="ASS86">
        <v>0</v>
      </c>
      <c r="AST86">
        <v>0</v>
      </c>
      <c r="ASU86">
        <v>0</v>
      </c>
      <c r="ASV86">
        <v>0</v>
      </c>
      <c r="ASX86" t="s">
        <v>1598</v>
      </c>
      <c r="ASY86">
        <v>0</v>
      </c>
      <c r="ASZ86">
        <v>0</v>
      </c>
      <c r="ATA86">
        <v>0</v>
      </c>
      <c r="ATB86">
        <v>0</v>
      </c>
      <c r="ATC86">
        <v>1</v>
      </c>
      <c r="ATD86">
        <v>0</v>
      </c>
      <c r="ATE86">
        <v>0</v>
      </c>
      <c r="ATF86">
        <v>0</v>
      </c>
      <c r="ATG86">
        <v>0</v>
      </c>
      <c r="ATI86" t="s">
        <v>1794</v>
      </c>
      <c r="ATJ86">
        <v>0</v>
      </c>
      <c r="ATK86">
        <v>0</v>
      </c>
      <c r="ATL86">
        <v>0</v>
      </c>
      <c r="ATM86">
        <v>0</v>
      </c>
      <c r="ATN86">
        <v>1</v>
      </c>
      <c r="ATO86">
        <v>1</v>
      </c>
      <c r="ATP86">
        <v>1</v>
      </c>
      <c r="ATQ86">
        <v>0</v>
      </c>
      <c r="ATR86">
        <v>0</v>
      </c>
      <c r="ATT86" t="s">
        <v>1445</v>
      </c>
      <c r="ATU86" t="s">
        <v>1294</v>
      </c>
      <c r="ATW86" t="s">
        <v>1795</v>
      </c>
      <c r="ATX86" t="s">
        <v>1445</v>
      </c>
      <c r="ATY86" t="s">
        <v>1294</v>
      </c>
      <c r="AUA86" t="s">
        <v>1796</v>
      </c>
      <c r="AUG86">
        <v>444054695</v>
      </c>
      <c r="AUH86" s="167">
        <v>45101.492233796293</v>
      </c>
      <c r="AUK86" t="s">
        <v>1308</v>
      </c>
      <c r="AUL86" t="s">
        <v>1309</v>
      </c>
      <c r="AUM86" t="s">
        <v>1310</v>
      </c>
    </row>
    <row r="87" spans="1:534 1125:1235" customFormat="1" ht="14.45">
      <c r="A87">
        <v>86</v>
      </c>
      <c r="B87" t="s">
        <v>1797</v>
      </c>
      <c r="C87" s="167">
        <v>45101</v>
      </c>
      <c r="D87" t="s">
        <v>1785</v>
      </c>
      <c r="E87" t="s">
        <v>1786</v>
      </c>
      <c r="F87" s="167">
        <v>45101.46669055555</v>
      </c>
      <c r="G87" s="167">
        <v>45101.47302420139</v>
      </c>
      <c r="H87" t="s">
        <v>1286</v>
      </c>
      <c r="K87" t="s">
        <v>1787</v>
      </c>
      <c r="L87" s="167">
        <v>45101</v>
      </c>
      <c r="M87" t="s">
        <v>1288</v>
      </c>
      <c r="N87" t="s">
        <v>1788</v>
      </c>
      <c r="O87" t="s">
        <v>1789</v>
      </c>
      <c r="P87" t="s">
        <v>1291</v>
      </c>
      <c r="S87" t="s">
        <v>1790</v>
      </c>
      <c r="T87" t="s">
        <v>1791</v>
      </c>
      <c r="V87" t="s">
        <v>1294</v>
      </c>
      <c r="X87" t="s">
        <v>1295</v>
      </c>
      <c r="AA87" t="s">
        <v>1405</v>
      </c>
      <c r="AB87">
        <v>1</v>
      </c>
      <c r="AC87">
        <v>0</v>
      </c>
      <c r="AD87">
        <v>0</v>
      </c>
      <c r="AE87">
        <v>0</v>
      </c>
      <c r="AF87">
        <v>1</v>
      </c>
      <c r="AH87" t="s">
        <v>1318</v>
      </c>
      <c r="AI87">
        <v>1000</v>
      </c>
      <c r="AJ87" t="s">
        <v>1317</v>
      </c>
      <c r="AM87">
        <v>25</v>
      </c>
      <c r="AN87">
        <v>60</v>
      </c>
      <c r="AO87">
        <v>1</v>
      </c>
      <c r="AP87">
        <v>200</v>
      </c>
      <c r="AQ87">
        <v>0</v>
      </c>
      <c r="BW87" t="s">
        <v>1294</v>
      </c>
      <c r="BY87" t="s">
        <v>1405</v>
      </c>
      <c r="BZ87">
        <v>1</v>
      </c>
      <c r="CA87">
        <v>0</v>
      </c>
      <c r="CB87">
        <v>0</v>
      </c>
      <c r="CC87">
        <v>0</v>
      </c>
      <c r="CE87" t="s">
        <v>1798</v>
      </c>
      <c r="CF87">
        <v>1</v>
      </c>
      <c r="CG87">
        <v>0</v>
      </c>
      <c r="CH87">
        <v>0</v>
      </c>
      <c r="CI87">
        <v>0</v>
      </c>
      <c r="CJ87">
        <v>1</v>
      </c>
      <c r="CK87">
        <v>1</v>
      </c>
      <c r="CL87">
        <v>1</v>
      </c>
      <c r="CM87">
        <v>0</v>
      </c>
      <c r="CN87">
        <v>0</v>
      </c>
      <c r="CO87">
        <v>0</v>
      </c>
      <c r="CP87">
        <v>0</v>
      </c>
      <c r="CS87" t="s">
        <v>1303</v>
      </c>
      <c r="CT87">
        <v>1</v>
      </c>
      <c r="CU87">
        <v>0</v>
      </c>
      <c r="CV87">
        <v>0</v>
      </c>
      <c r="CW87">
        <v>0</v>
      </c>
      <c r="EK87" t="s">
        <v>1296</v>
      </c>
      <c r="EL87">
        <v>0</v>
      </c>
      <c r="EM87">
        <v>0</v>
      </c>
      <c r="EN87">
        <v>0</v>
      </c>
      <c r="EO87">
        <v>0</v>
      </c>
      <c r="EP87">
        <v>1</v>
      </c>
      <c r="EQ87">
        <v>1</v>
      </c>
      <c r="JB87" t="s">
        <v>1730</v>
      </c>
      <c r="JC87">
        <v>0</v>
      </c>
      <c r="JD87">
        <v>0</v>
      </c>
      <c r="JE87">
        <v>0</v>
      </c>
      <c r="JF87">
        <v>0</v>
      </c>
      <c r="JG87">
        <v>0</v>
      </c>
      <c r="JH87">
        <v>0</v>
      </c>
      <c r="JI87">
        <v>1</v>
      </c>
      <c r="JJ87">
        <v>0</v>
      </c>
      <c r="JK87">
        <v>1</v>
      </c>
      <c r="JL87">
        <v>0</v>
      </c>
      <c r="JM87">
        <v>0</v>
      </c>
      <c r="JN87">
        <v>0</v>
      </c>
      <c r="JO87">
        <v>0</v>
      </c>
      <c r="JP87">
        <v>0</v>
      </c>
      <c r="JQ87">
        <v>0</v>
      </c>
      <c r="JR87">
        <v>0</v>
      </c>
      <c r="JS87">
        <v>2</v>
      </c>
      <c r="JT87">
        <v>4</v>
      </c>
      <c r="MT87" t="s">
        <v>1318</v>
      </c>
      <c r="MU87">
        <v>150</v>
      </c>
      <c r="MV87" t="s">
        <v>1317</v>
      </c>
      <c r="MY87">
        <v>60</v>
      </c>
      <c r="MZ87">
        <v>30</v>
      </c>
      <c r="NA87">
        <v>0</v>
      </c>
      <c r="NB87">
        <v>300</v>
      </c>
      <c r="NC87">
        <v>0</v>
      </c>
      <c r="NV87" t="s">
        <v>1318</v>
      </c>
      <c r="NW87">
        <v>2250</v>
      </c>
      <c r="NX87" t="s">
        <v>1317</v>
      </c>
      <c r="OA87">
        <v>20</v>
      </c>
      <c r="OB87">
        <v>30</v>
      </c>
      <c r="OC87">
        <v>1</v>
      </c>
      <c r="OD87">
        <v>80</v>
      </c>
      <c r="OE87">
        <v>0</v>
      </c>
      <c r="QX87" t="s">
        <v>1294</v>
      </c>
      <c r="QZ87" t="s">
        <v>1730</v>
      </c>
      <c r="RA87">
        <v>0</v>
      </c>
      <c r="RB87">
        <v>0</v>
      </c>
      <c r="RC87">
        <v>0</v>
      </c>
      <c r="RD87">
        <v>0</v>
      </c>
      <c r="RE87">
        <v>0</v>
      </c>
      <c r="RF87">
        <v>0</v>
      </c>
      <c r="RG87">
        <v>1</v>
      </c>
      <c r="RH87">
        <v>0</v>
      </c>
      <c r="RI87">
        <v>1</v>
      </c>
      <c r="RJ87">
        <v>0</v>
      </c>
      <c r="RK87">
        <v>0</v>
      </c>
      <c r="RL87">
        <v>0</v>
      </c>
      <c r="RM87">
        <v>0</v>
      </c>
      <c r="RN87">
        <v>0</v>
      </c>
      <c r="RO87">
        <v>0</v>
      </c>
      <c r="RP87">
        <v>0</v>
      </c>
      <c r="RR87" t="s">
        <v>1737</v>
      </c>
      <c r="RS87">
        <v>0</v>
      </c>
      <c r="RT87">
        <v>0</v>
      </c>
      <c r="RU87">
        <v>0</v>
      </c>
      <c r="RV87">
        <v>1</v>
      </c>
      <c r="RW87">
        <v>0</v>
      </c>
      <c r="RX87">
        <v>1</v>
      </c>
      <c r="RY87">
        <v>1</v>
      </c>
      <c r="RZ87">
        <v>0</v>
      </c>
      <c r="SA87">
        <v>0</v>
      </c>
      <c r="SB87">
        <v>0</v>
      </c>
      <c r="SC87">
        <v>0</v>
      </c>
      <c r="SF87" t="s">
        <v>1332</v>
      </c>
      <c r="SG87">
        <v>0</v>
      </c>
      <c r="SH87">
        <v>1</v>
      </c>
      <c r="SI87">
        <v>0</v>
      </c>
      <c r="SJ87">
        <v>0</v>
      </c>
      <c r="SK87" t="s">
        <v>1502</v>
      </c>
      <c r="SL87">
        <v>0</v>
      </c>
      <c r="SM87">
        <v>0</v>
      </c>
      <c r="SN87">
        <v>0</v>
      </c>
      <c r="SO87">
        <v>0</v>
      </c>
      <c r="SP87">
        <v>0</v>
      </c>
      <c r="SQ87">
        <v>0</v>
      </c>
      <c r="SR87">
        <v>0</v>
      </c>
      <c r="SS87">
        <v>0</v>
      </c>
      <c r="ST87">
        <v>1</v>
      </c>
      <c r="SU87">
        <v>0</v>
      </c>
      <c r="SV87">
        <v>0</v>
      </c>
      <c r="SW87">
        <v>0</v>
      </c>
      <c r="SX87">
        <v>0</v>
      </c>
      <c r="SY87">
        <v>0</v>
      </c>
      <c r="SZ87">
        <v>0</v>
      </c>
      <c r="TA87">
        <v>0</v>
      </c>
      <c r="TB87" t="s">
        <v>1334</v>
      </c>
      <c r="TC87">
        <v>1</v>
      </c>
      <c r="TD87">
        <v>0</v>
      </c>
      <c r="TE87">
        <v>0</v>
      </c>
      <c r="TF87">
        <v>0</v>
      </c>
      <c r="TG87">
        <v>0</v>
      </c>
      <c r="TH87">
        <v>0</v>
      </c>
      <c r="TI87">
        <v>0</v>
      </c>
      <c r="TJ87">
        <v>0</v>
      </c>
      <c r="TK87">
        <v>0</v>
      </c>
      <c r="TL87">
        <v>0</v>
      </c>
      <c r="TM87">
        <v>0</v>
      </c>
      <c r="TN87">
        <v>0</v>
      </c>
      <c r="AQG87" t="s">
        <v>1604</v>
      </c>
      <c r="AQH87">
        <v>0</v>
      </c>
      <c r="AQI87">
        <v>0</v>
      </c>
      <c r="AQJ87">
        <v>0</v>
      </c>
      <c r="AQK87">
        <v>0</v>
      </c>
      <c r="AQL87">
        <v>0</v>
      </c>
      <c r="AQM87">
        <v>1</v>
      </c>
      <c r="AQN87">
        <v>0</v>
      </c>
      <c r="AQO87">
        <v>0</v>
      </c>
      <c r="AQP87">
        <v>0</v>
      </c>
      <c r="AQQ87">
        <v>0</v>
      </c>
      <c r="AQS87" t="s">
        <v>1312</v>
      </c>
      <c r="AQT87">
        <v>0</v>
      </c>
      <c r="AQU87">
        <v>0</v>
      </c>
      <c r="AQV87">
        <v>0</v>
      </c>
      <c r="AQW87">
        <v>1</v>
      </c>
      <c r="AQX87">
        <v>0</v>
      </c>
      <c r="AQY87">
        <v>0</v>
      </c>
      <c r="AQZ87">
        <v>0</v>
      </c>
      <c r="ARA87">
        <v>0</v>
      </c>
      <c r="ARB87">
        <v>0</v>
      </c>
      <c r="ARC87">
        <v>0</v>
      </c>
      <c r="ARD87">
        <v>0</v>
      </c>
      <c r="ARF87" t="s">
        <v>1325</v>
      </c>
      <c r="ARG87" t="s">
        <v>1480</v>
      </c>
      <c r="ARH87">
        <v>0</v>
      </c>
      <c r="ARI87">
        <v>1</v>
      </c>
      <c r="ARJ87">
        <v>1</v>
      </c>
      <c r="ARK87">
        <v>0</v>
      </c>
      <c r="ARL87">
        <v>0</v>
      </c>
      <c r="ARM87">
        <v>0</v>
      </c>
      <c r="ARO87" t="s">
        <v>1403</v>
      </c>
      <c r="ARP87">
        <v>0</v>
      </c>
      <c r="ARQ87">
        <v>0</v>
      </c>
      <c r="ARR87">
        <v>0</v>
      </c>
      <c r="ARS87">
        <v>0</v>
      </c>
      <c r="ART87">
        <v>0</v>
      </c>
      <c r="ARU87">
        <v>0</v>
      </c>
      <c r="ARV87">
        <v>1</v>
      </c>
      <c r="ARW87">
        <v>0</v>
      </c>
      <c r="ARX87">
        <v>0</v>
      </c>
      <c r="ARZ87" t="s">
        <v>1306</v>
      </c>
      <c r="ASA87" t="s">
        <v>1799</v>
      </c>
      <c r="ASB87">
        <v>0</v>
      </c>
      <c r="ASC87">
        <v>1</v>
      </c>
      <c r="ASD87">
        <v>1</v>
      </c>
      <c r="ASE87">
        <v>0</v>
      </c>
      <c r="ASF87">
        <v>0</v>
      </c>
      <c r="ASG87">
        <v>0</v>
      </c>
      <c r="ASH87">
        <v>0</v>
      </c>
      <c r="ASI87">
        <v>0</v>
      </c>
      <c r="ASJ87">
        <v>0</v>
      </c>
      <c r="ASL87" t="s">
        <v>1578</v>
      </c>
      <c r="ASM87">
        <v>0</v>
      </c>
      <c r="ASN87">
        <v>0</v>
      </c>
      <c r="ASO87">
        <v>0</v>
      </c>
      <c r="ASP87">
        <v>1</v>
      </c>
      <c r="ASQ87">
        <v>0</v>
      </c>
      <c r="ASR87">
        <v>0</v>
      </c>
      <c r="ASS87">
        <v>0</v>
      </c>
      <c r="AST87">
        <v>0</v>
      </c>
      <c r="ASU87">
        <v>0</v>
      </c>
      <c r="ASV87">
        <v>0</v>
      </c>
      <c r="ASX87" t="s">
        <v>1598</v>
      </c>
      <c r="ASY87">
        <v>0</v>
      </c>
      <c r="ASZ87">
        <v>0</v>
      </c>
      <c r="ATA87">
        <v>0</v>
      </c>
      <c r="ATB87">
        <v>0</v>
      </c>
      <c r="ATC87">
        <v>1</v>
      </c>
      <c r="ATD87">
        <v>0</v>
      </c>
      <c r="ATE87">
        <v>0</v>
      </c>
      <c r="ATF87">
        <v>0</v>
      </c>
      <c r="ATG87">
        <v>0</v>
      </c>
      <c r="ATI87" t="s">
        <v>1800</v>
      </c>
      <c r="ATJ87">
        <v>0</v>
      </c>
      <c r="ATK87">
        <v>0</v>
      </c>
      <c r="ATL87">
        <v>0</v>
      </c>
      <c r="ATM87">
        <v>0</v>
      </c>
      <c r="ATN87">
        <v>0</v>
      </c>
      <c r="ATO87">
        <v>1</v>
      </c>
      <c r="ATP87">
        <v>1</v>
      </c>
      <c r="ATQ87">
        <v>0</v>
      </c>
      <c r="ATR87">
        <v>0</v>
      </c>
      <c r="ATT87" t="s">
        <v>1445</v>
      </c>
      <c r="ATU87" t="s">
        <v>1294</v>
      </c>
      <c r="ATW87" t="s">
        <v>1795</v>
      </c>
      <c r="ATX87" t="s">
        <v>1445</v>
      </c>
      <c r="ATY87" t="s">
        <v>1294</v>
      </c>
      <c r="AUA87" t="s">
        <v>1796</v>
      </c>
      <c r="AUB87" t="s">
        <v>1801</v>
      </c>
      <c r="AUG87">
        <v>444054759</v>
      </c>
      <c r="AUH87" s="167">
        <v>45101.492337962962</v>
      </c>
      <c r="AUK87" t="s">
        <v>1308</v>
      </c>
      <c r="AUL87" t="s">
        <v>1309</v>
      </c>
      <c r="AUM87" t="s">
        <v>1310</v>
      </c>
    </row>
    <row r="88" spans="1:534 1125:1235" customFormat="1" ht="14.45">
      <c r="A88">
        <v>87</v>
      </c>
      <c r="B88" t="s">
        <v>1802</v>
      </c>
      <c r="C88" s="167">
        <v>45100</v>
      </c>
      <c r="D88" t="s">
        <v>1785</v>
      </c>
      <c r="E88" t="s">
        <v>1786</v>
      </c>
      <c r="F88" s="167">
        <v>45100.569449814822</v>
      </c>
      <c r="G88" s="167">
        <v>45100.574893715282</v>
      </c>
      <c r="H88" t="s">
        <v>1286</v>
      </c>
      <c r="K88" t="s">
        <v>1787</v>
      </c>
      <c r="L88" s="167">
        <v>45100</v>
      </c>
      <c r="M88" t="s">
        <v>1288</v>
      </c>
      <c r="N88" t="s">
        <v>1788</v>
      </c>
      <c r="O88" t="s">
        <v>1789</v>
      </c>
      <c r="P88" t="s">
        <v>1291</v>
      </c>
      <c r="S88" t="s">
        <v>1790</v>
      </c>
      <c r="T88" t="s">
        <v>1791</v>
      </c>
      <c r="V88" t="s">
        <v>1294</v>
      </c>
      <c r="X88" t="s">
        <v>1295</v>
      </c>
      <c r="AA88" t="s">
        <v>1405</v>
      </c>
      <c r="AB88">
        <v>1</v>
      </c>
      <c r="AC88">
        <v>0</v>
      </c>
      <c r="AD88">
        <v>0</v>
      </c>
      <c r="AE88">
        <v>0</v>
      </c>
      <c r="AF88">
        <v>1</v>
      </c>
      <c r="AH88" t="s">
        <v>1318</v>
      </c>
      <c r="AI88">
        <v>1500</v>
      </c>
      <c r="AJ88" t="s">
        <v>1317</v>
      </c>
      <c r="AM88">
        <v>20</v>
      </c>
      <c r="AN88">
        <v>30</v>
      </c>
      <c r="AO88">
        <v>1</v>
      </c>
      <c r="AP88">
        <v>100</v>
      </c>
      <c r="AQ88">
        <v>0</v>
      </c>
      <c r="BW88" t="s">
        <v>1294</v>
      </c>
      <c r="BY88" t="s">
        <v>1405</v>
      </c>
      <c r="BZ88">
        <v>1</v>
      </c>
      <c r="CA88">
        <v>0</v>
      </c>
      <c r="CB88">
        <v>0</v>
      </c>
      <c r="CC88">
        <v>0</v>
      </c>
      <c r="CE88" t="s">
        <v>1798</v>
      </c>
      <c r="CF88">
        <v>1</v>
      </c>
      <c r="CG88">
        <v>0</v>
      </c>
      <c r="CH88">
        <v>0</v>
      </c>
      <c r="CI88">
        <v>0</v>
      </c>
      <c r="CJ88">
        <v>1</v>
      </c>
      <c r="CK88">
        <v>1</v>
      </c>
      <c r="CL88">
        <v>1</v>
      </c>
      <c r="CM88">
        <v>0</v>
      </c>
      <c r="CN88">
        <v>0</v>
      </c>
      <c r="CO88">
        <v>0</v>
      </c>
      <c r="CP88">
        <v>0</v>
      </c>
      <c r="CS88" t="s">
        <v>1303</v>
      </c>
      <c r="CT88">
        <v>1</v>
      </c>
      <c r="CU88">
        <v>0</v>
      </c>
      <c r="CV88">
        <v>0</v>
      </c>
      <c r="CW88">
        <v>0</v>
      </c>
      <c r="EK88" t="s">
        <v>1296</v>
      </c>
      <c r="EL88">
        <v>0</v>
      </c>
      <c r="EM88">
        <v>0</v>
      </c>
      <c r="EN88">
        <v>0</v>
      </c>
      <c r="EO88">
        <v>0</v>
      </c>
      <c r="EP88">
        <v>1</v>
      </c>
      <c r="EQ88">
        <v>1</v>
      </c>
      <c r="JB88" t="s">
        <v>1730</v>
      </c>
      <c r="JC88">
        <v>0</v>
      </c>
      <c r="JD88">
        <v>0</v>
      </c>
      <c r="JE88">
        <v>0</v>
      </c>
      <c r="JF88">
        <v>0</v>
      </c>
      <c r="JG88">
        <v>0</v>
      </c>
      <c r="JH88">
        <v>0</v>
      </c>
      <c r="JI88">
        <v>1</v>
      </c>
      <c r="JJ88">
        <v>0</v>
      </c>
      <c r="JK88">
        <v>1</v>
      </c>
      <c r="JL88">
        <v>0</v>
      </c>
      <c r="JM88">
        <v>0</v>
      </c>
      <c r="JN88">
        <v>0</v>
      </c>
      <c r="JO88">
        <v>0</v>
      </c>
      <c r="JP88">
        <v>0</v>
      </c>
      <c r="JQ88">
        <v>0</v>
      </c>
      <c r="JR88">
        <v>0</v>
      </c>
      <c r="JS88">
        <v>2</v>
      </c>
      <c r="JT88">
        <v>4</v>
      </c>
      <c r="MT88" t="s">
        <v>1318</v>
      </c>
      <c r="MU88">
        <v>150</v>
      </c>
      <c r="MV88" t="s">
        <v>1317</v>
      </c>
      <c r="MY88">
        <v>30</v>
      </c>
      <c r="MZ88">
        <v>30</v>
      </c>
      <c r="NA88">
        <v>1</v>
      </c>
      <c r="NB88">
        <v>100</v>
      </c>
      <c r="NC88">
        <v>0</v>
      </c>
      <c r="NV88" t="s">
        <v>1318</v>
      </c>
      <c r="NW88">
        <v>2000</v>
      </c>
      <c r="NX88" t="s">
        <v>1317</v>
      </c>
      <c r="OA88">
        <v>30</v>
      </c>
      <c r="OB88">
        <v>30</v>
      </c>
      <c r="OC88">
        <v>1</v>
      </c>
      <c r="OD88">
        <v>150</v>
      </c>
      <c r="OE88">
        <v>0</v>
      </c>
      <c r="QX88" t="s">
        <v>1294</v>
      </c>
      <c r="QZ88" t="s">
        <v>1730</v>
      </c>
      <c r="RA88">
        <v>0</v>
      </c>
      <c r="RB88">
        <v>0</v>
      </c>
      <c r="RC88">
        <v>0</v>
      </c>
      <c r="RD88">
        <v>0</v>
      </c>
      <c r="RE88">
        <v>0</v>
      </c>
      <c r="RF88">
        <v>0</v>
      </c>
      <c r="RG88">
        <v>1</v>
      </c>
      <c r="RH88">
        <v>0</v>
      </c>
      <c r="RI88">
        <v>1</v>
      </c>
      <c r="RJ88">
        <v>0</v>
      </c>
      <c r="RK88">
        <v>0</v>
      </c>
      <c r="RL88">
        <v>0</v>
      </c>
      <c r="RM88">
        <v>0</v>
      </c>
      <c r="RN88">
        <v>0</v>
      </c>
      <c r="RO88">
        <v>0</v>
      </c>
      <c r="RP88">
        <v>0</v>
      </c>
      <c r="RR88" t="s">
        <v>1630</v>
      </c>
      <c r="RS88">
        <v>1</v>
      </c>
      <c r="RT88">
        <v>0</v>
      </c>
      <c r="RU88">
        <v>0</v>
      </c>
      <c r="RV88">
        <v>0</v>
      </c>
      <c r="RW88">
        <v>0</v>
      </c>
      <c r="RX88">
        <v>1</v>
      </c>
      <c r="RY88">
        <v>1</v>
      </c>
      <c r="RZ88">
        <v>0</v>
      </c>
      <c r="SA88">
        <v>0</v>
      </c>
      <c r="SB88">
        <v>0</v>
      </c>
      <c r="SC88">
        <v>0</v>
      </c>
      <c r="SF88" t="s">
        <v>1303</v>
      </c>
      <c r="SG88">
        <v>1</v>
      </c>
      <c r="SH88">
        <v>0</v>
      </c>
      <c r="SI88">
        <v>0</v>
      </c>
      <c r="SJ88">
        <v>0</v>
      </c>
      <c r="AQG88" t="s">
        <v>1604</v>
      </c>
      <c r="AQH88">
        <v>0</v>
      </c>
      <c r="AQI88">
        <v>0</v>
      </c>
      <c r="AQJ88">
        <v>0</v>
      </c>
      <c r="AQK88">
        <v>0</v>
      </c>
      <c r="AQL88">
        <v>0</v>
      </c>
      <c r="AQM88">
        <v>1</v>
      </c>
      <c r="AQN88">
        <v>0</v>
      </c>
      <c r="AQO88">
        <v>0</v>
      </c>
      <c r="AQP88">
        <v>0</v>
      </c>
      <c r="AQQ88">
        <v>0</v>
      </c>
      <c r="AQS88" t="s">
        <v>1403</v>
      </c>
      <c r="AQT88">
        <v>0</v>
      </c>
      <c r="AQU88">
        <v>0</v>
      </c>
      <c r="AQV88">
        <v>0</v>
      </c>
      <c r="AQW88">
        <v>0</v>
      </c>
      <c r="AQX88">
        <v>0</v>
      </c>
      <c r="AQY88">
        <v>0</v>
      </c>
      <c r="AQZ88">
        <v>0</v>
      </c>
      <c r="ARA88">
        <v>0</v>
      </c>
      <c r="ARB88">
        <v>1</v>
      </c>
      <c r="ARC88">
        <v>0</v>
      </c>
      <c r="ARD88">
        <v>0</v>
      </c>
      <c r="ARE88" t="s">
        <v>1803</v>
      </c>
      <c r="ARF88" t="s">
        <v>1325</v>
      </c>
      <c r="ARG88" t="s">
        <v>1480</v>
      </c>
      <c r="ARH88">
        <v>0</v>
      </c>
      <c r="ARI88">
        <v>1</v>
      </c>
      <c r="ARJ88">
        <v>1</v>
      </c>
      <c r="ARK88">
        <v>0</v>
      </c>
      <c r="ARL88">
        <v>0</v>
      </c>
      <c r="ARM88">
        <v>0</v>
      </c>
      <c r="ARO88" t="s">
        <v>1403</v>
      </c>
      <c r="ARP88">
        <v>0</v>
      </c>
      <c r="ARQ88">
        <v>0</v>
      </c>
      <c r="ARR88">
        <v>0</v>
      </c>
      <c r="ARS88">
        <v>0</v>
      </c>
      <c r="ART88">
        <v>0</v>
      </c>
      <c r="ARU88">
        <v>0</v>
      </c>
      <c r="ARV88">
        <v>1</v>
      </c>
      <c r="ARW88">
        <v>0</v>
      </c>
      <c r="ARX88">
        <v>0</v>
      </c>
      <c r="ARZ88" t="s">
        <v>1306</v>
      </c>
      <c r="ASA88" t="s">
        <v>1638</v>
      </c>
      <c r="ASB88">
        <v>0</v>
      </c>
      <c r="ASC88">
        <v>1</v>
      </c>
      <c r="ASD88">
        <v>0</v>
      </c>
      <c r="ASE88">
        <v>0</v>
      </c>
      <c r="ASF88">
        <v>1</v>
      </c>
      <c r="ASG88">
        <v>0</v>
      </c>
      <c r="ASH88">
        <v>0</v>
      </c>
      <c r="ASI88">
        <v>0</v>
      </c>
      <c r="ASJ88">
        <v>0</v>
      </c>
      <c r="ASL88" t="s">
        <v>1578</v>
      </c>
      <c r="ASM88">
        <v>0</v>
      </c>
      <c r="ASN88">
        <v>0</v>
      </c>
      <c r="ASO88">
        <v>0</v>
      </c>
      <c r="ASP88">
        <v>1</v>
      </c>
      <c r="ASQ88">
        <v>0</v>
      </c>
      <c r="ASR88">
        <v>0</v>
      </c>
      <c r="ASS88">
        <v>0</v>
      </c>
      <c r="AST88">
        <v>0</v>
      </c>
      <c r="ASU88">
        <v>0</v>
      </c>
      <c r="ASV88">
        <v>0</v>
      </c>
      <c r="ASX88" t="s">
        <v>1598</v>
      </c>
      <c r="ASY88">
        <v>0</v>
      </c>
      <c r="ASZ88">
        <v>0</v>
      </c>
      <c r="ATA88">
        <v>0</v>
      </c>
      <c r="ATB88">
        <v>0</v>
      </c>
      <c r="ATC88">
        <v>1</v>
      </c>
      <c r="ATD88">
        <v>0</v>
      </c>
      <c r="ATE88">
        <v>0</v>
      </c>
      <c r="ATF88">
        <v>0</v>
      </c>
      <c r="ATG88">
        <v>0</v>
      </c>
      <c r="ATI88" t="s">
        <v>1804</v>
      </c>
      <c r="ATJ88">
        <v>0</v>
      </c>
      <c r="ATK88">
        <v>0</v>
      </c>
      <c r="ATL88">
        <v>0</v>
      </c>
      <c r="ATM88">
        <v>1</v>
      </c>
      <c r="ATN88">
        <v>1</v>
      </c>
      <c r="ATO88">
        <v>1</v>
      </c>
      <c r="ATP88">
        <v>1</v>
      </c>
      <c r="ATQ88">
        <v>0</v>
      </c>
      <c r="ATR88">
        <v>0</v>
      </c>
      <c r="ATT88" t="s">
        <v>1445</v>
      </c>
      <c r="ATU88" t="s">
        <v>1294</v>
      </c>
      <c r="ATW88" t="s">
        <v>1795</v>
      </c>
      <c r="ATX88" t="s">
        <v>1445</v>
      </c>
      <c r="ATY88" t="s">
        <v>1294</v>
      </c>
      <c r="AUA88" t="s">
        <v>1796</v>
      </c>
      <c r="AUG88">
        <v>444503121</v>
      </c>
      <c r="AUH88" s="167">
        <v>45102.512002314819</v>
      </c>
      <c r="AUK88" t="s">
        <v>1308</v>
      </c>
      <c r="AUL88" t="s">
        <v>1309</v>
      </c>
      <c r="AUM88" t="s">
        <v>1310</v>
      </c>
    </row>
    <row r="89" spans="1:534 1125:1235" customFormat="1" ht="14.45">
      <c r="A89">
        <v>88</v>
      </c>
      <c r="B89" t="s">
        <v>1805</v>
      </c>
      <c r="C89" s="167">
        <v>45101</v>
      </c>
      <c r="D89" t="s">
        <v>1785</v>
      </c>
      <c r="E89" t="s">
        <v>1786</v>
      </c>
      <c r="F89" s="167">
        <v>45101.473317256947</v>
      </c>
      <c r="G89" s="167">
        <v>45101.478674201389</v>
      </c>
      <c r="H89" t="s">
        <v>1286</v>
      </c>
      <c r="K89" t="s">
        <v>1787</v>
      </c>
      <c r="L89" s="167">
        <v>45101</v>
      </c>
      <c r="M89" t="s">
        <v>1288</v>
      </c>
      <c r="N89" t="s">
        <v>1788</v>
      </c>
      <c r="O89" t="s">
        <v>1789</v>
      </c>
      <c r="P89" t="s">
        <v>1291</v>
      </c>
      <c r="S89" t="s">
        <v>1790</v>
      </c>
      <c r="T89" t="s">
        <v>1791</v>
      </c>
      <c r="V89" t="s">
        <v>1294</v>
      </c>
      <c r="X89" t="s">
        <v>1295</v>
      </c>
      <c r="AA89" t="s">
        <v>1405</v>
      </c>
      <c r="AB89">
        <v>1</v>
      </c>
      <c r="AC89">
        <v>0</v>
      </c>
      <c r="AD89">
        <v>0</v>
      </c>
      <c r="AE89">
        <v>0</v>
      </c>
      <c r="AF89">
        <v>1</v>
      </c>
      <c r="AH89" t="s">
        <v>1318</v>
      </c>
      <c r="AI89">
        <v>1500</v>
      </c>
      <c r="AJ89" t="s">
        <v>1317</v>
      </c>
      <c r="AM89">
        <v>30</v>
      </c>
      <c r="AN89">
        <v>60</v>
      </c>
      <c r="AO89">
        <v>1</v>
      </c>
      <c r="AP89">
        <v>400</v>
      </c>
      <c r="AQ89">
        <v>0</v>
      </c>
      <c r="BW89" t="s">
        <v>1294</v>
      </c>
      <c r="BY89" t="s">
        <v>1405</v>
      </c>
      <c r="BZ89">
        <v>1</v>
      </c>
      <c r="CA89">
        <v>0</v>
      </c>
      <c r="CB89">
        <v>0</v>
      </c>
      <c r="CC89">
        <v>0</v>
      </c>
      <c r="CE89" t="s">
        <v>1806</v>
      </c>
      <c r="CF89">
        <v>0</v>
      </c>
      <c r="CG89">
        <v>0</v>
      </c>
      <c r="CH89">
        <v>0</v>
      </c>
      <c r="CI89">
        <v>1</v>
      </c>
      <c r="CJ89">
        <v>1</v>
      </c>
      <c r="CK89">
        <v>1</v>
      </c>
      <c r="CL89">
        <v>1</v>
      </c>
      <c r="CM89">
        <v>0</v>
      </c>
      <c r="CN89">
        <v>0</v>
      </c>
      <c r="CO89">
        <v>0</v>
      </c>
      <c r="CP89">
        <v>0</v>
      </c>
      <c r="CS89" t="s">
        <v>1332</v>
      </c>
      <c r="CT89">
        <v>0</v>
      </c>
      <c r="CU89">
        <v>1</v>
      </c>
      <c r="CV89">
        <v>0</v>
      </c>
      <c r="CW89">
        <v>0</v>
      </c>
      <c r="CX89" t="s">
        <v>1405</v>
      </c>
      <c r="CY89">
        <v>1</v>
      </c>
      <c r="CZ89">
        <v>0</v>
      </c>
      <c r="DA89">
        <v>0</v>
      </c>
      <c r="DB89">
        <v>0</v>
      </c>
      <c r="DC89" t="s">
        <v>1560</v>
      </c>
      <c r="DD89">
        <v>1</v>
      </c>
      <c r="DE89">
        <v>0</v>
      </c>
      <c r="DF89">
        <v>0</v>
      </c>
      <c r="DG89">
        <v>0</v>
      </c>
      <c r="DH89">
        <v>0</v>
      </c>
      <c r="DI89">
        <v>0</v>
      </c>
      <c r="DJ89">
        <v>0</v>
      </c>
      <c r="DK89">
        <v>0</v>
      </c>
      <c r="DL89">
        <v>1</v>
      </c>
      <c r="DM89">
        <v>0</v>
      </c>
      <c r="DN89">
        <v>0</v>
      </c>
      <c r="DO89">
        <v>0</v>
      </c>
      <c r="EK89" t="s">
        <v>1296</v>
      </c>
      <c r="EL89">
        <v>0</v>
      </c>
      <c r="EM89">
        <v>0</v>
      </c>
      <c r="EN89">
        <v>0</v>
      </c>
      <c r="EO89">
        <v>0</v>
      </c>
      <c r="EP89">
        <v>1</v>
      </c>
      <c r="EQ89">
        <v>1</v>
      </c>
      <c r="JB89" t="s">
        <v>1730</v>
      </c>
      <c r="JC89">
        <v>0</v>
      </c>
      <c r="JD89">
        <v>0</v>
      </c>
      <c r="JE89">
        <v>0</v>
      </c>
      <c r="JF89">
        <v>0</v>
      </c>
      <c r="JG89">
        <v>0</v>
      </c>
      <c r="JH89">
        <v>0</v>
      </c>
      <c r="JI89">
        <v>1</v>
      </c>
      <c r="JJ89">
        <v>0</v>
      </c>
      <c r="JK89">
        <v>1</v>
      </c>
      <c r="JL89">
        <v>0</v>
      </c>
      <c r="JM89">
        <v>0</v>
      </c>
      <c r="JN89">
        <v>0</v>
      </c>
      <c r="JO89">
        <v>0</v>
      </c>
      <c r="JP89">
        <v>0</v>
      </c>
      <c r="JQ89">
        <v>0</v>
      </c>
      <c r="JR89">
        <v>0</v>
      </c>
      <c r="JS89">
        <v>2</v>
      </c>
      <c r="JT89">
        <v>4</v>
      </c>
      <c r="MT89" t="s">
        <v>1318</v>
      </c>
      <c r="MU89">
        <v>150</v>
      </c>
      <c r="MV89" t="s">
        <v>1317</v>
      </c>
      <c r="MY89">
        <v>25</v>
      </c>
      <c r="MZ89">
        <v>60</v>
      </c>
      <c r="NA89">
        <v>1</v>
      </c>
      <c r="NB89">
        <v>200</v>
      </c>
      <c r="NC89">
        <v>0</v>
      </c>
      <c r="NV89" t="s">
        <v>1318</v>
      </c>
      <c r="NW89">
        <v>2000</v>
      </c>
      <c r="NX89" t="s">
        <v>1317</v>
      </c>
      <c r="OA89">
        <v>45</v>
      </c>
      <c r="OB89">
        <v>60</v>
      </c>
      <c r="OC89">
        <v>1</v>
      </c>
      <c r="OD89">
        <v>100</v>
      </c>
      <c r="OE89">
        <v>0</v>
      </c>
      <c r="QX89" t="s">
        <v>1294</v>
      </c>
      <c r="QZ89" t="s">
        <v>1730</v>
      </c>
      <c r="RA89">
        <v>0</v>
      </c>
      <c r="RB89">
        <v>0</v>
      </c>
      <c r="RC89">
        <v>0</v>
      </c>
      <c r="RD89">
        <v>0</v>
      </c>
      <c r="RE89">
        <v>0</v>
      </c>
      <c r="RF89">
        <v>0</v>
      </c>
      <c r="RG89">
        <v>1</v>
      </c>
      <c r="RH89">
        <v>0</v>
      </c>
      <c r="RI89">
        <v>1</v>
      </c>
      <c r="RJ89">
        <v>0</v>
      </c>
      <c r="RK89">
        <v>0</v>
      </c>
      <c r="RL89">
        <v>0</v>
      </c>
      <c r="RM89">
        <v>0</v>
      </c>
      <c r="RN89">
        <v>0</v>
      </c>
      <c r="RO89">
        <v>0</v>
      </c>
      <c r="RP89">
        <v>0</v>
      </c>
      <c r="RR89" t="s">
        <v>1630</v>
      </c>
      <c r="RS89">
        <v>1</v>
      </c>
      <c r="RT89">
        <v>0</v>
      </c>
      <c r="RU89">
        <v>0</v>
      </c>
      <c r="RV89">
        <v>0</v>
      </c>
      <c r="RW89">
        <v>0</v>
      </c>
      <c r="RX89">
        <v>1</v>
      </c>
      <c r="RY89">
        <v>1</v>
      </c>
      <c r="RZ89">
        <v>0</v>
      </c>
      <c r="SA89">
        <v>0</v>
      </c>
      <c r="SB89">
        <v>0</v>
      </c>
      <c r="SC89">
        <v>0</v>
      </c>
      <c r="SF89" t="s">
        <v>1303</v>
      </c>
      <c r="SG89">
        <v>1</v>
      </c>
      <c r="SH89">
        <v>0</v>
      </c>
      <c r="SI89">
        <v>0</v>
      </c>
      <c r="SJ89">
        <v>0</v>
      </c>
      <c r="AQG89" t="s">
        <v>1604</v>
      </c>
      <c r="AQH89">
        <v>0</v>
      </c>
      <c r="AQI89">
        <v>0</v>
      </c>
      <c r="AQJ89">
        <v>0</v>
      </c>
      <c r="AQK89">
        <v>0</v>
      </c>
      <c r="AQL89">
        <v>0</v>
      </c>
      <c r="AQM89">
        <v>1</v>
      </c>
      <c r="AQN89">
        <v>0</v>
      </c>
      <c r="AQO89">
        <v>0</v>
      </c>
      <c r="AQP89">
        <v>0</v>
      </c>
      <c r="AQQ89">
        <v>0</v>
      </c>
      <c r="AQS89" t="s">
        <v>1411</v>
      </c>
      <c r="AQT89">
        <v>0</v>
      </c>
      <c r="AQU89">
        <v>0</v>
      </c>
      <c r="AQV89">
        <v>1</v>
      </c>
      <c r="AQW89">
        <v>0</v>
      </c>
      <c r="AQX89">
        <v>0</v>
      </c>
      <c r="AQY89">
        <v>0</v>
      </c>
      <c r="AQZ89">
        <v>0</v>
      </c>
      <c r="ARA89">
        <v>0</v>
      </c>
      <c r="ARB89">
        <v>1</v>
      </c>
      <c r="ARC89">
        <v>0</v>
      </c>
      <c r="ARD89">
        <v>0</v>
      </c>
      <c r="ARE89" t="s">
        <v>1807</v>
      </c>
      <c r="ARF89" t="s">
        <v>1325</v>
      </c>
      <c r="ARG89" t="s">
        <v>1336</v>
      </c>
      <c r="ARH89">
        <v>0</v>
      </c>
      <c r="ARI89">
        <v>1</v>
      </c>
      <c r="ARJ89">
        <v>0</v>
      </c>
      <c r="ARK89">
        <v>0</v>
      </c>
      <c r="ARL89">
        <v>0</v>
      </c>
      <c r="ARM89">
        <v>0</v>
      </c>
      <c r="ARO89" t="s">
        <v>1417</v>
      </c>
      <c r="ARP89">
        <v>0</v>
      </c>
      <c r="ARQ89">
        <v>0</v>
      </c>
      <c r="ARR89">
        <v>0</v>
      </c>
      <c r="ARS89">
        <v>0</v>
      </c>
      <c r="ART89">
        <v>0</v>
      </c>
      <c r="ARU89">
        <v>0</v>
      </c>
      <c r="ARV89">
        <v>0</v>
      </c>
      <c r="ARW89">
        <v>1</v>
      </c>
      <c r="ARX89">
        <v>0</v>
      </c>
      <c r="ARZ89" t="s">
        <v>1306</v>
      </c>
      <c r="ASA89" t="s">
        <v>1799</v>
      </c>
      <c r="ASB89">
        <v>0</v>
      </c>
      <c r="ASC89">
        <v>1</v>
      </c>
      <c r="ASD89">
        <v>1</v>
      </c>
      <c r="ASE89">
        <v>0</v>
      </c>
      <c r="ASF89">
        <v>0</v>
      </c>
      <c r="ASG89">
        <v>0</v>
      </c>
      <c r="ASH89">
        <v>0</v>
      </c>
      <c r="ASI89">
        <v>0</v>
      </c>
      <c r="ASJ89">
        <v>0</v>
      </c>
      <c r="ASL89" t="s">
        <v>1578</v>
      </c>
      <c r="ASM89">
        <v>0</v>
      </c>
      <c r="ASN89">
        <v>0</v>
      </c>
      <c r="ASO89">
        <v>0</v>
      </c>
      <c r="ASP89">
        <v>1</v>
      </c>
      <c r="ASQ89">
        <v>0</v>
      </c>
      <c r="ASR89">
        <v>0</v>
      </c>
      <c r="ASS89">
        <v>0</v>
      </c>
      <c r="AST89">
        <v>0</v>
      </c>
      <c r="ASU89">
        <v>0</v>
      </c>
      <c r="ASV89">
        <v>0</v>
      </c>
      <c r="ASX89" t="s">
        <v>1598</v>
      </c>
      <c r="ASY89">
        <v>0</v>
      </c>
      <c r="ASZ89">
        <v>0</v>
      </c>
      <c r="ATA89">
        <v>0</v>
      </c>
      <c r="ATB89">
        <v>0</v>
      </c>
      <c r="ATC89">
        <v>1</v>
      </c>
      <c r="ATD89">
        <v>0</v>
      </c>
      <c r="ATE89">
        <v>0</v>
      </c>
      <c r="ATF89">
        <v>0</v>
      </c>
      <c r="ATG89">
        <v>0</v>
      </c>
      <c r="ATI89" t="s">
        <v>1768</v>
      </c>
      <c r="ATJ89">
        <v>0</v>
      </c>
      <c r="ATK89">
        <v>0</v>
      </c>
      <c r="ATL89">
        <v>0</v>
      </c>
      <c r="ATM89">
        <v>0</v>
      </c>
      <c r="ATN89">
        <v>1</v>
      </c>
      <c r="ATO89">
        <v>1</v>
      </c>
      <c r="ATP89">
        <v>1</v>
      </c>
      <c r="ATQ89">
        <v>0</v>
      </c>
      <c r="ATR89">
        <v>0</v>
      </c>
      <c r="ATT89" t="s">
        <v>1445</v>
      </c>
      <c r="ATU89" t="s">
        <v>1294</v>
      </c>
      <c r="ATW89" t="s">
        <v>1808</v>
      </c>
      <c r="ATX89" t="s">
        <v>1445</v>
      </c>
      <c r="ATY89" t="s">
        <v>1294</v>
      </c>
      <c r="AUA89" t="s">
        <v>1796</v>
      </c>
      <c r="AUG89">
        <v>444503175</v>
      </c>
      <c r="AUH89" s="167">
        <v>45102.512118055558</v>
      </c>
      <c r="AUK89" t="s">
        <v>1308</v>
      </c>
      <c r="AUL89" t="s">
        <v>1309</v>
      </c>
      <c r="AUM89" t="s">
        <v>1310</v>
      </c>
    </row>
    <row r="90" spans="1:534 1125:1235" customFormat="1" ht="14.45">
      <c r="A90">
        <v>89</v>
      </c>
      <c r="B90" t="s">
        <v>1809</v>
      </c>
      <c r="C90" s="167">
        <v>45101</v>
      </c>
      <c r="D90" t="s">
        <v>1785</v>
      </c>
      <c r="E90" t="s">
        <v>1786</v>
      </c>
      <c r="F90" s="167">
        <v>45101.482080868052</v>
      </c>
      <c r="G90" s="167">
        <v>45101.491446481479</v>
      </c>
      <c r="H90" t="s">
        <v>1286</v>
      </c>
      <c r="K90" t="s">
        <v>1787</v>
      </c>
      <c r="L90" s="167">
        <v>45101</v>
      </c>
      <c r="M90" t="s">
        <v>1288</v>
      </c>
      <c r="N90" t="s">
        <v>1788</v>
      </c>
      <c r="O90" t="s">
        <v>1789</v>
      </c>
      <c r="P90" t="s">
        <v>1291</v>
      </c>
      <c r="S90" t="s">
        <v>1790</v>
      </c>
      <c r="T90" t="s">
        <v>1791</v>
      </c>
      <c r="V90" t="s">
        <v>1294</v>
      </c>
      <c r="X90" t="s">
        <v>1295</v>
      </c>
      <c r="AA90" t="s">
        <v>1333</v>
      </c>
      <c r="AB90">
        <v>0</v>
      </c>
      <c r="AC90">
        <v>0</v>
      </c>
      <c r="AD90">
        <v>1</v>
      </c>
      <c r="AE90">
        <v>0</v>
      </c>
      <c r="AF90">
        <v>1</v>
      </c>
      <c r="BH90" t="s">
        <v>1318</v>
      </c>
      <c r="BI90" t="s">
        <v>1720</v>
      </c>
      <c r="BJ90">
        <v>0</v>
      </c>
      <c r="BK90">
        <v>1</v>
      </c>
      <c r="BM90">
        <v>500</v>
      </c>
      <c r="BN90" t="s">
        <v>1317</v>
      </c>
      <c r="BQ90">
        <v>30</v>
      </c>
      <c r="BR90">
        <v>60</v>
      </c>
      <c r="BS90">
        <v>1</v>
      </c>
      <c r="BT90">
        <v>1000</v>
      </c>
      <c r="BU90">
        <v>0</v>
      </c>
      <c r="BW90" t="s">
        <v>1294</v>
      </c>
      <c r="BY90" t="s">
        <v>1333</v>
      </c>
      <c r="BZ90">
        <v>0</v>
      </c>
      <c r="CA90">
        <v>0</v>
      </c>
      <c r="CB90">
        <v>1</v>
      </c>
      <c r="CC90">
        <v>0</v>
      </c>
      <c r="CE90" t="s">
        <v>1798</v>
      </c>
      <c r="CF90">
        <v>1</v>
      </c>
      <c r="CG90">
        <v>0</v>
      </c>
      <c r="CH90">
        <v>0</v>
      </c>
      <c r="CI90">
        <v>0</v>
      </c>
      <c r="CJ90">
        <v>1</v>
      </c>
      <c r="CK90">
        <v>1</v>
      </c>
      <c r="CL90">
        <v>1</v>
      </c>
      <c r="CM90">
        <v>0</v>
      </c>
      <c r="CN90">
        <v>0</v>
      </c>
      <c r="CO90">
        <v>0</v>
      </c>
      <c r="CP90">
        <v>0</v>
      </c>
      <c r="CS90" t="s">
        <v>1332</v>
      </c>
      <c r="CT90">
        <v>0</v>
      </c>
      <c r="CU90">
        <v>1</v>
      </c>
      <c r="CV90">
        <v>0</v>
      </c>
      <c r="CW90">
        <v>0</v>
      </c>
      <c r="CX90" t="s">
        <v>1333</v>
      </c>
      <c r="CY90">
        <v>0</v>
      </c>
      <c r="CZ90">
        <v>0</v>
      </c>
      <c r="DA90">
        <v>1</v>
      </c>
      <c r="DB90">
        <v>0</v>
      </c>
      <c r="DC90" t="s">
        <v>1810</v>
      </c>
      <c r="DD90">
        <v>1</v>
      </c>
      <c r="DE90">
        <v>0</v>
      </c>
      <c r="DF90">
        <v>0</v>
      </c>
      <c r="DG90">
        <v>0</v>
      </c>
      <c r="DH90">
        <v>0</v>
      </c>
      <c r="DI90">
        <v>1</v>
      </c>
      <c r="DJ90">
        <v>0</v>
      </c>
      <c r="DK90">
        <v>0</v>
      </c>
      <c r="DL90">
        <v>1</v>
      </c>
      <c r="DM90">
        <v>0</v>
      </c>
      <c r="DN90">
        <v>0</v>
      </c>
      <c r="DO90">
        <v>0</v>
      </c>
      <c r="EK90" t="s">
        <v>1296</v>
      </c>
      <c r="EL90">
        <v>0</v>
      </c>
      <c r="EM90">
        <v>0</v>
      </c>
      <c r="EN90">
        <v>0</v>
      </c>
      <c r="EO90">
        <v>0</v>
      </c>
      <c r="EP90">
        <v>1</v>
      </c>
      <c r="EQ90">
        <v>1</v>
      </c>
      <c r="JB90" t="s">
        <v>1811</v>
      </c>
      <c r="JC90">
        <v>0</v>
      </c>
      <c r="JD90">
        <v>0</v>
      </c>
      <c r="JE90">
        <v>0</v>
      </c>
      <c r="JF90">
        <v>0</v>
      </c>
      <c r="JG90">
        <v>0</v>
      </c>
      <c r="JH90">
        <v>0</v>
      </c>
      <c r="JI90">
        <v>0</v>
      </c>
      <c r="JJ90">
        <v>0</v>
      </c>
      <c r="JK90">
        <v>0</v>
      </c>
      <c r="JL90">
        <v>0</v>
      </c>
      <c r="JM90">
        <v>0</v>
      </c>
      <c r="JN90">
        <v>0</v>
      </c>
      <c r="JO90">
        <v>1</v>
      </c>
      <c r="JP90">
        <v>0</v>
      </c>
      <c r="JQ90">
        <v>1</v>
      </c>
      <c r="JR90">
        <v>0</v>
      </c>
      <c r="JS90">
        <v>2</v>
      </c>
      <c r="JT90">
        <v>4</v>
      </c>
      <c r="PN90" t="s">
        <v>1318</v>
      </c>
      <c r="PO90">
        <v>2000</v>
      </c>
      <c r="PP90" t="s">
        <v>1317</v>
      </c>
      <c r="PS90">
        <v>30</v>
      </c>
      <c r="PT90">
        <v>30</v>
      </c>
      <c r="PU90">
        <v>1</v>
      </c>
      <c r="PV90">
        <v>200</v>
      </c>
      <c r="PW90">
        <v>0</v>
      </c>
      <c r="QM90" t="s">
        <v>1318</v>
      </c>
      <c r="QN90">
        <v>350</v>
      </c>
      <c r="QO90" t="s">
        <v>1317</v>
      </c>
      <c r="QR90">
        <v>60</v>
      </c>
      <c r="QS90">
        <v>30</v>
      </c>
      <c r="QT90">
        <v>0</v>
      </c>
      <c r="QU90">
        <v>1500</v>
      </c>
      <c r="QV90">
        <v>0</v>
      </c>
      <c r="QX90" t="s">
        <v>1294</v>
      </c>
      <c r="QZ90" t="s">
        <v>1812</v>
      </c>
      <c r="RA90">
        <v>0</v>
      </c>
      <c r="RB90">
        <v>0</v>
      </c>
      <c r="RC90">
        <v>0</v>
      </c>
      <c r="RD90">
        <v>0</v>
      </c>
      <c r="RE90">
        <v>0</v>
      </c>
      <c r="RF90">
        <v>0</v>
      </c>
      <c r="RG90">
        <v>0</v>
      </c>
      <c r="RH90">
        <v>0</v>
      </c>
      <c r="RI90">
        <v>0</v>
      </c>
      <c r="RJ90">
        <v>0</v>
      </c>
      <c r="RK90">
        <v>0</v>
      </c>
      <c r="RL90">
        <v>0</v>
      </c>
      <c r="RM90">
        <v>1</v>
      </c>
      <c r="RN90">
        <v>0</v>
      </c>
      <c r="RO90">
        <v>1</v>
      </c>
      <c r="RP90">
        <v>0</v>
      </c>
      <c r="RR90" t="s">
        <v>1728</v>
      </c>
      <c r="RS90">
        <v>0</v>
      </c>
      <c r="RT90">
        <v>0</v>
      </c>
      <c r="RU90">
        <v>0</v>
      </c>
      <c r="RV90">
        <v>0</v>
      </c>
      <c r="RW90">
        <v>0</v>
      </c>
      <c r="RX90">
        <v>1</v>
      </c>
      <c r="RY90">
        <v>1</v>
      </c>
      <c r="RZ90">
        <v>0</v>
      </c>
      <c r="SA90">
        <v>0</v>
      </c>
      <c r="SB90">
        <v>0</v>
      </c>
      <c r="SC90">
        <v>0</v>
      </c>
      <c r="SF90" t="s">
        <v>1332</v>
      </c>
      <c r="SG90">
        <v>0</v>
      </c>
      <c r="SH90">
        <v>1</v>
      </c>
      <c r="SI90">
        <v>0</v>
      </c>
      <c r="SJ90">
        <v>0</v>
      </c>
      <c r="SK90" t="s">
        <v>1402</v>
      </c>
      <c r="SL90">
        <v>0</v>
      </c>
      <c r="SM90">
        <v>0</v>
      </c>
      <c r="SN90">
        <v>0</v>
      </c>
      <c r="SO90">
        <v>0</v>
      </c>
      <c r="SP90">
        <v>0</v>
      </c>
      <c r="SQ90">
        <v>0</v>
      </c>
      <c r="SR90">
        <v>0</v>
      </c>
      <c r="SS90">
        <v>0</v>
      </c>
      <c r="ST90">
        <v>0</v>
      </c>
      <c r="SU90">
        <v>0</v>
      </c>
      <c r="SV90">
        <v>0</v>
      </c>
      <c r="SW90">
        <v>0</v>
      </c>
      <c r="SX90">
        <v>0</v>
      </c>
      <c r="SY90">
        <v>0</v>
      </c>
      <c r="SZ90">
        <v>1</v>
      </c>
      <c r="TA90">
        <v>0</v>
      </c>
      <c r="TB90" t="s">
        <v>1810</v>
      </c>
      <c r="TC90">
        <v>1</v>
      </c>
      <c r="TD90">
        <v>0</v>
      </c>
      <c r="TE90">
        <v>0</v>
      </c>
      <c r="TF90">
        <v>0</v>
      </c>
      <c r="TG90">
        <v>0</v>
      </c>
      <c r="TH90">
        <v>1</v>
      </c>
      <c r="TI90">
        <v>0</v>
      </c>
      <c r="TJ90">
        <v>0</v>
      </c>
      <c r="TK90">
        <v>1</v>
      </c>
      <c r="TL90">
        <v>0</v>
      </c>
      <c r="TM90">
        <v>0</v>
      </c>
      <c r="TN90">
        <v>0</v>
      </c>
      <c r="AQG90" t="s">
        <v>1604</v>
      </c>
      <c r="AQH90">
        <v>0</v>
      </c>
      <c r="AQI90">
        <v>0</v>
      </c>
      <c r="AQJ90">
        <v>0</v>
      </c>
      <c r="AQK90">
        <v>0</v>
      </c>
      <c r="AQL90">
        <v>0</v>
      </c>
      <c r="AQM90">
        <v>1</v>
      </c>
      <c r="AQN90">
        <v>0</v>
      </c>
      <c r="AQO90">
        <v>0</v>
      </c>
      <c r="AQP90">
        <v>0</v>
      </c>
      <c r="AQQ90">
        <v>0</v>
      </c>
      <c r="AQS90" t="s">
        <v>1411</v>
      </c>
      <c r="AQT90">
        <v>0</v>
      </c>
      <c r="AQU90">
        <v>0</v>
      </c>
      <c r="AQV90">
        <v>1</v>
      </c>
      <c r="AQW90">
        <v>0</v>
      </c>
      <c r="AQX90">
        <v>0</v>
      </c>
      <c r="AQY90">
        <v>0</v>
      </c>
      <c r="AQZ90">
        <v>0</v>
      </c>
      <c r="ARA90">
        <v>0</v>
      </c>
      <c r="ARB90">
        <v>1</v>
      </c>
      <c r="ARC90">
        <v>0</v>
      </c>
      <c r="ARD90">
        <v>0</v>
      </c>
      <c r="ARE90" t="s">
        <v>1803</v>
      </c>
      <c r="ARF90" t="s">
        <v>1424</v>
      </c>
      <c r="ARG90" t="s">
        <v>1336</v>
      </c>
      <c r="ARH90">
        <v>0</v>
      </c>
      <c r="ARI90">
        <v>1</v>
      </c>
      <c r="ARJ90">
        <v>0</v>
      </c>
      <c r="ARK90">
        <v>0</v>
      </c>
      <c r="ARL90">
        <v>0</v>
      </c>
      <c r="ARM90">
        <v>0</v>
      </c>
      <c r="ARO90" t="s">
        <v>1403</v>
      </c>
      <c r="ARP90">
        <v>0</v>
      </c>
      <c r="ARQ90">
        <v>0</v>
      </c>
      <c r="ARR90">
        <v>0</v>
      </c>
      <c r="ARS90">
        <v>0</v>
      </c>
      <c r="ART90">
        <v>0</v>
      </c>
      <c r="ARU90">
        <v>0</v>
      </c>
      <c r="ARV90">
        <v>1</v>
      </c>
      <c r="ARW90">
        <v>0</v>
      </c>
      <c r="ARX90">
        <v>0</v>
      </c>
      <c r="ARZ90" t="s">
        <v>1306</v>
      </c>
      <c r="ASA90" t="s">
        <v>1799</v>
      </c>
      <c r="ASB90">
        <v>0</v>
      </c>
      <c r="ASC90">
        <v>1</v>
      </c>
      <c r="ASD90">
        <v>1</v>
      </c>
      <c r="ASE90">
        <v>0</v>
      </c>
      <c r="ASF90">
        <v>0</v>
      </c>
      <c r="ASG90">
        <v>0</v>
      </c>
      <c r="ASH90">
        <v>0</v>
      </c>
      <c r="ASI90">
        <v>0</v>
      </c>
      <c r="ASJ90">
        <v>0</v>
      </c>
      <c r="ASL90" t="s">
        <v>1578</v>
      </c>
      <c r="ASM90">
        <v>0</v>
      </c>
      <c r="ASN90">
        <v>0</v>
      </c>
      <c r="ASO90">
        <v>0</v>
      </c>
      <c r="ASP90">
        <v>1</v>
      </c>
      <c r="ASQ90">
        <v>0</v>
      </c>
      <c r="ASR90">
        <v>0</v>
      </c>
      <c r="ASS90">
        <v>0</v>
      </c>
      <c r="AST90">
        <v>0</v>
      </c>
      <c r="ASU90">
        <v>0</v>
      </c>
      <c r="ASV90">
        <v>0</v>
      </c>
      <c r="ASX90" t="s">
        <v>1579</v>
      </c>
      <c r="ASY90">
        <v>0</v>
      </c>
      <c r="ASZ90">
        <v>1</v>
      </c>
      <c r="ATA90">
        <v>0</v>
      </c>
      <c r="ATB90">
        <v>0</v>
      </c>
      <c r="ATC90">
        <v>1</v>
      </c>
      <c r="ATD90">
        <v>0</v>
      </c>
      <c r="ATE90">
        <v>0</v>
      </c>
      <c r="ATF90">
        <v>0</v>
      </c>
      <c r="ATG90">
        <v>0</v>
      </c>
      <c r="ATI90" t="s">
        <v>1813</v>
      </c>
      <c r="ATJ90">
        <v>0</v>
      </c>
      <c r="ATK90">
        <v>0</v>
      </c>
      <c r="ATL90">
        <v>0</v>
      </c>
      <c r="ATM90">
        <v>1</v>
      </c>
      <c r="ATN90">
        <v>1</v>
      </c>
      <c r="ATO90">
        <v>1</v>
      </c>
      <c r="ATP90">
        <v>1</v>
      </c>
      <c r="ATQ90">
        <v>0</v>
      </c>
      <c r="ATR90">
        <v>0</v>
      </c>
      <c r="ATT90" t="s">
        <v>1445</v>
      </c>
      <c r="ATU90" t="s">
        <v>1294</v>
      </c>
      <c r="ATW90" t="s">
        <v>1814</v>
      </c>
      <c r="ATX90" t="s">
        <v>1445</v>
      </c>
      <c r="ATY90" t="s">
        <v>1294</v>
      </c>
      <c r="AUA90" t="s">
        <v>1796</v>
      </c>
      <c r="AUG90">
        <v>444503256</v>
      </c>
      <c r="AUH90" s="167">
        <v>45102.512314814812</v>
      </c>
      <c r="AUK90" t="s">
        <v>1308</v>
      </c>
      <c r="AUL90" t="s">
        <v>1309</v>
      </c>
      <c r="AUM90" t="s">
        <v>1310</v>
      </c>
    </row>
    <row r="91" spans="1:534 1125:1235" customFormat="1" ht="14.45">
      <c r="A91">
        <v>90</v>
      </c>
      <c r="B91" t="s">
        <v>1815</v>
      </c>
      <c r="C91" s="167">
        <v>45101</v>
      </c>
      <c r="D91" t="s">
        <v>1785</v>
      </c>
      <c r="E91" t="s">
        <v>1786</v>
      </c>
      <c r="F91" s="167">
        <v>45101.523421863429</v>
      </c>
      <c r="G91" s="167">
        <v>45101.530193819453</v>
      </c>
      <c r="H91" t="s">
        <v>1286</v>
      </c>
      <c r="K91" t="s">
        <v>1787</v>
      </c>
      <c r="L91" s="167">
        <v>45101</v>
      </c>
      <c r="M91" t="s">
        <v>1288</v>
      </c>
      <c r="N91" t="s">
        <v>1788</v>
      </c>
      <c r="O91" t="s">
        <v>1789</v>
      </c>
      <c r="P91" t="s">
        <v>1291</v>
      </c>
      <c r="S91" t="s">
        <v>1790</v>
      </c>
      <c r="T91" t="s">
        <v>1791</v>
      </c>
      <c r="V91" t="s">
        <v>1294</v>
      </c>
      <c r="X91" t="s">
        <v>1295</v>
      </c>
      <c r="AA91" t="s">
        <v>1333</v>
      </c>
      <c r="AB91">
        <v>0</v>
      </c>
      <c r="AC91">
        <v>0</v>
      </c>
      <c r="AD91">
        <v>1</v>
      </c>
      <c r="AE91">
        <v>0</v>
      </c>
      <c r="AF91">
        <v>1</v>
      </c>
      <c r="BH91" t="s">
        <v>1318</v>
      </c>
      <c r="BI91" t="s">
        <v>1720</v>
      </c>
      <c r="BJ91">
        <v>0</v>
      </c>
      <c r="BK91">
        <v>1</v>
      </c>
      <c r="BM91">
        <v>500</v>
      </c>
      <c r="BN91" t="s">
        <v>1317</v>
      </c>
      <c r="BQ91">
        <v>10</v>
      </c>
      <c r="BR91">
        <v>60</v>
      </c>
      <c r="BS91">
        <v>1</v>
      </c>
      <c r="BT91">
        <v>500</v>
      </c>
      <c r="BU91">
        <v>0</v>
      </c>
      <c r="BW91" t="s">
        <v>1294</v>
      </c>
      <c r="BY91" t="s">
        <v>1333</v>
      </c>
      <c r="BZ91">
        <v>0</v>
      </c>
      <c r="CA91">
        <v>0</v>
      </c>
      <c r="CB91">
        <v>1</v>
      </c>
      <c r="CC91">
        <v>0</v>
      </c>
      <c r="CE91" t="s">
        <v>1798</v>
      </c>
      <c r="CF91">
        <v>1</v>
      </c>
      <c r="CG91">
        <v>0</v>
      </c>
      <c r="CH91">
        <v>0</v>
      </c>
      <c r="CI91">
        <v>0</v>
      </c>
      <c r="CJ91">
        <v>1</v>
      </c>
      <c r="CK91">
        <v>1</v>
      </c>
      <c r="CL91">
        <v>1</v>
      </c>
      <c r="CM91">
        <v>0</v>
      </c>
      <c r="CN91">
        <v>0</v>
      </c>
      <c r="CO91">
        <v>0</v>
      </c>
      <c r="CP91">
        <v>0</v>
      </c>
      <c r="CS91" t="s">
        <v>1332</v>
      </c>
      <c r="CT91">
        <v>0</v>
      </c>
      <c r="CU91">
        <v>1</v>
      </c>
      <c r="CV91">
        <v>0</v>
      </c>
      <c r="CW91">
        <v>0</v>
      </c>
      <c r="CX91" t="s">
        <v>1333</v>
      </c>
      <c r="CY91">
        <v>0</v>
      </c>
      <c r="CZ91">
        <v>0</v>
      </c>
      <c r="DA91">
        <v>1</v>
      </c>
      <c r="DB91">
        <v>0</v>
      </c>
      <c r="DC91" t="s">
        <v>1560</v>
      </c>
      <c r="DD91">
        <v>1</v>
      </c>
      <c r="DE91">
        <v>0</v>
      </c>
      <c r="DF91">
        <v>0</v>
      </c>
      <c r="DG91">
        <v>0</v>
      </c>
      <c r="DH91">
        <v>0</v>
      </c>
      <c r="DI91">
        <v>0</v>
      </c>
      <c r="DJ91">
        <v>0</v>
      </c>
      <c r="DK91">
        <v>0</v>
      </c>
      <c r="DL91">
        <v>1</v>
      </c>
      <c r="DM91">
        <v>0</v>
      </c>
      <c r="DN91">
        <v>0</v>
      </c>
      <c r="DO91">
        <v>0</v>
      </c>
      <c r="EK91" t="s">
        <v>1296</v>
      </c>
      <c r="EL91">
        <v>0</v>
      </c>
      <c r="EM91">
        <v>0</v>
      </c>
      <c r="EN91">
        <v>0</v>
      </c>
      <c r="EO91">
        <v>0</v>
      </c>
      <c r="EP91">
        <v>1</v>
      </c>
      <c r="EQ91">
        <v>1</v>
      </c>
      <c r="JB91" t="s">
        <v>1812</v>
      </c>
      <c r="JC91">
        <v>0</v>
      </c>
      <c r="JD91">
        <v>0</v>
      </c>
      <c r="JE91">
        <v>0</v>
      </c>
      <c r="JF91">
        <v>0</v>
      </c>
      <c r="JG91">
        <v>0</v>
      </c>
      <c r="JH91">
        <v>0</v>
      </c>
      <c r="JI91">
        <v>0</v>
      </c>
      <c r="JJ91">
        <v>0</v>
      </c>
      <c r="JK91">
        <v>0</v>
      </c>
      <c r="JL91">
        <v>0</v>
      </c>
      <c r="JM91">
        <v>0</v>
      </c>
      <c r="JN91">
        <v>0</v>
      </c>
      <c r="JO91">
        <v>1</v>
      </c>
      <c r="JP91">
        <v>0</v>
      </c>
      <c r="JQ91">
        <v>1</v>
      </c>
      <c r="JR91">
        <v>0</v>
      </c>
      <c r="JS91">
        <v>2</v>
      </c>
      <c r="JT91">
        <v>4</v>
      </c>
      <c r="PN91" t="s">
        <v>1318</v>
      </c>
      <c r="PO91">
        <v>1500</v>
      </c>
      <c r="PP91" t="s">
        <v>1317</v>
      </c>
      <c r="PS91">
        <v>25</v>
      </c>
      <c r="PT91">
        <v>60</v>
      </c>
      <c r="PU91">
        <v>1</v>
      </c>
      <c r="PV91">
        <v>200</v>
      </c>
      <c r="PW91">
        <v>0</v>
      </c>
      <c r="QM91" t="s">
        <v>1318</v>
      </c>
      <c r="QN91">
        <v>300</v>
      </c>
      <c r="QO91" t="s">
        <v>1317</v>
      </c>
      <c r="QR91">
        <v>30</v>
      </c>
      <c r="QS91">
        <v>60</v>
      </c>
      <c r="QT91">
        <v>1</v>
      </c>
      <c r="QU91">
        <v>1000</v>
      </c>
      <c r="QV91">
        <v>0</v>
      </c>
      <c r="QX91" t="s">
        <v>1294</v>
      </c>
      <c r="QZ91" t="s">
        <v>1812</v>
      </c>
      <c r="RA91">
        <v>0</v>
      </c>
      <c r="RB91">
        <v>0</v>
      </c>
      <c r="RC91">
        <v>0</v>
      </c>
      <c r="RD91">
        <v>0</v>
      </c>
      <c r="RE91">
        <v>0</v>
      </c>
      <c r="RF91">
        <v>0</v>
      </c>
      <c r="RG91">
        <v>0</v>
      </c>
      <c r="RH91">
        <v>0</v>
      </c>
      <c r="RI91">
        <v>0</v>
      </c>
      <c r="RJ91">
        <v>0</v>
      </c>
      <c r="RK91">
        <v>0</v>
      </c>
      <c r="RL91">
        <v>0</v>
      </c>
      <c r="RM91">
        <v>1</v>
      </c>
      <c r="RN91">
        <v>0</v>
      </c>
      <c r="RO91">
        <v>1</v>
      </c>
      <c r="RP91">
        <v>0</v>
      </c>
      <c r="RR91" t="s">
        <v>1630</v>
      </c>
      <c r="RS91">
        <v>1</v>
      </c>
      <c r="RT91">
        <v>0</v>
      </c>
      <c r="RU91">
        <v>0</v>
      </c>
      <c r="RV91">
        <v>0</v>
      </c>
      <c r="RW91">
        <v>0</v>
      </c>
      <c r="RX91">
        <v>1</v>
      </c>
      <c r="RY91">
        <v>1</v>
      </c>
      <c r="RZ91">
        <v>0</v>
      </c>
      <c r="SA91">
        <v>0</v>
      </c>
      <c r="SB91">
        <v>0</v>
      </c>
      <c r="SC91">
        <v>0</v>
      </c>
      <c r="SF91" t="s">
        <v>1303</v>
      </c>
      <c r="SG91">
        <v>1</v>
      </c>
      <c r="SH91">
        <v>0</v>
      </c>
      <c r="SI91">
        <v>0</v>
      </c>
      <c r="SJ91">
        <v>0</v>
      </c>
      <c r="AQG91" t="s">
        <v>1563</v>
      </c>
      <c r="AQH91">
        <v>0</v>
      </c>
      <c r="AQI91">
        <v>0</v>
      </c>
      <c r="AQJ91">
        <v>1</v>
      </c>
      <c r="AQK91">
        <v>0</v>
      </c>
      <c r="AQL91">
        <v>0</v>
      </c>
      <c r="AQM91">
        <v>1</v>
      </c>
      <c r="AQN91">
        <v>0</v>
      </c>
      <c r="AQO91">
        <v>0</v>
      </c>
      <c r="AQP91">
        <v>0</v>
      </c>
      <c r="AQQ91">
        <v>0</v>
      </c>
      <c r="AQS91" t="s">
        <v>1304</v>
      </c>
      <c r="AQT91">
        <v>0</v>
      </c>
      <c r="AQU91">
        <v>0</v>
      </c>
      <c r="AQV91">
        <v>1</v>
      </c>
      <c r="AQW91">
        <v>0</v>
      </c>
      <c r="AQX91">
        <v>0</v>
      </c>
      <c r="AQY91">
        <v>0</v>
      </c>
      <c r="AQZ91">
        <v>0</v>
      </c>
      <c r="ARA91">
        <v>0</v>
      </c>
      <c r="ARB91">
        <v>0</v>
      </c>
      <c r="ARC91">
        <v>0</v>
      </c>
      <c r="ARD91">
        <v>0</v>
      </c>
      <c r="ARF91" t="s">
        <v>1325</v>
      </c>
      <c r="ARG91" t="s">
        <v>1336</v>
      </c>
      <c r="ARH91">
        <v>0</v>
      </c>
      <c r="ARI91">
        <v>1</v>
      </c>
      <c r="ARJ91">
        <v>0</v>
      </c>
      <c r="ARK91">
        <v>0</v>
      </c>
      <c r="ARL91">
        <v>0</v>
      </c>
      <c r="ARM91">
        <v>0</v>
      </c>
      <c r="ARO91" t="s">
        <v>1403</v>
      </c>
      <c r="ARP91">
        <v>0</v>
      </c>
      <c r="ARQ91">
        <v>0</v>
      </c>
      <c r="ARR91">
        <v>0</v>
      </c>
      <c r="ARS91">
        <v>0</v>
      </c>
      <c r="ART91">
        <v>0</v>
      </c>
      <c r="ARU91">
        <v>0</v>
      </c>
      <c r="ARV91">
        <v>1</v>
      </c>
      <c r="ARW91">
        <v>0</v>
      </c>
      <c r="ARX91">
        <v>0</v>
      </c>
      <c r="ARZ91" t="s">
        <v>1306</v>
      </c>
      <c r="ASA91" t="s">
        <v>1638</v>
      </c>
      <c r="ASB91">
        <v>0</v>
      </c>
      <c r="ASC91">
        <v>1</v>
      </c>
      <c r="ASD91">
        <v>0</v>
      </c>
      <c r="ASE91">
        <v>0</v>
      </c>
      <c r="ASF91">
        <v>1</v>
      </c>
      <c r="ASG91">
        <v>0</v>
      </c>
      <c r="ASH91">
        <v>0</v>
      </c>
      <c r="ASI91">
        <v>0</v>
      </c>
      <c r="ASJ91">
        <v>0</v>
      </c>
      <c r="ASL91" t="s">
        <v>1578</v>
      </c>
      <c r="ASM91">
        <v>0</v>
      </c>
      <c r="ASN91">
        <v>0</v>
      </c>
      <c r="ASO91">
        <v>0</v>
      </c>
      <c r="ASP91">
        <v>1</v>
      </c>
      <c r="ASQ91">
        <v>0</v>
      </c>
      <c r="ASR91">
        <v>0</v>
      </c>
      <c r="ASS91">
        <v>0</v>
      </c>
      <c r="AST91">
        <v>0</v>
      </c>
      <c r="ASU91">
        <v>0</v>
      </c>
      <c r="ASV91">
        <v>0</v>
      </c>
      <c r="ASX91" t="s">
        <v>1579</v>
      </c>
      <c r="ASY91">
        <v>0</v>
      </c>
      <c r="ASZ91">
        <v>1</v>
      </c>
      <c r="ATA91">
        <v>0</v>
      </c>
      <c r="ATB91">
        <v>0</v>
      </c>
      <c r="ATC91">
        <v>1</v>
      </c>
      <c r="ATD91">
        <v>0</v>
      </c>
      <c r="ATE91">
        <v>0</v>
      </c>
      <c r="ATF91">
        <v>0</v>
      </c>
      <c r="ATG91">
        <v>0</v>
      </c>
      <c r="ATI91" t="s">
        <v>1768</v>
      </c>
      <c r="ATJ91">
        <v>0</v>
      </c>
      <c r="ATK91">
        <v>0</v>
      </c>
      <c r="ATL91">
        <v>0</v>
      </c>
      <c r="ATM91">
        <v>0</v>
      </c>
      <c r="ATN91">
        <v>1</v>
      </c>
      <c r="ATO91">
        <v>1</v>
      </c>
      <c r="ATP91">
        <v>1</v>
      </c>
      <c r="ATQ91">
        <v>0</v>
      </c>
      <c r="ATR91">
        <v>0</v>
      </c>
      <c r="ATT91" t="s">
        <v>1445</v>
      </c>
      <c r="ATU91" t="s">
        <v>1294</v>
      </c>
      <c r="ATW91" t="s">
        <v>1795</v>
      </c>
      <c r="ATX91" t="s">
        <v>1445</v>
      </c>
      <c r="ATY91" t="s">
        <v>1294</v>
      </c>
      <c r="AUA91" t="s">
        <v>1796</v>
      </c>
      <c r="AUG91">
        <v>444503380</v>
      </c>
      <c r="AUH91" s="167">
        <v>45102.512465277767</v>
      </c>
      <c r="AUK91" t="s">
        <v>1308</v>
      </c>
      <c r="AUL91" t="s">
        <v>1309</v>
      </c>
      <c r="AUM91" t="s">
        <v>1310</v>
      </c>
    </row>
    <row r="92" spans="1:534 1125:1235" customFormat="1" ht="14.45">
      <c r="A92">
        <v>91</v>
      </c>
      <c r="B92" t="s">
        <v>1816</v>
      </c>
      <c r="C92" s="167">
        <v>45101</v>
      </c>
      <c r="D92" t="s">
        <v>1785</v>
      </c>
      <c r="E92" t="s">
        <v>1786</v>
      </c>
      <c r="F92" s="167">
        <v>45101.560437337961</v>
      </c>
      <c r="G92" s="167">
        <v>45101.566150023151</v>
      </c>
      <c r="H92" t="s">
        <v>1286</v>
      </c>
      <c r="K92" t="s">
        <v>1787</v>
      </c>
      <c r="L92" s="167">
        <v>45101</v>
      </c>
      <c r="M92" t="s">
        <v>1288</v>
      </c>
      <c r="N92" t="s">
        <v>1788</v>
      </c>
      <c r="O92" t="s">
        <v>1789</v>
      </c>
      <c r="P92" t="s">
        <v>1291</v>
      </c>
      <c r="S92" t="s">
        <v>1790</v>
      </c>
      <c r="T92" t="s">
        <v>1791</v>
      </c>
      <c r="V92" t="s">
        <v>1294</v>
      </c>
      <c r="X92" t="s">
        <v>1295</v>
      </c>
      <c r="AA92" t="s">
        <v>1333</v>
      </c>
      <c r="AB92">
        <v>0</v>
      </c>
      <c r="AC92">
        <v>0</v>
      </c>
      <c r="AD92">
        <v>1</v>
      </c>
      <c r="AE92">
        <v>0</v>
      </c>
      <c r="AF92">
        <v>1</v>
      </c>
      <c r="BH92" t="s">
        <v>1318</v>
      </c>
      <c r="BI92" t="s">
        <v>1720</v>
      </c>
      <c r="BJ92">
        <v>0</v>
      </c>
      <c r="BK92">
        <v>1</v>
      </c>
      <c r="BM92">
        <v>500</v>
      </c>
      <c r="BN92" t="s">
        <v>1317</v>
      </c>
      <c r="BQ92">
        <v>30</v>
      </c>
      <c r="BR92">
        <v>30</v>
      </c>
      <c r="BS92">
        <v>1</v>
      </c>
      <c r="BT92">
        <v>3000</v>
      </c>
      <c r="BU92">
        <v>0</v>
      </c>
      <c r="BW92" t="s">
        <v>1294</v>
      </c>
      <c r="BY92" t="s">
        <v>1333</v>
      </c>
      <c r="BZ92">
        <v>0</v>
      </c>
      <c r="CA92">
        <v>0</v>
      </c>
      <c r="CB92">
        <v>1</v>
      </c>
      <c r="CC92">
        <v>0</v>
      </c>
      <c r="CE92" t="s">
        <v>1806</v>
      </c>
      <c r="CF92">
        <v>0</v>
      </c>
      <c r="CG92">
        <v>0</v>
      </c>
      <c r="CH92">
        <v>0</v>
      </c>
      <c r="CI92">
        <v>1</v>
      </c>
      <c r="CJ92">
        <v>1</v>
      </c>
      <c r="CK92">
        <v>1</v>
      </c>
      <c r="CL92">
        <v>1</v>
      </c>
      <c r="CM92">
        <v>0</v>
      </c>
      <c r="CN92">
        <v>0</v>
      </c>
      <c r="CO92">
        <v>0</v>
      </c>
      <c r="CP92">
        <v>0</v>
      </c>
      <c r="CS92" t="s">
        <v>1332</v>
      </c>
      <c r="CT92">
        <v>0</v>
      </c>
      <c r="CU92">
        <v>1</v>
      </c>
      <c r="CV92">
        <v>0</v>
      </c>
      <c r="CW92">
        <v>0</v>
      </c>
      <c r="CX92" t="s">
        <v>1333</v>
      </c>
      <c r="CY92">
        <v>0</v>
      </c>
      <c r="CZ92">
        <v>0</v>
      </c>
      <c r="DA92">
        <v>1</v>
      </c>
      <c r="DB92">
        <v>0</v>
      </c>
      <c r="DC92" t="s">
        <v>1631</v>
      </c>
      <c r="DD92">
        <v>0</v>
      </c>
      <c r="DE92">
        <v>0</v>
      </c>
      <c r="DF92">
        <v>0</v>
      </c>
      <c r="DG92">
        <v>0</v>
      </c>
      <c r="DH92">
        <v>0</v>
      </c>
      <c r="DI92">
        <v>1</v>
      </c>
      <c r="DJ92">
        <v>0</v>
      </c>
      <c r="DK92">
        <v>0</v>
      </c>
      <c r="DL92">
        <v>1</v>
      </c>
      <c r="DM92">
        <v>0</v>
      </c>
      <c r="DN92">
        <v>0</v>
      </c>
      <c r="DO92">
        <v>0</v>
      </c>
      <c r="EK92" t="s">
        <v>1296</v>
      </c>
      <c r="EL92">
        <v>0</v>
      </c>
      <c r="EM92">
        <v>0</v>
      </c>
      <c r="EN92">
        <v>0</v>
      </c>
      <c r="EO92">
        <v>0</v>
      </c>
      <c r="EP92">
        <v>1</v>
      </c>
      <c r="EQ92">
        <v>1</v>
      </c>
      <c r="JB92" t="s">
        <v>1812</v>
      </c>
      <c r="JC92">
        <v>0</v>
      </c>
      <c r="JD92">
        <v>0</v>
      </c>
      <c r="JE92">
        <v>0</v>
      </c>
      <c r="JF92">
        <v>0</v>
      </c>
      <c r="JG92">
        <v>0</v>
      </c>
      <c r="JH92">
        <v>0</v>
      </c>
      <c r="JI92">
        <v>0</v>
      </c>
      <c r="JJ92">
        <v>0</v>
      </c>
      <c r="JK92">
        <v>0</v>
      </c>
      <c r="JL92">
        <v>0</v>
      </c>
      <c r="JM92">
        <v>0</v>
      </c>
      <c r="JN92">
        <v>0</v>
      </c>
      <c r="JO92">
        <v>1</v>
      </c>
      <c r="JP92">
        <v>0</v>
      </c>
      <c r="JQ92">
        <v>1</v>
      </c>
      <c r="JR92">
        <v>0</v>
      </c>
      <c r="JS92">
        <v>2</v>
      </c>
      <c r="JT92">
        <v>4</v>
      </c>
      <c r="PN92" t="s">
        <v>1318</v>
      </c>
      <c r="PO92">
        <v>2000</v>
      </c>
      <c r="PP92" t="s">
        <v>1317</v>
      </c>
      <c r="PS92">
        <v>15</v>
      </c>
      <c r="PT92">
        <v>30</v>
      </c>
      <c r="PU92">
        <v>1</v>
      </c>
      <c r="PV92">
        <v>200</v>
      </c>
      <c r="PW92">
        <v>0</v>
      </c>
      <c r="QM92" t="s">
        <v>1318</v>
      </c>
      <c r="QN92">
        <v>300</v>
      </c>
      <c r="QO92" t="s">
        <v>1317</v>
      </c>
      <c r="QR92">
        <v>30</v>
      </c>
      <c r="QS92">
        <v>30</v>
      </c>
      <c r="QT92">
        <v>1</v>
      </c>
      <c r="QU92">
        <v>1000</v>
      </c>
      <c r="QV92">
        <v>0</v>
      </c>
      <c r="QX92" t="s">
        <v>1294</v>
      </c>
      <c r="QZ92" t="s">
        <v>1811</v>
      </c>
      <c r="RA92">
        <v>0</v>
      </c>
      <c r="RB92">
        <v>0</v>
      </c>
      <c r="RC92">
        <v>0</v>
      </c>
      <c r="RD92">
        <v>0</v>
      </c>
      <c r="RE92">
        <v>0</v>
      </c>
      <c r="RF92">
        <v>0</v>
      </c>
      <c r="RG92">
        <v>0</v>
      </c>
      <c r="RH92">
        <v>0</v>
      </c>
      <c r="RI92">
        <v>0</v>
      </c>
      <c r="RJ92">
        <v>0</v>
      </c>
      <c r="RK92">
        <v>0</v>
      </c>
      <c r="RL92">
        <v>0</v>
      </c>
      <c r="RM92">
        <v>1</v>
      </c>
      <c r="RN92">
        <v>0</v>
      </c>
      <c r="RO92">
        <v>1</v>
      </c>
      <c r="RP92">
        <v>0</v>
      </c>
      <c r="RR92" t="s">
        <v>1798</v>
      </c>
      <c r="RS92">
        <v>1</v>
      </c>
      <c r="RT92">
        <v>0</v>
      </c>
      <c r="RU92">
        <v>0</v>
      </c>
      <c r="RV92">
        <v>0</v>
      </c>
      <c r="RW92">
        <v>1</v>
      </c>
      <c r="RX92">
        <v>1</v>
      </c>
      <c r="RY92">
        <v>1</v>
      </c>
      <c r="RZ92">
        <v>0</v>
      </c>
      <c r="SA92">
        <v>0</v>
      </c>
      <c r="SB92">
        <v>0</v>
      </c>
      <c r="SC92">
        <v>0</v>
      </c>
      <c r="SF92" t="s">
        <v>1303</v>
      </c>
      <c r="SG92">
        <v>1</v>
      </c>
      <c r="SH92">
        <v>0</v>
      </c>
      <c r="SI92">
        <v>0</v>
      </c>
      <c r="SJ92">
        <v>0</v>
      </c>
      <c r="AQG92" t="s">
        <v>1604</v>
      </c>
      <c r="AQH92">
        <v>0</v>
      </c>
      <c r="AQI92">
        <v>0</v>
      </c>
      <c r="AQJ92">
        <v>0</v>
      </c>
      <c r="AQK92">
        <v>0</v>
      </c>
      <c r="AQL92">
        <v>0</v>
      </c>
      <c r="AQM92">
        <v>1</v>
      </c>
      <c r="AQN92">
        <v>0</v>
      </c>
      <c r="AQO92">
        <v>0</v>
      </c>
      <c r="AQP92">
        <v>0</v>
      </c>
      <c r="AQQ92">
        <v>0</v>
      </c>
      <c r="AQS92" t="s">
        <v>1304</v>
      </c>
      <c r="AQT92">
        <v>0</v>
      </c>
      <c r="AQU92">
        <v>0</v>
      </c>
      <c r="AQV92">
        <v>1</v>
      </c>
      <c r="AQW92">
        <v>0</v>
      </c>
      <c r="AQX92">
        <v>0</v>
      </c>
      <c r="AQY92">
        <v>0</v>
      </c>
      <c r="AQZ92">
        <v>0</v>
      </c>
      <c r="ARA92">
        <v>0</v>
      </c>
      <c r="ARB92">
        <v>0</v>
      </c>
      <c r="ARC92">
        <v>0</v>
      </c>
      <c r="ARD92">
        <v>0</v>
      </c>
      <c r="ARF92" t="s">
        <v>1325</v>
      </c>
      <c r="ARG92" t="s">
        <v>1336</v>
      </c>
      <c r="ARH92">
        <v>0</v>
      </c>
      <c r="ARI92">
        <v>1</v>
      </c>
      <c r="ARJ92">
        <v>0</v>
      </c>
      <c r="ARK92">
        <v>0</v>
      </c>
      <c r="ARL92">
        <v>0</v>
      </c>
      <c r="ARM92">
        <v>0</v>
      </c>
      <c r="ARO92" t="s">
        <v>1417</v>
      </c>
      <c r="ARP92">
        <v>0</v>
      </c>
      <c r="ARQ92">
        <v>0</v>
      </c>
      <c r="ARR92">
        <v>0</v>
      </c>
      <c r="ARS92">
        <v>0</v>
      </c>
      <c r="ART92">
        <v>0</v>
      </c>
      <c r="ARU92">
        <v>0</v>
      </c>
      <c r="ARV92">
        <v>0</v>
      </c>
      <c r="ARW92">
        <v>1</v>
      </c>
      <c r="ARX92">
        <v>0</v>
      </c>
      <c r="ARZ92" t="s">
        <v>1306</v>
      </c>
      <c r="ASA92" t="s">
        <v>1817</v>
      </c>
      <c r="ASB92">
        <v>0</v>
      </c>
      <c r="ASC92">
        <v>1</v>
      </c>
      <c r="ASD92">
        <v>0</v>
      </c>
      <c r="ASE92">
        <v>0</v>
      </c>
      <c r="ASF92">
        <v>0</v>
      </c>
      <c r="ASG92">
        <v>1</v>
      </c>
      <c r="ASH92">
        <v>0</v>
      </c>
      <c r="ASI92">
        <v>0</v>
      </c>
      <c r="ASJ92">
        <v>0</v>
      </c>
      <c r="ASL92" t="s">
        <v>1578</v>
      </c>
      <c r="ASM92">
        <v>0</v>
      </c>
      <c r="ASN92">
        <v>0</v>
      </c>
      <c r="ASO92">
        <v>0</v>
      </c>
      <c r="ASP92">
        <v>1</v>
      </c>
      <c r="ASQ92">
        <v>0</v>
      </c>
      <c r="ASR92">
        <v>0</v>
      </c>
      <c r="ASS92">
        <v>0</v>
      </c>
      <c r="AST92">
        <v>0</v>
      </c>
      <c r="ASU92">
        <v>0</v>
      </c>
      <c r="ASV92">
        <v>0</v>
      </c>
      <c r="ASX92" t="s">
        <v>1598</v>
      </c>
      <c r="ASY92">
        <v>0</v>
      </c>
      <c r="ASZ92">
        <v>0</v>
      </c>
      <c r="ATA92">
        <v>0</v>
      </c>
      <c r="ATB92">
        <v>0</v>
      </c>
      <c r="ATC92">
        <v>1</v>
      </c>
      <c r="ATD92">
        <v>0</v>
      </c>
      <c r="ATE92">
        <v>0</v>
      </c>
      <c r="ATF92">
        <v>0</v>
      </c>
      <c r="ATG92">
        <v>0</v>
      </c>
      <c r="ATI92" t="s">
        <v>1768</v>
      </c>
      <c r="ATJ92">
        <v>0</v>
      </c>
      <c r="ATK92">
        <v>0</v>
      </c>
      <c r="ATL92">
        <v>0</v>
      </c>
      <c r="ATM92">
        <v>0</v>
      </c>
      <c r="ATN92">
        <v>1</v>
      </c>
      <c r="ATO92">
        <v>1</v>
      </c>
      <c r="ATP92">
        <v>1</v>
      </c>
      <c r="ATQ92">
        <v>0</v>
      </c>
      <c r="ATR92">
        <v>0</v>
      </c>
      <c r="ATT92" t="s">
        <v>1445</v>
      </c>
      <c r="ATU92" t="s">
        <v>1294</v>
      </c>
      <c r="ATW92" t="s">
        <v>1795</v>
      </c>
      <c r="ATX92" t="s">
        <v>1445</v>
      </c>
      <c r="ATY92" t="s">
        <v>1294</v>
      </c>
      <c r="AUA92" t="s">
        <v>1796</v>
      </c>
      <c r="AUG92">
        <v>444503477</v>
      </c>
      <c r="AUH92" s="167">
        <v>45102.512615740743</v>
      </c>
      <c r="AUK92" t="s">
        <v>1308</v>
      </c>
      <c r="AUL92" t="s">
        <v>1309</v>
      </c>
      <c r="AUM92" t="s">
        <v>1310</v>
      </c>
    </row>
    <row r="93" spans="1:534 1125:1235" customFormat="1" ht="14.45">
      <c r="A93">
        <v>92</v>
      </c>
      <c r="B93" t="s">
        <v>1818</v>
      </c>
      <c r="C93" s="167">
        <v>45101</v>
      </c>
      <c r="D93" t="s">
        <v>1785</v>
      </c>
      <c r="E93" t="s">
        <v>1786</v>
      </c>
      <c r="F93" s="167">
        <v>45101.578295474537</v>
      </c>
      <c r="G93" s="167">
        <v>45101.583172627317</v>
      </c>
      <c r="H93" t="s">
        <v>1286</v>
      </c>
      <c r="K93" t="s">
        <v>1787</v>
      </c>
      <c r="L93" s="167">
        <v>45101</v>
      </c>
      <c r="M93" t="s">
        <v>1288</v>
      </c>
      <c r="N93" t="s">
        <v>1788</v>
      </c>
      <c r="O93" t="s">
        <v>1789</v>
      </c>
      <c r="P93" t="s">
        <v>1291</v>
      </c>
      <c r="S93" t="s">
        <v>1790</v>
      </c>
      <c r="T93" t="s">
        <v>1791</v>
      </c>
      <c r="V93" t="s">
        <v>1294</v>
      </c>
      <c r="X93" t="s">
        <v>1295</v>
      </c>
      <c r="AA93" t="s">
        <v>1333</v>
      </c>
      <c r="AB93">
        <v>0</v>
      </c>
      <c r="AC93">
        <v>0</v>
      </c>
      <c r="AD93">
        <v>1</v>
      </c>
      <c r="AE93">
        <v>0</v>
      </c>
      <c r="AF93">
        <v>1</v>
      </c>
      <c r="BH93" t="s">
        <v>1318</v>
      </c>
      <c r="BI93" t="s">
        <v>1720</v>
      </c>
      <c r="BJ93">
        <v>0</v>
      </c>
      <c r="BK93">
        <v>1</v>
      </c>
      <c r="BM93">
        <v>500</v>
      </c>
      <c r="BN93" t="s">
        <v>1317</v>
      </c>
      <c r="BQ93">
        <v>40</v>
      </c>
      <c r="BR93">
        <v>30</v>
      </c>
      <c r="BS93">
        <v>0</v>
      </c>
      <c r="BT93">
        <v>500</v>
      </c>
      <c r="BU93">
        <v>0</v>
      </c>
      <c r="BW93" t="s">
        <v>1294</v>
      </c>
      <c r="BY93" t="s">
        <v>1333</v>
      </c>
      <c r="BZ93">
        <v>0</v>
      </c>
      <c r="CA93">
        <v>0</v>
      </c>
      <c r="CB93">
        <v>1</v>
      </c>
      <c r="CC93">
        <v>0</v>
      </c>
      <c r="CE93" t="s">
        <v>1819</v>
      </c>
      <c r="CF93">
        <v>0</v>
      </c>
      <c r="CG93">
        <v>0</v>
      </c>
      <c r="CH93">
        <v>0</v>
      </c>
      <c r="CI93">
        <v>0</v>
      </c>
      <c r="CJ93">
        <v>0</v>
      </c>
      <c r="CK93">
        <v>1</v>
      </c>
      <c r="CL93">
        <v>1</v>
      </c>
      <c r="CM93">
        <v>0</v>
      </c>
      <c r="CN93">
        <v>0</v>
      </c>
      <c r="CO93">
        <v>0</v>
      </c>
      <c r="CP93">
        <v>0</v>
      </c>
      <c r="CS93" t="s">
        <v>1332</v>
      </c>
      <c r="CT93">
        <v>0</v>
      </c>
      <c r="CU93">
        <v>1</v>
      </c>
      <c r="CV93">
        <v>0</v>
      </c>
      <c r="CW93">
        <v>0</v>
      </c>
      <c r="CX93" t="s">
        <v>1333</v>
      </c>
      <c r="CY93">
        <v>0</v>
      </c>
      <c r="CZ93">
        <v>0</v>
      </c>
      <c r="DA93">
        <v>1</v>
      </c>
      <c r="DB93">
        <v>0</v>
      </c>
      <c r="DC93" t="s">
        <v>1810</v>
      </c>
      <c r="DD93">
        <v>1</v>
      </c>
      <c r="DE93">
        <v>0</v>
      </c>
      <c r="DF93">
        <v>0</v>
      </c>
      <c r="DG93">
        <v>0</v>
      </c>
      <c r="DH93">
        <v>0</v>
      </c>
      <c r="DI93">
        <v>1</v>
      </c>
      <c r="DJ93">
        <v>0</v>
      </c>
      <c r="DK93">
        <v>0</v>
      </c>
      <c r="DL93">
        <v>1</v>
      </c>
      <c r="DM93">
        <v>0</v>
      </c>
      <c r="DN93">
        <v>0</v>
      </c>
      <c r="DO93">
        <v>0</v>
      </c>
      <c r="EK93" t="s">
        <v>1296</v>
      </c>
      <c r="EL93">
        <v>0</v>
      </c>
      <c r="EM93">
        <v>0</v>
      </c>
      <c r="EN93">
        <v>0</v>
      </c>
      <c r="EO93">
        <v>0</v>
      </c>
      <c r="EP93">
        <v>1</v>
      </c>
      <c r="EQ93">
        <v>1</v>
      </c>
      <c r="JB93" t="s">
        <v>1812</v>
      </c>
      <c r="JC93">
        <v>0</v>
      </c>
      <c r="JD93">
        <v>0</v>
      </c>
      <c r="JE93">
        <v>0</v>
      </c>
      <c r="JF93">
        <v>0</v>
      </c>
      <c r="JG93">
        <v>0</v>
      </c>
      <c r="JH93">
        <v>0</v>
      </c>
      <c r="JI93">
        <v>0</v>
      </c>
      <c r="JJ93">
        <v>0</v>
      </c>
      <c r="JK93">
        <v>0</v>
      </c>
      <c r="JL93">
        <v>0</v>
      </c>
      <c r="JM93">
        <v>0</v>
      </c>
      <c r="JN93">
        <v>0</v>
      </c>
      <c r="JO93">
        <v>1</v>
      </c>
      <c r="JP93">
        <v>0</v>
      </c>
      <c r="JQ93">
        <v>1</v>
      </c>
      <c r="JR93">
        <v>0</v>
      </c>
      <c r="JS93">
        <v>2</v>
      </c>
      <c r="JT93">
        <v>4</v>
      </c>
      <c r="PN93" t="s">
        <v>1318</v>
      </c>
      <c r="PO93">
        <v>2000</v>
      </c>
      <c r="PP93" t="s">
        <v>1317</v>
      </c>
      <c r="PS93">
        <v>30</v>
      </c>
      <c r="PT93">
        <v>30</v>
      </c>
      <c r="PU93">
        <v>1</v>
      </c>
      <c r="PV93">
        <v>300</v>
      </c>
      <c r="PW93">
        <v>0</v>
      </c>
      <c r="QM93" t="s">
        <v>1318</v>
      </c>
      <c r="QN93">
        <v>350</v>
      </c>
      <c r="QO93" t="s">
        <v>1317</v>
      </c>
      <c r="QR93">
        <v>30</v>
      </c>
      <c r="QS93">
        <v>30</v>
      </c>
      <c r="QT93">
        <v>1</v>
      </c>
      <c r="QU93">
        <v>2000</v>
      </c>
      <c r="QV93">
        <v>0</v>
      </c>
      <c r="QX93" t="s">
        <v>1294</v>
      </c>
      <c r="QZ93" t="s">
        <v>1812</v>
      </c>
      <c r="RA93">
        <v>0</v>
      </c>
      <c r="RB93">
        <v>0</v>
      </c>
      <c r="RC93">
        <v>0</v>
      </c>
      <c r="RD93">
        <v>0</v>
      </c>
      <c r="RE93">
        <v>0</v>
      </c>
      <c r="RF93">
        <v>0</v>
      </c>
      <c r="RG93">
        <v>0</v>
      </c>
      <c r="RH93">
        <v>0</v>
      </c>
      <c r="RI93">
        <v>0</v>
      </c>
      <c r="RJ93">
        <v>0</v>
      </c>
      <c r="RK93">
        <v>0</v>
      </c>
      <c r="RL93">
        <v>0</v>
      </c>
      <c r="RM93">
        <v>1</v>
      </c>
      <c r="RN93">
        <v>0</v>
      </c>
      <c r="RO93">
        <v>1</v>
      </c>
      <c r="RP93">
        <v>0</v>
      </c>
      <c r="RR93" t="s">
        <v>1728</v>
      </c>
      <c r="RS93">
        <v>0</v>
      </c>
      <c r="RT93">
        <v>0</v>
      </c>
      <c r="RU93">
        <v>0</v>
      </c>
      <c r="RV93">
        <v>0</v>
      </c>
      <c r="RW93">
        <v>0</v>
      </c>
      <c r="RX93">
        <v>1</v>
      </c>
      <c r="RY93">
        <v>1</v>
      </c>
      <c r="RZ93">
        <v>0</v>
      </c>
      <c r="SA93">
        <v>0</v>
      </c>
      <c r="SB93">
        <v>0</v>
      </c>
      <c r="SC93">
        <v>0</v>
      </c>
      <c r="SF93" t="s">
        <v>1332</v>
      </c>
      <c r="SG93">
        <v>0</v>
      </c>
      <c r="SH93">
        <v>1</v>
      </c>
      <c r="SI93">
        <v>0</v>
      </c>
      <c r="SJ93">
        <v>0</v>
      </c>
      <c r="SK93" t="s">
        <v>1812</v>
      </c>
      <c r="SL93">
        <v>0</v>
      </c>
      <c r="SM93">
        <v>0</v>
      </c>
      <c r="SN93">
        <v>0</v>
      </c>
      <c r="SO93">
        <v>0</v>
      </c>
      <c r="SP93">
        <v>0</v>
      </c>
      <c r="SQ93">
        <v>0</v>
      </c>
      <c r="SR93">
        <v>0</v>
      </c>
      <c r="SS93">
        <v>0</v>
      </c>
      <c r="ST93">
        <v>0</v>
      </c>
      <c r="SU93">
        <v>0</v>
      </c>
      <c r="SV93">
        <v>0</v>
      </c>
      <c r="SW93">
        <v>0</v>
      </c>
      <c r="SX93">
        <v>1</v>
      </c>
      <c r="SY93">
        <v>0</v>
      </c>
      <c r="SZ93">
        <v>1</v>
      </c>
      <c r="TA93">
        <v>0</v>
      </c>
      <c r="TB93" t="s">
        <v>1820</v>
      </c>
      <c r="TC93">
        <v>1</v>
      </c>
      <c r="TD93">
        <v>0</v>
      </c>
      <c r="TE93">
        <v>0</v>
      </c>
      <c r="TF93">
        <v>0</v>
      </c>
      <c r="TG93">
        <v>0</v>
      </c>
      <c r="TH93">
        <v>1</v>
      </c>
      <c r="TI93">
        <v>0</v>
      </c>
      <c r="TJ93">
        <v>0</v>
      </c>
      <c r="TK93">
        <v>1</v>
      </c>
      <c r="TL93">
        <v>0</v>
      </c>
      <c r="TM93">
        <v>0</v>
      </c>
      <c r="TN93">
        <v>0</v>
      </c>
      <c r="AQG93" t="s">
        <v>1563</v>
      </c>
      <c r="AQH93">
        <v>0</v>
      </c>
      <c r="AQI93">
        <v>0</v>
      </c>
      <c r="AQJ93">
        <v>1</v>
      </c>
      <c r="AQK93">
        <v>0</v>
      </c>
      <c r="AQL93">
        <v>0</v>
      </c>
      <c r="AQM93">
        <v>1</v>
      </c>
      <c r="AQN93">
        <v>0</v>
      </c>
      <c r="AQO93">
        <v>0</v>
      </c>
      <c r="AQP93">
        <v>0</v>
      </c>
      <c r="AQQ93">
        <v>0</v>
      </c>
      <c r="AQS93" t="s">
        <v>1411</v>
      </c>
      <c r="AQT93">
        <v>0</v>
      </c>
      <c r="AQU93">
        <v>0</v>
      </c>
      <c r="AQV93">
        <v>1</v>
      </c>
      <c r="AQW93">
        <v>0</v>
      </c>
      <c r="AQX93">
        <v>0</v>
      </c>
      <c r="AQY93">
        <v>0</v>
      </c>
      <c r="AQZ93">
        <v>0</v>
      </c>
      <c r="ARA93">
        <v>0</v>
      </c>
      <c r="ARB93">
        <v>1</v>
      </c>
      <c r="ARC93">
        <v>0</v>
      </c>
      <c r="ARD93">
        <v>0</v>
      </c>
      <c r="ARE93" t="s">
        <v>1807</v>
      </c>
      <c r="ARF93" t="s">
        <v>1325</v>
      </c>
      <c r="ARG93" t="s">
        <v>1821</v>
      </c>
      <c r="ARH93">
        <v>0</v>
      </c>
      <c r="ARI93">
        <v>0</v>
      </c>
      <c r="ARJ93">
        <v>1</v>
      </c>
      <c r="ARK93">
        <v>0</v>
      </c>
      <c r="ARL93">
        <v>0</v>
      </c>
      <c r="ARM93">
        <v>0</v>
      </c>
      <c r="ARO93" t="s">
        <v>1417</v>
      </c>
      <c r="ARP93">
        <v>0</v>
      </c>
      <c r="ARQ93">
        <v>0</v>
      </c>
      <c r="ARR93">
        <v>0</v>
      </c>
      <c r="ARS93">
        <v>0</v>
      </c>
      <c r="ART93">
        <v>0</v>
      </c>
      <c r="ARU93">
        <v>0</v>
      </c>
      <c r="ARV93">
        <v>0</v>
      </c>
      <c r="ARW93">
        <v>1</v>
      </c>
      <c r="ARX93">
        <v>0</v>
      </c>
      <c r="ARZ93" t="s">
        <v>1306</v>
      </c>
      <c r="ASA93" t="s">
        <v>1822</v>
      </c>
      <c r="ASB93">
        <v>0</v>
      </c>
      <c r="ASC93">
        <v>0</v>
      </c>
      <c r="ASD93">
        <v>1</v>
      </c>
      <c r="ASE93">
        <v>0</v>
      </c>
      <c r="ASF93">
        <v>0</v>
      </c>
      <c r="ASG93">
        <v>0</v>
      </c>
      <c r="ASH93">
        <v>0</v>
      </c>
      <c r="ASI93">
        <v>0</v>
      </c>
      <c r="ASJ93">
        <v>0</v>
      </c>
      <c r="ASL93" t="s">
        <v>1578</v>
      </c>
      <c r="ASM93">
        <v>0</v>
      </c>
      <c r="ASN93">
        <v>0</v>
      </c>
      <c r="ASO93">
        <v>0</v>
      </c>
      <c r="ASP93">
        <v>1</v>
      </c>
      <c r="ASQ93">
        <v>0</v>
      </c>
      <c r="ASR93">
        <v>0</v>
      </c>
      <c r="ASS93">
        <v>0</v>
      </c>
      <c r="AST93">
        <v>0</v>
      </c>
      <c r="ASU93">
        <v>0</v>
      </c>
      <c r="ASV93">
        <v>0</v>
      </c>
      <c r="ASX93" t="s">
        <v>1598</v>
      </c>
      <c r="ASY93">
        <v>0</v>
      </c>
      <c r="ASZ93">
        <v>0</v>
      </c>
      <c r="ATA93">
        <v>0</v>
      </c>
      <c r="ATB93">
        <v>0</v>
      </c>
      <c r="ATC93">
        <v>1</v>
      </c>
      <c r="ATD93">
        <v>0</v>
      </c>
      <c r="ATE93">
        <v>0</v>
      </c>
      <c r="ATF93">
        <v>0</v>
      </c>
      <c r="ATG93">
        <v>0</v>
      </c>
      <c r="ATI93" t="s">
        <v>1768</v>
      </c>
      <c r="ATJ93">
        <v>0</v>
      </c>
      <c r="ATK93">
        <v>0</v>
      </c>
      <c r="ATL93">
        <v>0</v>
      </c>
      <c r="ATM93">
        <v>0</v>
      </c>
      <c r="ATN93">
        <v>1</v>
      </c>
      <c r="ATO93">
        <v>1</v>
      </c>
      <c r="ATP93">
        <v>1</v>
      </c>
      <c r="ATQ93">
        <v>0</v>
      </c>
      <c r="ATR93">
        <v>0</v>
      </c>
      <c r="ATT93" t="s">
        <v>1445</v>
      </c>
      <c r="ATU93" t="s">
        <v>1294</v>
      </c>
      <c r="ATW93" t="s">
        <v>1795</v>
      </c>
      <c r="ATX93" t="s">
        <v>1445</v>
      </c>
      <c r="ATY93" t="s">
        <v>1294</v>
      </c>
      <c r="AUA93" t="s">
        <v>1796</v>
      </c>
      <c r="AUG93">
        <v>444503516</v>
      </c>
      <c r="AUH93" s="167">
        <v>45102.512696759259</v>
      </c>
      <c r="AUK93" t="s">
        <v>1308</v>
      </c>
      <c r="AUL93" t="s">
        <v>1309</v>
      </c>
      <c r="AUM93" t="s">
        <v>1310</v>
      </c>
    </row>
    <row r="94" spans="1:534 1125:1235" customFormat="1" ht="14.45">
      <c r="A94">
        <v>93</v>
      </c>
      <c r="B94" t="s">
        <v>1823</v>
      </c>
      <c r="C94" s="167">
        <v>45100</v>
      </c>
      <c r="D94" t="s">
        <v>1824</v>
      </c>
      <c r="E94" t="s">
        <v>1825</v>
      </c>
      <c r="F94" s="167">
        <v>45100.449286284733</v>
      </c>
      <c r="G94" s="167">
        <v>45101.712194143518</v>
      </c>
      <c r="H94" t="s">
        <v>1286</v>
      </c>
      <c r="K94" t="s">
        <v>1826</v>
      </c>
      <c r="L94" s="167">
        <v>45098</v>
      </c>
      <c r="M94" t="s">
        <v>1827</v>
      </c>
      <c r="N94" t="s">
        <v>1828</v>
      </c>
      <c r="O94" t="s">
        <v>1829</v>
      </c>
      <c r="P94" t="s">
        <v>1291</v>
      </c>
      <c r="S94" t="s">
        <v>1830</v>
      </c>
      <c r="T94" t="s">
        <v>1831</v>
      </c>
      <c r="V94" t="s">
        <v>1294</v>
      </c>
      <c r="X94" t="s">
        <v>1315</v>
      </c>
      <c r="AA94" t="s">
        <v>1330</v>
      </c>
      <c r="AB94">
        <v>1</v>
      </c>
      <c r="AC94">
        <v>1</v>
      </c>
      <c r="AD94">
        <v>1</v>
      </c>
      <c r="AE94">
        <v>0</v>
      </c>
      <c r="AF94">
        <v>3</v>
      </c>
      <c r="AH94" t="s">
        <v>1318</v>
      </c>
      <c r="AI94">
        <v>1500</v>
      </c>
      <c r="AJ94" t="s">
        <v>1317</v>
      </c>
      <c r="AM94">
        <v>120</v>
      </c>
      <c r="AN94">
        <v>21</v>
      </c>
      <c r="AO94">
        <v>0</v>
      </c>
      <c r="AP94">
        <v>3000</v>
      </c>
      <c r="AQ94">
        <v>0</v>
      </c>
      <c r="AS94" t="s">
        <v>1318</v>
      </c>
      <c r="AT94" t="s">
        <v>1362</v>
      </c>
      <c r="AU94">
        <v>1</v>
      </c>
      <c r="AV94">
        <v>0</v>
      </c>
      <c r="AW94">
        <v>3000</v>
      </c>
      <c r="AY94" t="s">
        <v>1317</v>
      </c>
      <c r="BB94">
        <v>30</v>
      </c>
      <c r="BC94">
        <v>14</v>
      </c>
      <c r="BD94">
        <v>0</v>
      </c>
      <c r="BE94">
        <v>350</v>
      </c>
      <c r="BF94">
        <v>0</v>
      </c>
      <c r="BH94" t="s">
        <v>1318</v>
      </c>
      <c r="BI94" t="s">
        <v>1320</v>
      </c>
      <c r="BJ94">
        <v>1</v>
      </c>
      <c r="BK94">
        <v>1</v>
      </c>
      <c r="BL94">
        <v>500</v>
      </c>
      <c r="BM94">
        <v>300</v>
      </c>
      <c r="BN94" t="s">
        <v>1317</v>
      </c>
      <c r="BQ94">
        <v>120</v>
      </c>
      <c r="BR94">
        <v>14</v>
      </c>
      <c r="BS94">
        <v>0</v>
      </c>
      <c r="BT94">
        <v>800</v>
      </c>
      <c r="BU94">
        <v>0</v>
      </c>
      <c r="BW94" t="s">
        <v>1294</v>
      </c>
      <c r="BY94" t="s">
        <v>1330</v>
      </c>
      <c r="BZ94">
        <v>1</v>
      </c>
      <c r="CA94">
        <v>1</v>
      </c>
      <c r="CB94">
        <v>1</v>
      </c>
      <c r="CC94">
        <v>0</v>
      </c>
      <c r="CE94" t="s">
        <v>1832</v>
      </c>
      <c r="CF94">
        <v>1</v>
      </c>
      <c r="CG94">
        <v>0</v>
      </c>
      <c r="CH94">
        <v>0</v>
      </c>
      <c r="CI94">
        <v>0</v>
      </c>
      <c r="CJ94">
        <v>1</v>
      </c>
      <c r="CK94">
        <v>1</v>
      </c>
      <c r="CL94">
        <v>1</v>
      </c>
      <c r="CM94">
        <v>0</v>
      </c>
      <c r="CN94">
        <v>0</v>
      </c>
      <c r="CO94">
        <v>0</v>
      </c>
      <c r="CP94">
        <v>0</v>
      </c>
      <c r="CS94" t="s">
        <v>1332</v>
      </c>
      <c r="CT94">
        <v>0</v>
      </c>
      <c r="CU94">
        <v>1</v>
      </c>
      <c r="CV94">
        <v>0</v>
      </c>
      <c r="CW94">
        <v>0</v>
      </c>
      <c r="CX94" t="s">
        <v>1833</v>
      </c>
      <c r="CY94">
        <v>0</v>
      </c>
      <c r="CZ94">
        <v>1</v>
      </c>
      <c r="DA94">
        <v>1</v>
      </c>
      <c r="DB94">
        <v>0</v>
      </c>
      <c r="DC94" t="s">
        <v>1834</v>
      </c>
      <c r="DD94">
        <v>1</v>
      </c>
      <c r="DE94">
        <v>0</v>
      </c>
      <c r="DF94">
        <v>0</v>
      </c>
      <c r="DG94">
        <v>0</v>
      </c>
      <c r="DH94">
        <v>0</v>
      </c>
      <c r="DI94">
        <v>1</v>
      </c>
      <c r="DJ94">
        <v>1</v>
      </c>
      <c r="DK94">
        <v>0</v>
      </c>
      <c r="DL94">
        <v>1</v>
      </c>
      <c r="DM94">
        <v>0</v>
      </c>
      <c r="DN94">
        <v>0</v>
      </c>
      <c r="DO94">
        <v>0</v>
      </c>
      <c r="EK94" t="s">
        <v>1340</v>
      </c>
      <c r="EL94">
        <v>1</v>
      </c>
      <c r="EM94">
        <v>1</v>
      </c>
      <c r="EN94">
        <v>1</v>
      </c>
      <c r="EO94">
        <v>1</v>
      </c>
      <c r="EP94">
        <v>0</v>
      </c>
      <c r="EQ94">
        <v>4</v>
      </c>
      <c r="ES94" t="s">
        <v>1318</v>
      </c>
      <c r="ET94">
        <v>5500</v>
      </c>
      <c r="EU94" t="s">
        <v>1317</v>
      </c>
      <c r="EX94">
        <v>30</v>
      </c>
      <c r="EY94">
        <v>14</v>
      </c>
      <c r="EZ94">
        <v>0</v>
      </c>
      <c r="FA94">
        <v>250</v>
      </c>
      <c r="FB94">
        <v>0</v>
      </c>
      <c r="FD94" t="s">
        <v>1318</v>
      </c>
      <c r="FE94">
        <v>15000</v>
      </c>
      <c r="FF94" t="s">
        <v>1317</v>
      </c>
      <c r="FI94">
        <v>120</v>
      </c>
      <c r="FJ94">
        <v>21</v>
      </c>
      <c r="FK94">
        <v>0</v>
      </c>
      <c r="FL94">
        <v>10</v>
      </c>
      <c r="FM94">
        <v>0</v>
      </c>
      <c r="FO94" t="s">
        <v>1318</v>
      </c>
      <c r="FP94">
        <v>1000</v>
      </c>
      <c r="FQ94" t="s">
        <v>1317</v>
      </c>
      <c r="FT94">
        <v>170</v>
      </c>
      <c r="FU94">
        <v>21</v>
      </c>
      <c r="FV94">
        <v>0</v>
      </c>
      <c r="FW94">
        <v>300</v>
      </c>
      <c r="FX94">
        <v>0</v>
      </c>
      <c r="FZ94" t="s">
        <v>1318</v>
      </c>
      <c r="GA94">
        <v>2500</v>
      </c>
      <c r="GB94" t="s">
        <v>1317</v>
      </c>
      <c r="GE94">
        <v>120</v>
      </c>
      <c r="GF94">
        <v>21</v>
      </c>
      <c r="GG94">
        <v>0</v>
      </c>
      <c r="GH94">
        <v>150</v>
      </c>
      <c r="GI94">
        <v>0</v>
      </c>
      <c r="GK94" t="s">
        <v>1294</v>
      </c>
      <c r="GM94" t="s">
        <v>1340</v>
      </c>
      <c r="GN94">
        <v>1</v>
      </c>
      <c r="GO94">
        <v>1</v>
      </c>
      <c r="GP94">
        <v>1</v>
      </c>
      <c r="GQ94">
        <v>1</v>
      </c>
      <c r="GR94">
        <v>0</v>
      </c>
      <c r="GT94" t="s">
        <v>1798</v>
      </c>
      <c r="GU94">
        <v>1</v>
      </c>
      <c r="GV94">
        <v>0</v>
      </c>
      <c r="GW94">
        <v>0</v>
      </c>
      <c r="GX94">
        <v>0</v>
      </c>
      <c r="GY94">
        <v>1</v>
      </c>
      <c r="GZ94">
        <v>1</v>
      </c>
      <c r="HA94">
        <v>1</v>
      </c>
      <c r="HB94">
        <v>0</v>
      </c>
      <c r="HC94">
        <v>0</v>
      </c>
      <c r="HD94">
        <v>0</v>
      </c>
      <c r="HE94">
        <v>0</v>
      </c>
      <c r="HH94" t="s">
        <v>1332</v>
      </c>
      <c r="HI94">
        <v>0</v>
      </c>
      <c r="HJ94">
        <v>1</v>
      </c>
      <c r="HK94">
        <v>0</v>
      </c>
      <c r="HL94">
        <v>0</v>
      </c>
      <c r="HM94" t="s">
        <v>1340</v>
      </c>
      <c r="HN94">
        <v>1</v>
      </c>
      <c r="HO94">
        <v>1</v>
      </c>
      <c r="HP94">
        <v>1</v>
      </c>
      <c r="HQ94">
        <v>1</v>
      </c>
      <c r="HR94">
        <v>0</v>
      </c>
      <c r="HS94" t="s">
        <v>1810</v>
      </c>
      <c r="HT94">
        <v>1</v>
      </c>
      <c r="HU94">
        <v>0</v>
      </c>
      <c r="HV94">
        <v>0</v>
      </c>
      <c r="HW94">
        <v>0</v>
      </c>
      <c r="HX94">
        <v>0</v>
      </c>
      <c r="HY94">
        <v>1</v>
      </c>
      <c r="HZ94">
        <v>0</v>
      </c>
      <c r="IA94">
        <v>0</v>
      </c>
      <c r="IB94">
        <v>1</v>
      </c>
      <c r="IC94">
        <v>0</v>
      </c>
      <c r="ID94">
        <v>0</v>
      </c>
      <c r="IE94">
        <v>0</v>
      </c>
      <c r="JB94" t="s">
        <v>1835</v>
      </c>
      <c r="JC94">
        <v>0</v>
      </c>
      <c r="JD94">
        <v>1</v>
      </c>
      <c r="JE94">
        <v>1</v>
      </c>
      <c r="JF94">
        <v>0</v>
      </c>
      <c r="JG94">
        <v>0</v>
      </c>
      <c r="JH94">
        <v>1</v>
      </c>
      <c r="JI94">
        <v>1</v>
      </c>
      <c r="JJ94">
        <v>1</v>
      </c>
      <c r="JK94">
        <v>1</v>
      </c>
      <c r="JL94">
        <v>1</v>
      </c>
      <c r="JM94">
        <v>1</v>
      </c>
      <c r="JN94">
        <v>0</v>
      </c>
      <c r="JO94">
        <v>1</v>
      </c>
      <c r="JP94">
        <v>1</v>
      </c>
      <c r="JQ94">
        <v>1</v>
      </c>
      <c r="JR94">
        <v>0</v>
      </c>
      <c r="JS94">
        <v>11</v>
      </c>
      <c r="JT94">
        <v>18</v>
      </c>
      <c r="KG94" t="s">
        <v>1318</v>
      </c>
      <c r="KH94" t="s">
        <v>1664</v>
      </c>
      <c r="KI94">
        <v>1</v>
      </c>
      <c r="KJ94">
        <v>0</v>
      </c>
      <c r="KK94">
        <v>8000</v>
      </c>
      <c r="KM94" t="s">
        <v>1317</v>
      </c>
      <c r="KP94">
        <v>240</v>
      </c>
      <c r="KQ94">
        <v>21</v>
      </c>
      <c r="KR94">
        <v>0</v>
      </c>
      <c r="KS94">
        <v>1000</v>
      </c>
      <c r="KT94">
        <v>0</v>
      </c>
      <c r="KV94" t="s">
        <v>1318</v>
      </c>
      <c r="KW94" t="s">
        <v>1345</v>
      </c>
      <c r="KX94">
        <v>0</v>
      </c>
      <c r="KY94">
        <v>1</v>
      </c>
      <c r="KZ94">
        <v>1</v>
      </c>
      <c r="LB94">
        <v>32500</v>
      </c>
      <c r="LC94">
        <v>45000</v>
      </c>
      <c r="LD94" t="s">
        <v>1317</v>
      </c>
      <c r="LG94">
        <v>15</v>
      </c>
      <c r="LH94">
        <v>21</v>
      </c>
      <c r="LI94">
        <v>1</v>
      </c>
      <c r="LJ94">
        <v>500</v>
      </c>
      <c r="LK94">
        <v>0</v>
      </c>
      <c r="MI94" t="s">
        <v>1318</v>
      </c>
      <c r="MJ94">
        <v>350</v>
      </c>
      <c r="MK94" t="s">
        <v>1317</v>
      </c>
      <c r="MN94">
        <v>30</v>
      </c>
      <c r="MO94">
        <v>21</v>
      </c>
      <c r="MP94">
        <v>0</v>
      </c>
      <c r="MQ94">
        <v>500</v>
      </c>
      <c r="MR94">
        <v>0</v>
      </c>
      <c r="MT94" t="s">
        <v>1318</v>
      </c>
      <c r="MU94">
        <v>150</v>
      </c>
      <c r="MV94" t="s">
        <v>1317</v>
      </c>
      <c r="MY94">
        <v>180</v>
      </c>
      <c r="MZ94">
        <v>21</v>
      </c>
      <c r="NA94">
        <v>0</v>
      </c>
      <c r="NB94">
        <v>600</v>
      </c>
      <c r="NC94">
        <v>0</v>
      </c>
      <c r="NE94" t="s">
        <v>1318</v>
      </c>
      <c r="NF94" t="s">
        <v>1836</v>
      </c>
      <c r="NG94">
        <v>0</v>
      </c>
      <c r="NH94">
        <v>1</v>
      </c>
      <c r="NI94">
        <v>1</v>
      </c>
      <c r="NK94">
        <v>1000</v>
      </c>
      <c r="NL94">
        <v>1500</v>
      </c>
      <c r="NM94" t="s">
        <v>1317</v>
      </c>
      <c r="NP94">
        <v>180</v>
      </c>
      <c r="NQ94">
        <v>21</v>
      </c>
      <c r="NR94">
        <v>0</v>
      </c>
      <c r="NS94">
        <v>350</v>
      </c>
      <c r="NT94">
        <v>0</v>
      </c>
      <c r="NV94" t="s">
        <v>1318</v>
      </c>
      <c r="NW94">
        <v>2500</v>
      </c>
      <c r="NX94" t="s">
        <v>1317</v>
      </c>
      <c r="OA94">
        <v>90</v>
      </c>
      <c r="OB94">
        <v>21</v>
      </c>
      <c r="OC94">
        <v>0</v>
      </c>
      <c r="OD94">
        <v>180</v>
      </c>
      <c r="OE94">
        <v>0</v>
      </c>
      <c r="OG94" t="s">
        <v>1318</v>
      </c>
      <c r="OH94">
        <v>3500</v>
      </c>
      <c r="OI94" t="s">
        <v>1317</v>
      </c>
      <c r="OL94">
        <v>60</v>
      </c>
      <c r="OM94">
        <v>21</v>
      </c>
      <c r="ON94">
        <v>0</v>
      </c>
      <c r="OO94">
        <v>100</v>
      </c>
      <c r="OP94">
        <v>0</v>
      </c>
      <c r="OR94" t="s">
        <v>1318</v>
      </c>
      <c r="OS94">
        <v>5000</v>
      </c>
      <c r="OT94" t="s">
        <v>1317</v>
      </c>
      <c r="OW94">
        <v>150</v>
      </c>
      <c r="OX94">
        <v>21</v>
      </c>
      <c r="OY94">
        <v>0</v>
      </c>
      <c r="OZ94">
        <v>300</v>
      </c>
      <c r="PA94">
        <v>0</v>
      </c>
      <c r="PN94" t="s">
        <v>1318</v>
      </c>
      <c r="PO94">
        <v>7000</v>
      </c>
      <c r="PP94" t="s">
        <v>1317</v>
      </c>
      <c r="PS94">
        <v>30</v>
      </c>
      <c r="PT94">
        <v>21</v>
      </c>
      <c r="PU94">
        <v>0</v>
      </c>
      <c r="PV94">
        <v>250</v>
      </c>
      <c r="PW94">
        <v>0</v>
      </c>
      <c r="PY94" t="s">
        <v>1318</v>
      </c>
      <c r="PZ94" t="s">
        <v>1294</v>
      </c>
      <c r="QA94">
        <v>2500</v>
      </c>
      <c r="QD94" t="s">
        <v>1317</v>
      </c>
      <c r="QG94">
        <v>360</v>
      </c>
      <c r="QH94">
        <v>21</v>
      </c>
      <c r="QI94">
        <v>0</v>
      </c>
      <c r="QJ94">
        <v>1000</v>
      </c>
      <c r="QK94">
        <v>0</v>
      </c>
      <c r="QM94" t="s">
        <v>1318</v>
      </c>
      <c r="QN94">
        <v>300</v>
      </c>
      <c r="QO94" t="s">
        <v>1317</v>
      </c>
      <c r="QR94">
        <v>180</v>
      </c>
      <c r="QS94">
        <v>21</v>
      </c>
      <c r="QT94">
        <v>0</v>
      </c>
      <c r="QU94">
        <v>2500</v>
      </c>
      <c r="QV94">
        <v>0</v>
      </c>
      <c r="QX94" t="s">
        <v>1294</v>
      </c>
      <c r="QZ94" t="s">
        <v>1837</v>
      </c>
      <c r="RA94">
        <v>0</v>
      </c>
      <c r="RB94">
        <v>1</v>
      </c>
      <c r="RC94">
        <v>1</v>
      </c>
      <c r="RD94">
        <v>0</v>
      </c>
      <c r="RE94">
        <v>0</v>
      </c>
      <c r="RF94">
        <v>1</v>
      </c>
      <c r="RG94">
        <v>1</v>
      </c>
      <c r="RH94">
        <v>1</v>
      </c>
      <c r="RI94">
        <v>1</v>
      </c>
      <c r="RJ94">
        <v>1</v>
      </c>
      <c r="RK94">
        <v>1</v>
      </c>
      <c r="RL94">
        <v>0</v>
      </c>
      <c r="RM94">
        <v>1</v>
      </c>
      <c r="RN94">
        <v>1</v>
      </c>
      <c r="RO94">
        <v>1</v>
      </c>
      <c r="RP94">
        <v>0</v>
      </c>
      <c r="RR94" t="s">
        <v>1838</v>
      </c>
      <c r="RS94">
        <v>1</v>
      </c>
      <c r="RT94">
        <v>1</v>
      </c>
      <c r="RU94">
        <v>1</v>
      </c>
      <c r="RV94">
        <v>0</v>
      </c>
      <c r="RW94">
        <v>1</v>
      </c>
      <c r="RX94">
        <v>1</v>
      </c>
      <c r="RY94">
        <v>1</v>
      </c>
      <c r="RZ94">
        <v>0</v>
      </c>
      <c r="SA94">
        <v>0</v>
      </c>
      <c r="SB94">
        <v>0</v>
      </c>
      <c r="SC94">
        <v>0</v>
      </c>
      <c r="SF94" t="s">
        <v>1332</v>
      </c>
      <c r="SG94">
        <v>0</v>
      </c>
      <c r="SH94">
        <v>1</v>
      </c>
      <c r="SI94">
        <v>0</v>
      </c>
      <c r="SJ94">
        <v>0</v>
      </c>
      <c r="SK94" t="s">
        <v>1839</v>
      </c>
      <c r="SL94">
        <v>0</v>
      </c>
      <c r="SM94">
        <v>1</v>
      </c>
      <c r="SN94">
        <v>1</v>
      </c>
      <c r="SO94">
        <v>0</v>
      </c>
      <c r="SP94">
        <v>0</v>
      </c>
      <c r="SQ94">
        <v>1</v>
      </c>
      <c r="SR94">
        <v>1</v>
      </c>
      <c r="SS94">
        <v>1</v>
      </c>
      <c r="ST94">
        <v>1</v>
      </c>
      <c r="SU94">
        <v>1</v>
      </c>
      <c r="SV94">
        <v>1</v>
      </c>
      <c r="SW94">
        <v>0</v>
      </c>
      <c r="SX94">
        <v>1</v>
      </c>
      <c r="SY94">
        <v>1</v>
      </c>
      <c r="SZ94">
        <v>0</v>
      </c>
      <c r="TA94">
        <v>0</v>
      </c>
      <c r="TB94" t="s">
        <v>1810</v>
      </c>
      <c r="TC94">
        <v>1</v>
      </c>
      <c r="TD94">
        <v>0</v>
      </c>
      <c r="TE94">
        <v>0</v>
      </c>
      <c r="TF94">
        <v>0</v>
      </c>
      <c r="TG94">
        <v>0</v>
      </c>
      <c r="TH94">
        <v>1</v>
      </c>
      <c r="TI94">
        <v>0</v>
      </c>
      <c r="TJ94">
        <v>0</v>
      </c>
      <c r="TK94">
        <v>1</v>
      </c>
      <c r="TL94">
        <v>0</v>
      </c>
      <c r="TM94">
        <v>0</v>
      </c>
      <c r="TN94">
        <v>0</v>
      </c>
      <c r="AQG94" t="s">
        <v>1840</v>
      </c>
      <c r="AQH94">
        <v>0</v>
      </c>
      <c r="AQI94">
        <v>1</v>
      </c>
      <c r="AQJ94">
        <v>1</v>
      </c>
      <c r="AQK94">
        <v>1</v>
      </c>
      <c r="AQL94">
        <v>1</v>
      </c>
      <c r="AQM94">
        <v>1</v>
      </c>
      <c r="AQN94">
        <v>1</v>
      </c>
      <c r="AQO94">
        <v>0</v>
      </c>
      <c r="AQP94">
        <v>0</v>
      </c>
      <c r="AQQ94">
        <v>0</v>
      </c>
      <c r="AQS94" t="s">
        <v>1335</v>
      </c>
      <c r="AQT94">
        <v>0</v>
      </c>
      <c r="AQU94">
        <v>0</v>
      </c>
      <c r="AQV94">
        <v>1</v>
      </c>
      <c r="AQW94">
        <v>1</v>
      </c>
      <c r="AQX94">
        <v>0</v>
      </c>
      <c r="AQY94">
        <v>0</v>
      </c>
      <c r="AQZ94">
        <v>0</v>
      </c>
      <c r="ARA94">
        <v>0</v>
      </c>
      <c r="ARB94">
        <v>0</v>
      </c>
      <c r="ARC94">
        <v>0</v>
      </c>
      <c r="ARD94">
        <v>0</v>
      </c>
      <c r="ARF94" t="s">
        <v>1325</v>
      </c>
      <c r="ARG94" t="s">
        <v>1841</v>
      </c>
      <c r="ARH94">
        <v>0</v>
      </c>
      <c r="ARI94">
        <v>1</v>
      </c>
      <c r="ARJ94">
        <v>0</v>
      </c>
      <c r="ARK94">
        <v>1</v>
      </c>
      <c r="ARL94">
        <v>0</v>
      </c>
      <c r="ARM94">
        <v>0</v>
      </c>
      <c r="ARO94" t="s">
        <v>1417</v>
      </c>
      <c r="ARP94">
        <v>0</v>
      </c>
      <c r="ARQ94">
        <v>0</v>
      </c>
      <c r="ARR94">
        <v>0</v>
      </c>
      <c r="ARS94">
        <v>0</v>
      </c>
      <c r="ART94">
        <v>0</v>
      </c>
      <c r="ARU94">
        <v>0</v>
      </c>
      <c r="ARV94">
        <v>0</v>
      </c>
      <c r="ARW94">
        <v>1</v>
      </c>
      <c r="ARX94">
        <v>0</v>
      </c>
      <c r="ARZ94" t="s">
        <v>1306</v>
      </c>
      <c r="ASA94" t="s">
        <v>1842</v>
      </c>
      <c r="ASB94">
        <v>0</v>
      </c>
      <c r="ASC94">
        <v>0</v>
      </c>
      <c r="ASD94">
        <v>1</v>
      </c>
      <c r="ASE94">
        <v>1</v>
      </c>
      <c r="ASF94">
        <v>1</v>
      </c>
      <c r="ASG94">
        <v>1</v>
      </c>
      <c r="ASH94">
        <v>0</v>
      </c>
      <c r="ASI94">
        <v>0</v>
      </c>
      <c r="ASJ94">
        <v>0</v>
      </c>
      <c r="ASL94" t="s">
        <v>1843</v>
      </c>
      <c r="ASM94">
        <v>0</v>
      </c>
      <c r="ASN94">
        <v>0</v>
      </c>
      <c r="ASO94">
        <v>1</v>
      </c>
      <c r="ASP94">
        <v>0</v>
      </c>
      <c r="ASQ94">
        <v>0</v>
      </c>
      <c r="ASR94">
        <v>0</v>
      </c>
      <c r="ASS94">
        <v>0</v>
      </c>
      <c r="AST94">
        <v>0</v>
      </c>
      <c r="ASU94">
        <v>0</v>
      </c>
      <c r="ASV94">
        <v>0</v>
      </c>
      <c r="ASX94" t="s">
        <v>1844</v>
      </c>
      <c r="ASY94">
        <v>0</v>
      </c>
      <c r="ASZ94">
        <v>1</v>
      </c>
      <c r="ATA94">
        <v>1</v>
      </c>
      <c r="ATB94">
        <v>0</v>
      </c>
      <c r="ATC94">
        <v>1</v>
      </c>
      <c r="ATD94">
        <v>1</v>
      </c>
      <c r="ATE94">
        <v>0</v>
      </c>
      <c r="ATF94">
        <v>0</v>
      </c>
      <c r="ATG94">
        <v>0</v>
      </c>
      <c r="ATI94" t="s">
        <v>1296</v>
      </c>
      <c r="ATJ94">
        <v>1</v>
      </c>
      <c r="ATK94">
        <v>0</v>
      </c>
      <c r="ATL94">
        <v>0</v>
      </c>
      <c r="ATM94">
        <v>0</v>
      </c>
      <c r="ATN94">
        <v>0</v>
      </c>
      <c r="ATO94">
        <v>0</v>
      </c>
      <c r="ATP94">
        <v>0</v>
      </c>
      <c r="ATQ94">
        <v>0</v>
      </c>
      <c r="ATR94">
        <v>0</v>
      </c>
      <c r="ATT94" t="s">
        <v>1307</v>
      </c>
      <c r="ATU94" t="s">
        <v>1302</v>
      </c>
      <c r="ATX94" t="s">
        <v>1307</v>
      </c>
      <c r="ATY94" t="s">
        <v>1294</v>
      </c>
      <c r="ATZ94" t="s">
        <v>1845</v>
      </c>
      <c r="AUB94" t="s">
        <v>1846</v>
      </c>
      <c r="AUG94">
        <v>444546252</v>
      </c>
      <c r="AUH94" s="167">
        <v>45102.571481481493</v>
      </c>
      <c r="AUK94" t="s">
        <v>1308</v>
      </c>
      <c r="AUL94" t="s">
        <v>1309</v>
      </c>
      <c r="AUM94" t="s">
        <v>1310</v>
      </c>
    </row>
    <row r="95" spans="1:534 1125:1235" customFormat="1" ht="14.45">
      <c r="A95">
        <v>94</v>
      </c>
      <c r="B95" t="s">
        <v>1847</v>
      </c>
      <c r="C95" s="167">
        <v>45101</v>
      </c>
      <c r="D95" t="s">
        <v>1824</v>
      </c>
      <c r="E95" t="s">
        <v>1825</v>
      </c>
      <c r="F95" s="167">
        <v>45101.712384293984</v>
      </c>
      <c r="G95" s="167">
        <v>45102.451928530092</v>
      </c>
      <c r="H95" t="s">
        <v>1286</v>
      </c>
      <c r="K95" t="s">
        <v>1826</v>
      </c>
      <c r="L95" s="167">
        <v>45099</v>
      </c>
      <c r="M95" t="s">
        <v>1827</v>
      </c>
      <c r="N95" t="s">
        <v>1828</v>
      </c>
      <c r="O95" t="s">
        <v>1829</v>
      </c>
      <c r="P95" t="s">
        <v>1291</v>
      </c>
      <c r="S95" t="s">
        <v>1830</v>
      </c>
      <c r="T95" t="s">
        <v>1831</v>
      </c>
      <c r="V95" t="s">
        <v>1294</v>
      </c>
      <c r="X95" t="s">
        <v>1315</v>
      </c>
      <c r="AA95" t="s">
        <v>1848</v>
      </c>
      <c r="AB95">
        <v>1</v>
      </c>
      <c r="AC95">
        <v>1</v>
      </c>
      <c r="AD95">
        <v>1</v>
      </c>
      <c r="AE95">
        <v>0</v>
      </c>
      <c r="AF95">
        <v>3</v>
      </c>
      <c r="AH95" t="s">
        <v>1318</v>
      </c>
      <c r="AI95">
        <v>1000</v>
      </c>
      <c r="AJ95" t="s">
        <v>1317</v>
      </c>
      <c r="AM95">
        <v>60</v>
      </c>
      <c r="AN95">
        <v>21</v>
      </c>
      <c r="AO95">
        <v>0</v>
      </c>
      <c r="AP95">
        <v>130</v>
      </c>
      <c r="AQ95">
        <v>0</v>
      </c>
      <c r="AS95" t="s">
        <v>1318</v>
      </c>
      <c r="AT95" t="s">
        <v>1362</v>
      </c>
      <c r="AU95">
        <v>1</v>
      </c>
      <c r="AV95">
        <v>0</v>
      </c>
      <c r="AW95">
        <v>3000</v>
      </c>
      <c r="AY95" t="s">
        <v>1317</v>
      </c>
      <c r="BB95">
        <v>15</v>
      </c>
      <c r="BC95">
        <v>21</v>
      </c>
      <c r="BD95">
        <v>1</v>
      </c>
      <c r="BE95">
        <v>400</v>
      </c>
      <c r="BF95">
        <v>0</v>
      </c>
      <c r="BH95" t="s">
        <v>1318</v>
      </c>
      <c r="BI95" t="s">
        <v>1320</v>
      </c>
      <c r="BJ95">
        <v>1</v>
      </c>
      <c r="BK95">
        <v>1</v>
      </c>
      <c r="BL95">
        <v>450</v>
      </c>
      <c r="BM95">
        <v>275</v>
      </c>
      <c r="BN95" t="s">
        <v>1317</v>
      </c>
      <c r="BQ95">
        <v>180</v>
      </c>
      <c r="BR95">
        <v>21</v>
      </c>
      <c r="BS95">
        <v>0</v>
      </c>
      <c r="BT95">
        <v>1000</v>
      </c>
      <c r="BU95">
        <v>0</v>
      </c>
      <c r="BW95" t="s">
        <v>1294</v>
      </c>
      <c r="BY95" t="s">
        <v>1330</v>
      </c>
      <c r="BZ95">
        <v>1</v>
      </c>
      <c r="CA95">
        <v>1</v>
      </c>
      <c r="CB95">
        <v>1</v>
      </c>
      <c r="CC95">
        <v>0</v>
      </c>
      <c r="CE95" t="s">
        <v>1849</v>
      </c>
      <c r="CF95">
        <v>1</v>
      </c>
      <c r="CG95">
        <v>0</v>
      </c>
      <c r="CH95">
        <v>1</v>
      </c>
      <c r="CI95">
        <v>0</v>
      </c>
      <c r="CJ95">
        <v>1</v>
      </c>
      <c r="CK95">
        <v>1</v>
      </c>
      <c r="CL95">
        <v>1</v>
      </c>
      <c r="CM95">
        <v>0</v>
      </c>
      <c r="CN95">
        <v>0</v>
      </c>
      <c r="CO95">
        <v>0</v>
      </c>
      <c r="CP95">
        <v>0</v>
      </c>
      <c r="CS95" t="s">
        <v>1332</v>
      </c>
      <c r="CT95">
        <v>0</v>
      </c>
      <c r="CU95">
        <v>1</v>
      </c>
      <c r="CV95">
        <v>0</v>
      </c>
      <c r="CW95">
        <v>0</v>
      </c>
      <c r="CX95" t="s">
        <v>1330</v>
      </c>
      <c r="CY95">
        <v>1</v>
      </c>
      <c r="CZ95">
        <v>1</v>
      </c>
      <c r="DA95">
        <v>1</v>
      </c>
      <c r="DB95">
        <v>0</v>
      </c>
      <c r="DC95" t="s">
        <v>1810</v>
      </c>
      <c r="DD95">
        <v>1</v>
      </c>
      <c r="DE95">
        <v>0</v>
      </c>
      <c r="DF95">
        <v>0</v>
      </c>
      <c r="DG95">
        <v>0</v>
      </c>
      <c r="DH95">
        <v>0</v>
      </c>
      <c r="DI95">
        <v>1</v>
      </c>
      <c r="DJ95">
        <v>0</v>
      </c>
      <c r="DK95">
        <v>0</v>
      </c>
      <c r="DL95">
        <v>1</v>
      </c>
      <c r="DM95">
        <v>0</v>
      </c>
      <c r="DN95">
        <v>0</v>
      </c>
      <c r="DO95">
        <v>0</v>
      </c>
      <c r="EK95" t="s">
        <v>1340</v>
      </c>
      <c r="EL95">
        <v>1</v>
      </c>
      <c r="EM95">
        <v>1</v>
      </c>
      <c r="EN95">
        <v>1</v>
      </c>
      <c r="EO95">
        <v>1</v>
      </c>
      <c r="EP95">
        <v>0</v>
      </c>
      <c r="EQ95">
        <v>4</v>
      </c>
      <c r="ES95" t="s">
        <v>1318</v>
      </c>
      <c r="ET95">
        <v>4500</v>
      </c>
      <c r="EU95" t="s">
        <v>1317</v>
      </c>
      <c r="EX95">
        <v>180</v>
      </c>
      <c r="EY95">
        <v>21</v>
      </c>
      <c r="EZ95">
        <v>0</v>
      </c>
      <c r="FA95">
        <v>500</v>
      </c>
      <c r="FB95">
        <v>0</v>
      </c>
      <c r="FD95" t="s">
        <v>1318</v>
      </c>
      <c r="FE95">
        <v>7500</v>
      </c>
      <c r="FF95" t="s">
        <v>1317</v>
      </c>
      <c r="FI95">
        <v>90</v>
      </c>
      <c r="FJ95">
        <v>21</v>
      </c>
      <c r="FK95">
        <v>0</v>
      </c>
      <c r="FL95">
        <v>700</v>
      </c>
      <c r="FM95">
        <v>0</v>
      </c>
      <c r="FO95" t="s">
        <v>1318</v>
      </c>
      <c r="FP95">
        <v>1500</v>
      </c>
      <c r="FQ95" t="s">
        <v>1317</v>
      </c>
      <c r="FT95">
        <v>360</v>
      </c>
      <c r="FU95">
        <v>21</v>
      </c>
      <c r="FV95">
        <v>0</v>
      </c>
      <c r="FW95">
        <v>700</v>
      </c>
      <c r="FX95">
        <v>0</v>
      </c>
      <c r="FZ95" t="s">
        <v>1318</v>
      </c>
      <c r="GA95">
        <v>3000</v>
      </c>
      <c r="GB95" t="s">
        <v>1317</v>
      </c>
      <c r="GE95">
        <v>120</v>
      </c>
      <c r="GF95">
        <v>21</v>
      </c>
      <c r="GG95">
        <v>0</v>
      </c>
      <c r="GH95">
        <v>500</v>
      </c>
      <c r="GI95">
        <v>0</v>
      </c>
      <c r="GK95" t="s">
        <v>1294</v>
      </c>
      <c r="GM95" t="s">
        <v>1850</v>
      </c>
      <c r="GN95">
        <v>1</v>
      </c>
      <c r="GO95">
        <v>1</v>
      </c>
      <c r="GP95">
        <v>1</v>
      </c>
      <c r="GQ95">
        <v>1</v>
      </c>
      <c r="GR95">
        <v>0</v>
      </c>
      <c r="GT95" t="s">
        <v>1851</v>
      </c>
      <c r="GU95">
        <v>1</v>
      </c>
      <c r="GV95">
        <v>0</v>
      </c>
      <c r="GW95">
        <v>0</v>
      </c>
      <c r="GX95">
        <v>0</v>
      </c>
      <c r="GY95">
        <v>1</v>
      </c>
      <c r="GZ95">
        <v>1</v>
      </c>
      <c r="HA95">
        <v>1</v>
      </c>
      <c r="HB95">
        <v>1</v>
      </c>
      <c r="HC95">
        <v>1</v>
      </c>
      <c r="HD95">
        <v>0</v>
      </c>
      <c r="HE95">
        <v>0</v>
      </c>
      <c r="HH95" t="s">
        <v>1332</v>
      </c>
      <c r="HI95">
        <v>0</v>
      </c>
      <c r="HJ95">
        <v>1</v>
      </c>
      <c r="HK95">
        <v>0</v>
      </c>
      <c r="HL95">
        <v>0</v>
      </c>
      <c r="HM95" t="s">
        <v>1340</v>
      </c>
      <c r="HN95">
        <v>1</v>
      </c>
      <c r="HO95">
        <v>1</v>
      </c>
      <c r="HP95">
        <v>1</v>
      </c>
      <c r="HQ95">
        <v>1</v>
      </c>
      <c r="HR95">
        <v>0</v>
      </c>
      <c r="HS95" t="s">
        <v>1852</v>
      </c>
      <c r="HT95">
        <v>1</v>
      </c>
      <c r="HU95">
        <v>0</v>
      </c>
      <c r="HV95">
        <v>0</v>
      </c>
      <c r="HW95">
        <v>0</v>
      </c>
      <c r="HX95">
        <v>0</v>
      </c>
      <c r="HY95">
        <v>1</v>
      </c>
      <c r="HZ95">
        <v>0</v>
      </c>
      <c r="IA95">
        <v>1</v>
      </c>
      <c r="IB95">
        <v>1</v>
      </c>
      <c r="IC95">
        <v>0</v>
      </c>
      <c r="ID95">
        <v>0</v>
      </c>
      <c r="IE95">
        <v>0</v>
      </c>
      <c r="JB95" t="s">
        <v>1853</v>
      </c>
      <c r="JC95">
        <v>1</v>
      </c>
      <c r="JD95">
        <v>0</v>
      </c>
      <c r="JE95">
        <v>1</v>
      </c>
      <c r="JF95">
        <v>0</v>
      </c>
      <c r="JG95">
        <v>0</v>
      </c>
      <c r="JH95">
        <v>0</v>
      </c>
      <c r="JI95">
        <v>0</v>
      </c>
      <c r="JJ95">
        <v>0</v>
      </c>
      <c r="JK95">
        <v>0</v>
      </c>
      <c r="JL95">
        <v>0</v>
      </c>
      <c r="JM95">
        <v>0</v>
      </c>
      <c r="JN95">
        <v>0</v>
      </c>
      <c r="JO95">
        <v>0</v>
      </c>
      <c r="JP95">
        <v>0</v>
      </c>
      <c r="JQ95">
        <v>0</v>
      </c>
      <c r="JR95">
        <v>0</v>
      </c>
      <c r="JS95">
        <v>2</v>
      </c>
      <c r="JT95">
        <v>9</v>
      </c>
      <c r="JV95" t="s">
        <v>1318</v>
      </c>
      <c r="JW95">
        <v>500</v>
      </c>
      <c r="JX95" t="s">
        <v>1317</v>
      </c>
      <c r="KA95">
        <v>30</v>
      </c>
      <c r="KB95">
        <v>40</v>
      </c>
      <c r="KC95">
        <v>1</v>
      </c>
      <c r="KD95">
        <v>1500</v>
      </c>
      <c r="KE95">
        <v>0</v>
      </c>
      <c r="KV95" t="s">
        <v>1318</v>
      </c>
      <c r="KW95" t="s">
        <v>1345</v>
      </c>
      <c r="KX95">
        <v>0</v>
      </c>
      <c r="KY95">
        <v>1</v>
      </c>
      <c r="KZ95">
        <v>1</v>
      </c>
      <c r="LB95">
        <v>32500</v>
      </c>
      <c r="LC95">
        <v>45000</v>
      </c>
      <c r="LD95" t="s">
        <v>1317</v>
      </c>
      <c r="LG95">
        <v>15</v>
      </c>
      <c r="LH95">
        <v>21</v>
      </c>
      <c r="LI95">
        <v>1</v>
      </c>
      <c r="LJ95">
        <v>500</v>
      </c>
      <c r="LK95">
        <v>0</v>
      </c>
      <c r="QX95" t="s">
        <v>1294</v>
      </c>
      <c r="QZ95" t="s">
        <v>1853</v>
      </c>
      <c r="RA95">
        <v>1</v>
      </c>
      <c r="RB95">
        <v>0</v>
      </c>
      <c r="RC95">
        <v>1</v>
      </c>
      <c r="RD95">
        <v>0</v>
      </c>
      <c r="RE95">
        <v>0</v>
      </c>
      <c r="RF95">
        <v>0</v>
      </c>
      <c r="RG95">
        <v>0</v>
      </c>
      <c r="RH95">
        <v>0</v>
      </c>
      <c r="RI95">
        <v>0</v>
      </c>
      <c r="RJ95">
        <v>0</v>
      </c>
      <c r="RK95">
        <v>0</v>
      </c>
      <c r="RL95">
        <v>0</v>
      </c>
      <c r="RM95">
        <v>0</v>
      </c>
      <c r="RN95">
        <v>0</v>
      </c>
      <c r="RO95">
        <v>0</v>
      </c>
      <c r="RP95">
        <v>0</v>
      </c>
      <c r="RR95" t="s">
        <v>1854</v>
      </c>
      <c r="RS95">
        <v>1</v>
      </c>
      <c r="RT95">
        <v>0</v>
      </c>
      <c r="RU95">
        <v>1</v>
      </c>
      <c r="RV95">
        <v>0</v>
      </c>
      <c r="RW95">
        <v>1</v>
      </c>
      <c r="RX95">
        <v>1</v>
      </c>
      <c r="RY95">
        <v>1</v>
      </c>
      <c r="RZ95">
        <v>1</v>
      </c>
      <c r="SA95">
        <v>0</v>
      </c>
      <c r="SB95">
        <v>0</v>
      </c>
      <c r="SC95">
        <v>0</v>
      </c>
      <c r="SF95" t="s">
        <v>1332</v>
      </c>
      <c r="SG95">
        <v>0</v>
      </c>
      <c r="SH95">
        <v>1</v>
      </c>
      <c r="SI95">
        <v>0</v>
      </c>
      <c r="SJ95">
        <v>0</v>
      </c>
      <c r="SK95" t="s">
        <v>1853</v>
      </c>
      <c r="SL95">
        <v>1</v>
      </c>
      <c r="SM95">
        <v>0</v>
      </c>
      <c r="SN95">
        <v>1</v>
      </c>
      <c r="SO95">
        <v>0</v>
      </c>
      <c r="SP95">
        <v>0</v>
      </c>
      <c r="SQ95">
        <v>0</v>
      </c>
      <c r="SR95">
        <v>0</v>
      </c>
      <c r="SS95">
        <v>0</v>
      </c>
      <c r="ST95">
        <v>0</v>
      </c>
      <c r="SU95">
        <v>0</v>
      </c>
      <c r="SV95">
        <v>0</v>
      </c>
      <c r="SW95">
        <v>0</v>
      </c>
      <c r="SX95">
        <v>0</v>
      </c>
      <c r="SY95">
        <v>0</v>
      </c>
      <c r="SZ95">
        <v>0</v>
      </c>
      <c r="TA95">
        <v>0</v>
      </c>
      <c r="TB95" t="s">
        <v>1810</v>
      </c>
      <c r="TC95">
        <v>1</v>
      </c>
      <c r="TD95">
        <v>0</v>
      </c>
      <c r="TE95">
        <v>0</v>
      </c>
      <c r="TF95">
        <v>0</v>
      </c>
      <c r="TG95">
        <v>0</v>
      </c>
      <c r="TH95">
        <v>1</v>
      </c>
      <c r="TI95">
        <v>0</v>
      </c>
      <c r="TJ95">
        <v>0</v>
      </c>
      <c r="TK95">
        <v>1</v>
      </c>
      <c r="TL95">
        <v>0</v>
      </c>
      <c r="TM95">
        <v>0</v>
      </c>
      <c r="TN95">
        <v>0</v>
      </c>
      <c r="AQG95" t="s">
        <v>1855</v>
      </c>
      <c r="AQH95">
        <v>0</v>
      </c>
      <c r="AQI95">
        <v>1</v>
      </c>
      <c r="AQJ95">
        <v>1</v>
      </c>
      <c r="AQK95">
        <v>1</v>
      </c>
      <c r="AQL95">
        <v>1</v>
      </c>
      <c r="AQM95">
        <v>0</v>
      </c>
      <c r="AQN95">
        <v>0</v>
      </c>
      <c r="AQO95">
        <v>0</v>
      </c>
      <c r="AQP95">
        <v>0</v>
      </c>
      <c r="AQQ95">
        <v>0</v>
      </c>
      <c r="AQS95" t="s">
        <v>1335</v>
      </c>
      <c r="AQT95">
        <v>0</v>
      </c>
      <c r="AQU95">
        <v>0</v>
      </c>
      <c r="AQV95">
        <v>1</v>
      </c>
      <c r="AQW95">
        <v>1</v>
      </c>
      <c r="AQX95">
        <v>0</v>
      </c>
      <c r="AQY95">
        <v>0</v>
      </c>
      <c r="AQZ95">
        <v>0</v>
      </c>
      <c r="ARA95">
        <v>0</v>
      </c>
      <c r="ARB95">
        <v>0</v>
      </c>
      <c r="ARC95">
        <v>0</v>
      </c>
      <c r="ARD95">
        <v>0</v>
      </c>
      <c r="ARF95" t="s">
        <v>1305</v>
      </c>
      <c r="ARG95" t="s">
        <v>1336</v>
      </c>
      <c r="ARH95">
        <v>0</v>
      </c>
      <c r="ARI95">
        <v>1</v>
      </c>
      <c r="ARJ95">
        <v>0</v>
      </c>
      <c r="ARK95">
        <v>0</v>
      </c>
      <c r="ARL95">
        <v>0</v>
      </c>
      <c r="ARM95">
        <v>0</v>
      </c>
      <c r="ARO95" t="s">
        <v>1296</v>
      </c>
      <c r="ARP95">
        <v>1</v>
      </c>
      <c r="ARQ95">
        <v>0</v>
      </c>
      <c r="ARR95">
        <v>0</v>
      </c>
      <c r="ARS95">
        <v>0</v>
      </c>
      <c r="ART95">
        <v>0</v>
      </c>
      <c r="ARU95">
        <v>0</v>
      </c>
      <c r="ARV95">
        <v>0</v>
      </c>
      <c r="ARW95">
        <v>0</v>
      </c>
      <c r="ARX95">
        <v>0</v>
      </c>
      <c r="ARZ95" t="s">
        <v>1306</v>
      </c>
      <c r="ASA95" t="s">
        <v>1856</v>
      </c>
      <c r="ASB95">
        <v>0</v>
      </c>
      <c r="ASC95">
        <v>0</v>
      </c>
      <c r="ASD95">
        <v>1</v>
      </c>
      <c r="ASE95">
        <v>1</v>
      </c>
      <c r="ASF95">
        <v>1</v>
      </c>
      <c r="ASG95">
        <v>1</v>
      </c>
      <c r="ASH95">
        <v>0</v>
      </c>
      <c r="ASI95">
        <v>0</v>
      </c>
      <c r="ASJ95">
        <v>0</v>
      </c>
      <c r="ASL95" t="s">
        <v>1857</v>
      </c>
      <c r="ASM95">
        <v>0</v>
      </c>
      <c r="ASN95">
        <v>0</v>
      </c>
      <c r="ASO95">
        <v>1</v>
      </c>
      <c r="ASP95">
        <v>1</v>
      </c>
      <c r="ASQ95">
        <v>0</v>
      </c>
      <c r="ASR95">
        <v>0</v>
      </c>
      <c r="ASS95">
        <v>0</v>
      </c>
      <c r="AST95">
        <v>0</v>
      </c>
      <c r="ASU95">
        <v>0</v>
      </c>
      <c r="ASV95">
        <v>0</v>
      </c>
      <c r="ASX95" t="s">
        <v>1744</v>
      </c>
      <c r="ASY95">
        <v>0</v>
      </c>
      <c r="ASZ95">
        <v>1</v>
      </c>
      <c r="ATA95">
        <v>0</v>
      </c>
      <c r="ATB95">
        <v>0</v>
      </c>
      <c r="ATC95">
        <v>0</v>
      </c>
      <c r="ATD95">
        <v>0</v>
      </c>
      <c r="ATE95">
        <v>0</v>
      </c>
      <c r="ATF95">
        <v>0</v>
      </c>
      <c r="ATG95">
        <v>0</v>
      </c>
      <c r="ATI95" t="s">
        <v>1858</v>
      </c>
      <c r="ATJ95">
        <v>0</v>
      </c>
      <c r="ATK95">
        <v>1</v>
      </c>
      <c r="ATL95">
        <v>1</v>
      </c>
      <c r="ATM95">
        <v>0</v>
      </c>
      <c r="ATN95">
        <v>0</v>
      </c>
      <c r="ATO95">
        <v>0</v>
      </c>
      <c r="ATP95">
        <v>0</v>
      </c>
      <c r="ATQ95">
        <v>0</v>
      </c>
      <c r="ATR95">
        <v>0</v>
      </c>
      <c r="ATT95" t="s">
        <v>1307</v>
      </c>
      <c r="ATU95" t="s">
        <v>1294</v>
      </c>
      <c r="ATV95" t="s">
        <v>1859</v>
      </c>
      <c r="ATX95" t="s">
        <v>1307</v>
      </c>
      <c r="ATY95" t="s">
        <v>1294</v>
      </c>
      <c r="ATZ95" t="s">
        <v>1860</v>
      </c>
      <c r="AUB95" t="s">
        <v>1861</v>
      </c>
      <c r="AUG95">
        <v>444546267</v>
      </c>
      <c r="AUH95" s="167">
        <v>45102.571493055562</v>
      </c>
      <c r="AUK95" t="s">
        <v>1308</v>
      </c>
      <c r="AUL95" t="s">
        <v>1309</v>
      </c>
      <c r="AUM95" t="s">
        <v>1310</v>
      </c>
    </row>
    <row r="96" spans="1:534 1125:1235" customFormat="1" ht="14.45">
      <c r="A96">
        <v>95</v>
      </c>
      <c r="B96" t="s">
        <v>1862</v>
      </c>
      <c r="C96" s="167">
        <v>45102</v>
      </c>
      <c r="D96" t="s">
        <v>1824</v>
      </c>
      <c r="E96" t="s">
        <v>1825</v>
      </c>
      <c r="F96" s="167">
        <v>45102.452539421298</v>
      </c>
      <c r="G96" s="167">
        <v>45102.514831435183</v>
      </c>
      <c r="H96" t="s">
        <v>1286</v>
      </c>
      <c r="K96" t="s">
        <v>1826</v>
      </c>
      <c r="L96" s="167">
        <v>45100</v>
      </c>
      <c r="M96" t="s">
        <v>1827</v>
      </c>
      <c r="N96" t="s">
        <v>1828</v>
      </c>
      <c r="O96" t="s">
        <v>1829</v>
      </c>
      <c r="P96" t="s">
        <v>1291</v>
      </c>
      <c r="S96" t="s">
        <v>1830</v>
      </c>
      <c r="T96" t="s">
        <v>1831</v>
      </c>
      <c r="V96" t="s">
        <v>1294</v>
      </c>
      <c r="X96" t="s">
        <v>1315</v>
      </c>
      <c r="AA96" t="s">
        <v>1316</v>
      </c>
      <c r="AB96">
        <v>1</v>
      </c>
      <c r="AC96">
        <v>1</v>
      </c>
      <c r="AD96">
        <v>1</v>
      </c>
      <c r="AE96">
        <v>0</v>
      </c>
      <c r="AF96">
        <v>3</v>
      </c>
      <c r="AH96" t="s">
        <v>1318</v>
      </c>
      <c r="AI96">
        <v>950</v>
      </c>
      <c r="AJ96" t="s">
        <v>1317</v>
      </c>
      <c r="AM96">
        <v>120</v>
      </c>
      <c r="AN96">
        <v>21</v>
      </c>
      <c r="AO96">
        <v>0</v>
      </c>
      <c r="AP96">
        <v>500</v>
      </c>
      <c r="AQ96">
        <v>0</v>
      </c>
      <c r="AS96" t="s">
        <v>1318</v>
      </c>
      <c r="AT96" t="s">
        <v>1362</v>
      </c>
      <c r="AU96">
        <v>1</v>
      </c>
      <c r="AV96">
        <v>0</v>
      </c>
      <c r="AW96">
        <v>3100</v>
      </c>
      <c r="AY96" t="s">
        <v>1317</v>
      </c>
      <c r="BB96">
        <v>15</v>
      </c>
      <c r="BC96">
        <v>21</v>
      </c>
      <c r="BD96">
        <v>1</v>
      </c>
      <c r="BE96">
        <v>450</v>
      </c>
      <c r="BF96">
        <v>0</v>
      </c>
      <c r="BH96" t="s">
        <v>1318</v>
      </c>
      <c r="BI96" t="s">
        <v>1320</v>
      </c>
      <c r="BJ96">
        <v>1</v>
      </c>
      <c r="BK96">
        <v>1</v>
      </c>
      <c r="BL96">
        <v>500</v>
      </c>
      <c r="BM96">
        <v>350</v>
      </c>
      <c r="BN96" t="s">
        <v>1317</v>
      </c>
      <c r="BQ96">
        <v>90</v>
      </c>
      <c r="BR96">
        <v>21</v>
      </c>
      <c r="BS96">
        <v>0</v>
      </c>
      <c r="BT96">
        <v>1500</v>
      </c>
      <c r="BU96">
        <v>0</v>
      </c>
      <c r="BW96" t="s">
        <v>1294</v>
      </c>
      <c r="BY96" t="s">
        <v>1330</v>
      </c>
      <c r="BZ96">
        <v>1</v>
      </c>
      <c r="CA96">
        <v>1</v>
      </c>
      <c r="CB96">
        <v>1</v>
      </c>
      <c r="CC96">
        <v>0</v>
      </c>
      <c r="CE96" t="s">
        <v>1849</v>
      </c>
      <c r="CF96">
        <v>1</v>
      </c>
      <c r="CG96">
        <v>0</v>
      </c>
      <c r="CH96">
        <v>1</v>
      </c>
      <c r="CI96">
        <v>0</v>
      </c>
      <c r="CJ96">
        <v>1</v>
      </c>
      <c r="CK96">
        <v>1</v>
      </c>
      <c r="CL96">
        <v>1</v>
      </c>
      <c r="CM96">
        <v>0</v>
      </c>
      <c r="CN96">
        <v>0</v>
      </c>
      <c r="CO96">
        <v>0</v>
      </c>
      <c r="CP96">
        <v>0</v>
      </c>
      <c r="CS96" t="s">
        <v>1332</v>
      </c>
      <c r="CT96">
        <v>0</v>
      </c>
      <c r="CU96">
        <v>1</v>
      </c>
      <c r="CV96">
        <v>0</v>
      </c>
      <c r="CW96">
        <v>0</v>
      </c>
      <c r="CX96" t="s">
        <v>1330</v>
      </c>
      <c r="CY96">
        <v>1</v>
      </c>
      <c r="CZ96">
        <v>1</v>
      </c>
      <c r="DA96">
        <v>1</v>
      </c>
      <c r="DB96">
        <v>0</v>
      </c>
      <c r="DC96" t="s">
        <v>1810</v>
      </c>
      <c r="DD96">
        <v>1</v>
      </c>
      <c r="DE96">
        <v>0</v>
      </c>
      <c r="DF96">
        <v>0</v>
      </c>
      <c r="DG96">
        <v>0</v>
      </c>
      <c r="DH96">
        <v>0</v>
      </c>
      <c r="DI96">
        <v>1</v>
      </c>
      <c r="DJ96">
        <v>0</v>
      </c>
      <c r="DK96">
        <v>0</v>
      </c>
      <c r="DL96">
        <v>1</v>
      </c>
      <c r="DM96">
        <v>0</v>
      </c>
      <c r="DN96">
        <v>0</v>
      </c>
      <c r="DO96">
        <v>0</v>
      </c>
      <c r="EK96" t="s">
        <v>1863</v>
      </c>
      <c r="EL96">
        <v>1</v>
      </c>
      <c r="EM96">
        <v>1</v>
      </c>
      <c r="EN96">
        <v>1</v>
      </c>
      <c r="EO96">
        <v>1</v>
      </c>
      <c r="EP96">
        <v>0</v>
      </c>
      <c r="EQ96">
        <v>4</v>
      </c>
      <c r="ES96" t="s">
        <v>1318</v>
      </c>
      <c r="ET96">
        <v>5500</v>
      </c>
      <c r="EU96" t="s">
        <v>1317</v>
      </c>
      <c r="EX96">
        <v>120</v>
      </c>
      <c r="EY96">
        <v>21</v>
      </c>
      <c r="EZ96">
        <v>0</v>
      </c>
      <c r="FA96">
        <v>1280</v>
      </c>
      <c r="FB96">
        <v>0</v>
      </c>
      <c r="FD96" t="s">
        <v>1318</v>
      </c>
      <c r="FE96">
        <v>12000</v>
      </c>
      <c r="FF96" t="s">
        <v>1317</v>
      </c>
      <c r="FI96">
        <v>90</v>
      </c>
      <c r="FJ96">
        <v>21</v>
      </c>
      <c r="FK96">
        <v>0</v>
      </c>
      <c r="FL96">
        <v>350</v>
      </c>
      <c r="FM96">
        <v>0</v>
      </c>
      <c r="FO96" t="s">
        <v>1318</v>
      </c>
      <c r="FP96">
        <v>900</v>
      </c>
      <c r="FQ96" t="s">
        <v>1317</v>
      </c>
      <c r="FT96">
        <v>240</v>
      </c>
      <c r="FU96">
        <v>21</v>
      </c>
      <c r="FV96">
        <v>0</v>
      </c>
      <c r="FW96">
        <v>450</v>
      </c>
      <c r="FX96">
        <v>0</v>
      </c>
      <c r="FZ96" t="s">
        <v>1318</v>
      </c>
      <c r="GA96">
        <v>2800</v>
      </c>
      <c r="GB96" t="s">
        <v>1317</v>
      </c>
      <c r="GE96">
        <v>90</v>
      </c>
      <c r="GF96">
        <v>21</v>
      </c>
      <c r="GG96">
        <v>0</v>
      </c>
      <c r="GH96">
        <v>1400</v>
      </c>
      <c r="GI96">
        <v>0</v>
      </c>
      <c r="GK96" t="s">
        <v>1294</v>
      </c>
      <c r="GM96" t="s">
        <v>1340</v>
      </c>
      <c r="GN96">
        <v>1</v>
      </c>
      <c r="GO96">
        <v>1</v>
      </c>
      <c r="GP96">
        <v>1</v>
      </c>
      <c r="GQ96">
        <v>1</v>
      </c>
      <c r="GR96">
        <v>0</v>
      </c>
      <c r="GT96" t="s">
        <v>1864</v>
      </c>
      <c r="GU96">
        <v>1</v>
      </c>
      <c r="GV96">
        <v>1</v>
      </c>
      <c r="GW96">
        <v>1</v>
      </c>
      <c r="GX96">
        <v>0</v>
      </c>
      <c r="GY96">
        <v>1</v>
      </c>
      <c r="GZ96">
        <v>1</v>
      </c>
      <c r="HA96">
        <v>1</v>
      </c>
      <c r="HB96">
        <v>1</v>
      </c>
      <c r="HC96">
        <v>0</v>
      </c>
      <c r="HD96">
        <v>0</v>
      </c>
      <c r="HE96">
        <v>0</v>
      </c>
      <c r="HH96" t="s">
        <v>1332</v>
      </c>
      <c r="HI96">
        <v>0</v>
      </c>
      <c r="HJ96">
        <v>1</v>
      </c>
      <c r="HK96">
        <v>0</v>
      </c>
      <c r="HL96">
        <v>0</v>
      </c>
      <c r="HM96" t="s">
        <v>1340</v>
      </c>
      <c r="HN96">
        <v>1</v>
      </c>
      <c r="HO96">
        <v>1</v>
      </c>
      <c r="HP96">
        <v>1</v>
      </c>
      <c r="HQ96">
        <v>1</v>
      </c>
      <c r="HR96">
        <v>0</v>
      </c>
      <c r="HS96" t="s">
        <v>1810</v>
      </c>
      <c r="HT96">
        <v>1</v>
      </c>
      <c r="HU96">
        <v>0</v>
      </c>
      <c r="HV96">
        <v>0</v>
      </c>
      <c r="HW96">
        <v>0</v>
      </c>
      <c r="HX96">
        <v>0</v>
      </c>
      <c r="HY96">
        <v>1</v>
      </c>
      <c r="HZ96">
        <v>0</v>
      </c>
      <c r="IA96">
        <v>0</v>
      </c>
      <c r="IB96">
        <v>1</v>
      </c>
      <c r="IC96">
        <v>0</v>
      </c>
      <c r="ID96">
        <v>0</v>
      </c>
      <c r="IE96">
        <v>0</v>
      </c>
      <c r="JB96" t="s">
        <v>1521</v>
      </c>
      <c r="JC96">
        <v>1</v>
      </c>
      <c r="JD96">
        <v>1</v>
      </c>
      <c r="JE96">
        <v>1</v>
      </c>
      <c r="JF96">
        <v>1</v>
      </c>
      <c r="JG96">
        <v>1</v>
      </c>
      <c r="JH96">
        <v>1</v>
      </c>
      <c r="JI96">
        <v>1</v>
      </c>
      <c r="JJ96">
        <v>1</v>
      </c>
      <c r="JK96">
        <v>1</v>
      </c>
      <c r="JL96">
        <v>1</v>
      </c>
      <c r="JM96">
        <v>1</v>
      </c>
      <c r="JN96">
        <v>1</v>
      </c>
      <c r="JO96">
        <v>1</v>
      </c>
      <c r="JP96">
        <v>1</v>
      </c>
      <c r="JQ96">
        <v>1</v>
      </c>
      <c r="JR96">
        <v>0</v>
      </c>
      <c r="JS96">
        <v>15</v>
      </c>
      <c r="JT96">
        <v>22</v>
      </c>
      <c r="JV96" t="s">
        <v>1318</v>
      </c>
      <c r="JW96">
        <v>400</v>
      </c>
      <c r="JX96" t="s">
        <v>1299</v>
      </c>
      <c r="KA96">
        <v>45</v>
      </c>
      <c r="KB96">
        <v>60</v>
      </c>
      <c r="KC96">
        <v>1</v>
      </c>
      <c r="KD96">
        <v>5000</v>
      </c>
      <c r="KE96">
        <v>0</v>
      </c>
      <c r="KG96" t="s">
        <v>1318</v>
      </c>
      <c r="KH96" t="s">
        <v>1664</v>
      </c>
      <c r="KI96">
        <v>1</v>
      </c>
      <c r="KJ96">
        <v>0</v>
      </c>
      <c r="KK96">
        <v>8500</v>
      </c>
      <c r="KM96" t="s">
        <v>1317</v>
      </c>
      <c r="KP96">
        <v>90</v>
      </c>
      <c r="KQ96">
        <v>30</v>
      </c>
      <c r="KR96">
        <v>0</v>
      </c>
      <c r="KS96">
        <v>200</v>
      </c>
      <c r="KT96">
        <v>0</v>
      </c>
      <c r="KV96" t="s">
        <v>1318</v>
      </c>
      <c r="KW96" t="s">
        <v>1345</v>
      </c>
      <c r="KX96">
        <v>0</v>
      </c>
      <c r="KY96">
        <v>1</v>
      </c>
      <c r="KZ96">
        <v>1</v>
      </c>
      <c r="LB96">
        <v>32500</v>
      </c>
      <c r="LC96">
        <v>45000</v>
      </c>
      <c r="LD96" t="s">
        <v>1317</v>
      </c>
      <c r="LG96">
        <v>240</v>
      </c>
      <c r="LH96">
        <v>45</v>
      </c>
      <c r="LI96">
        <v>0</v>
      </c>
      <c r="LJ96">
        <v>350</v>
      </c>
      <c r="LK96">
        <v>0</v>
      </c>
      <c r="LM96" t="s">
        <v>1318</v>
      </c>
      <c r="LN96">
        <v>4500</v>
      </c>
      <c r="LO96" t="s">
        <v>1494</v>
      </c>
      <c r="LR96">
        <v>30</v>
      </c>
      <c r="LS96">
        <v>50</v>
      </c>
      <c r="LT96">
        <v>0</v>
      </c>
      <c r="LU96">
        <v>180</v>
      </c>
      <c r="LV96">
        <v>0</v>
      </c>
      <c r="LX96" t="s">
        <v>1318</v>
      </c>
      <c r="LY96">
        <v>2800</v>
      </c>
      <c r="LZ96" t="s">
        <v>1494</v>
      </c>
      <c r="MC96">
        <v>130</v>
      </c>
      <c r="MD96">
        <v>30</v>
      </c>
      <c r="ME96">
        <v>0</v>
      </c>
      <c r="MF96">
        <v>95</v>
      </c>
      <c r="MG96">
        <v>0</v>
      </c>
      <c r="MI96" t="s">
        <v>1318</v>
      </c>
      <c r="MJ96">
        <v>800</v>
      </c>
      <c r="MK96" t="s">
        <v>1317</v>
      </c>
      <c r="MN96">
        <v>60</v>
      </c>
      <c r="MO96">
        <v>30</v>
      </c>
      <c r="MP96">
        <v>0</v>
      </c>
      <c r="MQ96">
        <v>1550</v>
      </c>
      <c r="MR96">
        <v>0</v>
      </c>
      <c r="MT96" t="s">
        <v>1318</v>
      </c>
      <c r="MU96">
        <v>200</v>
      </c>
      <c r="MV96" t="s">
        <v>1317</v>
      </c>
      <c r="MY96">
        <v>60</v>
      </c>
      <c r="MZ96">
        <v>21</v>
      </c>
      <c r="NA96">
        <v>0</v>
      </c>
      <c r="NB96">
        <v>580</v>
      </c>
      <c r="NC96">
        <v>0</v>
      </c>
      <c r="NE96" t="s">
        <v>1318</v>
      </c>
      <c r="NF96" t="s">
        <v>1385</v>
      </c>
      <c r="NG96">
        <v>1</v>
      </c>
      <c r="NH96">
        <v>1</v>
      </c>
      <c r="NI96">
        <v>1</v>
      </c>
      <c r="NJ96">
        <v>500</v>
      </c>
      <c r="NK96">
        <v>600</v>
      </c>
      <c r="NL96">
        <v>1100</v>
      </c>
      <c r="NM96" t="s">
        <v>1317</v>
      </c>
      <c r="NP96">
        <v>95</v>
      </c>
      <c r="NQ96">
        <v>21</v>
      </c>
      <c r="NR96">
        <v>0</v>
      </c>
      <c r="NS96">
        <v>650</v>
      </c>
      <c r="NT96">
        <v>0</v>
      </c>
      <c r="NV96" t="s">
        <v>1318</v>
      </c>
      <c r="NW96">
        <v>2500</v>
      </c>
      <c r="NX96" t="s">
        <v>1317</v>
      </c>
      <c r="OA96">
        <v>250</v>
      </c>
      <c r="OB96">
        <v>21</v>
      </c>
      <c r="OC96">
        <v>0</v>
      </c>
      <c r="OD96">
        <v>1400</v>
      </c>
      <c r="OE96">
        <v>0</v>
      </c>
      <c r="OG96" t="s">
        <v>1318</v>
      </c>
      <c r="OH96">
        <v>3700</v>
      </c>
      <c r="OI96" t="s">
        <v>1317</v>
      </c>
      <c r="OL96">
        <v>50</v>
      </c>
      <c r="OM96">
        <v>21</v>
      </c>
      <c r="ON96">
        <v>0</v>
      </c>
      <c r="OO96">
        <v>550</v>
      </c>
      <c r="OP96">
        <v>0</v>
      </c>
      <c r="OR96" t="s">
        <v>1561</v>
      </c>
      <c r="PC96" t="s">
        <v>1561</v>
      </c>
      <c r="PN96" t="s">
        <v>1318</v>
      </c>
      <c r="PO96">
        <v>1500</v>
      </c>
      <c r="PP96" t="s">
        <v>1317</v>
      </c>
      <c r="PS96">
        <v>90</v>
      </c>
      <c r="PT96">
        <v>21</v>
      </c>
      <c r="PU96">
        <v>0</v>
      </c>
      <c r="PV96">
        <v>800</v>
      </c>
      <c r="PW96">
        <v>0</v>
      </c>
      <c r="PY96" t="s">
        <v>1318</v>
      </c>
      <c r="PZ96" t="s">
        <v>1294</v>
      </c>
      <c r="QA96">
        <v>6000</v>
      </c>
      <c r="QD96" t="s">
        <v>1317</v>
      </c>
      <c r="QG96">
        <v>240</v>
      </c>
      <c r="QH96">
        <v>21</v>
      </c>
      <c r="QI96">
        <v>0</v>
      </c>
      <c r="QJ96">
        <v>1800</v>
      </c>
      <c r="QK96">
        <v>0</v>
      </c>
      <c r="QM96" t="s">
        <v>1318</v>
      </c>
      <c r="QN96">
        <v>250</v>
      </c>
      <c r="QO96" t="s">
        <v>1317</v>
      </c>
      <c r="QR96">
        <v>90</v>
      </c>
      <c r="QS96">
        <v>14</v>
      </c>
      <c r="QT96">
        <v>0</v>
      </c>
      <c r="QU96">
        <v>1500</v>
      </c>
      <c r="QV96">
        <v>0</v>
      </c>
      <c r="QX96" t="s">
        <v>1294</v>
      </c>
      <c r="QZ96" t="s">
        <v>1521</v>
      </c>
      <c r="RA96">
        <v>1</v>
      </c>
      <c r="RB96">
        <v>1</v>
      </c>
      <c r="RC96">
        <v>1</v>
      </c>
      <c r="RD96">
        <v>1</v>
      </c>
      <c r="RE96">
        <v>1</v>
      </c>
      <c r="RF96">
        <v>1</v>
      </c>
      <c r="RG96">
        <v>1</v>
      </c>
      <c r="RH96">
        <v>1</v>
      </c>
      <c r="RI96">
        <v>1</v>
      </c>
      <c r="RJ96">
        <v>1</v>
      </c>
      <c r="RK96">
        <v>1</v>
      </c>
      <c r="RL96">
        <v>1</v>
      </c>
      <c r="RM96">
        <v>1</v>
      </c>
      <c r="RN96">
        <v>1</v>
      </c>
      <c r="RO96">
        <v>1</v>
      </c>
      <c r="RP96">
        <v>0</v>
      </c>
      <c r="RR96" t="s">
        <v>1864</v>
      </c>
      <c r="RS96">
        <v>1</v>
      </c>
      <c r="RT96">
        <v>1</v>
      </c>
      <c r="RU96">
        <v>1</v>
      </c>
      <c r="RV96">
        <v>0</v>
      </c>
      <c r="RW96">
        <v>1</v>
      </c>
      <c r="RX96">
        <v>1</v>
      </c>
      <c r="RY96">
        <v>1</v>
      </c>
      <c r="RZ96">
        <v>1</v>
      </c>
      <c r="SA96">
        <v>0</v>
      </c>
      <c r="SB96">
        <v>0</v>
      </c>
      <c r="SC96">
        <v>0</v>
      </c>
      <c r="SF96" t="s">
        <v>1332</v>
      </c>
      <c r="SG96">
        <v>0</v>
      </c>
      <c r="SH96">
        <v>1</v>
      </c>
      <c r="SI96">
        <v>0</v>
      </c>
      <c r="SJ96">
        <v>0</v>
      </c>
      <c r="SK96" t="s">
        <v>1865</v>
      </c>
      <c r="SL96">
        <v>1</v>
      </c>
      <c r="SM96">
        <v>1</v>
      </c>
      <c r="SN96">
        <v>1</v>
      </c>
      <c r="SO96">
        <v>1</v>
      </c>
      <c r="SP96">
        <v>1</v>
      </c>
      <c r="SQ96">
        <v>1</v>
      </c>
      <c r="SR96">
        <v>1</v>
      </c>
      <c r="SS96">
        <v>1</v>
      </c>
      <c r="ST96">
        <v>1</v>
      </c>
      <c r="SU96">
        <v>1</v>
      </c>
      <c r="SV96">
        <v>1</v>
      </c>
      <c r="SW96">
        <v>1</v>
      </c>
      <c r="SX96">
        <v>1</v>
      </c>
      <c r="SY96">
        <v>1</v>
      </c>
      <c r="SZ96">
        <v>1</v>
      </c>
      <c r="TA96">
        <v>0</v>
      </c>
      <c r="TB96" t="s">
        <v>1810</v>
      </c>
      <c r="TC96">
        <v>1</v>
      </c>
      <c r="TD96">
        <v>0</v>
      </c>
      <c r="TE96">
        <v>0</v>
      </c>
      <c r="TF96">
        <v>0</v>
      </c>
      <c r="TG96">
        <v>0</v>
      </c>
      <c r="TH96">
        <v>1</v>
      </c>
      <c r="TI96">
        <v>0</v>
      </c>
      <c r="TJ96">
        <v>0</v>
      </c>
      <c r="TK96">
        <v>1</v>
      </c>
      <c r="TL96">
        <v>0</v>
      </c>
      <c r="TM96">
        <v>0</v>
      </c>
      <c r="TN96">
        <v>0</v>
      </c>
      <c r="AQG96" t="s">
        <v>1840</v>
      </c>
      <c r="AQH96">
        <v>0</v>
      </c>
      <c r="AQI96">
        <v>1</v>
      </c>
      <c r="AQJ96">
        <v>1</v>
      </c>
      <c r="AQK96">
        <v>1</v>
      </c>
      <c r="AQL96">
        <v>1</v>
      </c>
      <c r="AQM96">
        <v>1</v>
      </c>
      <c r="AQN96">
        <v>1</v>
      </c>
      <c r="AQO96">
        <v>0</v>
      </c>
      <c r="AQP96">
        <v>0</v>
      </c>
      <c r="AQQ96">
        <v>0</v>
      </c>
      <c r="AQS96" t="s">
        <v>1335</v>
      </c>
      <c r="AQT96">
        <v>0</v>
      </c>
      <c r="AQU96">
        <v>0</v>
      </c>
      <c r="AQV96">
        <v>1</v>
      </c>
      <c r="AQW96">
        <v>1</v>
      </c>
      <c r="AQX96">
        <v>0</v>
      </c>
      <c r="AQY96">
        <v>0</v>
      </c>
      <c r="AQZ96">
        <v>0</v>
      </c>
      <c r="ARA96">
        <v>0</v>
      </c>
      <c r="ARB96">
        <v>0</v>
      </c>
      <c r="ARC96">
        <v>0</v>
      </c>
      <c r="ARD96">
        <v>0</v>
      </c>
      <c r="ARF96" t="s">
        <v>1325</v>
      </c>
      <c r="ARG96" t="s">
        <v>1302</v>
      </c>
      <c r="ARH96">
        <v>1</v>
      </c>
      <c r="ARI96">
        <v>0</v>
      </c>
      <c r="ARJ96">
        <v>0</v>
      </c>
      <c r="ARK96">
        <v>0</v>
      </c>
      <c r="ARL96">
        <v>0</v>
      </c>
      <c r="ARM96">
        <v>0</v>
      </c>
      <c r="ARO96" t="s">
        <v>1296</v>
      </c>
      <c r="ARP96">
        <v>1</v>
      </c>
      <c r="ARQ96">
        <v>0</v>
      </c>
      <c r="ARR96">
        <v>0</v>
      </c>
      <c r="ARS96">
        <v>0</v>
      </c>
      <c r="ART96">
        <v>0</v>
      </c>
      <c r="ARU96">
        <v>0</v>
      </c>
      <c r="ARV96">
        <v>0</v>
      </c>
      <c r="ARW96">
        <v>0</v>
      </c>
      <c r="ARX96">
        <v>0</v>
      </c>
      <c r="ARZ96" t="s">
        <v>1306</v>
      </c>
      <c r="ASA96" t="s">
        <v>1866</v>
      </c>
      <c r="ASB96">
        <v>0</v>
      </c>
      <c r="ASC96">
        <v>0</v>
      </c>
      <c r="ASD96">
        <v>1</v>
      </c>
      <c r="ASE96">
        <v>0</v>
      </c>
      <c r="ASF96">
        <v>0</v>
      </c>
      <c r="ASG96">
        <v>1</v>
      </c>
      <c r="ASH96">
        <v>0</v>
      </c>
      <c r="ASI96">
        <v>0</v>
      </c>
      <c r="ASJ96">
        <v>0</v>
      </c>
      <c r="ASL96" t="s">
        <v>1867</v>
      </c>
      <c r="ASM96">
        <v>0</v>
      </c>
      <c r="ASN96">
        <v>0</v>
      </c>
      <c r="ASO96">
        <v>1</v>
      </c>
      <c r="ASP96">
        <v>1</v>
      </c>
      <c r="ASQ96">
        <v>0</v>
      </c>
      <c r="ASR96">
        <v>0</v>
      </c>
      <c r="ASS96">
        <v>0</v>
      </c>
      <c r="AST96">
        <v>0</v>
      </c>
      <c r="ASU96">
        <v>0</v>
      </c>
      <c r="ASV96">
        <v>0</v>
      </c>
      <c r="ASX96" t="s">
        <v>1868</v>
      </c>
      <c r="ASY96">
        <v>0</v>
      </c>
      <c r="ASZ96">
        <v>1</v>
      </c>
      <c r="ATA96">
        <v>0</v>
      </c>
      <c r="ATB96">
        <v>0</v>
      </c>
      <c r="ATC96">
        <v>1</v>
      </c>
      <c r="ATD96">
        <v>0</v>
      </c>
      <c r="ATE96">
        <v>1</v>
      </c>
      <c r="ATF96">
        <v>0</v>
      </c>
      <c r="ATG96">
        <v>0</v>
      </c>
      <c r="ATH96" t="s">
        <v>1869</v>
      </c>
      <c r="ATI96" t="s">
        <v>1699</v>
      </c>
      <c r="ATJ96">
        <v>0</v>
      </c>
      <c r="ATK96">
        <v>0</v>
      </c>
      <c r="ATL96">
        <v>1</v>
      </c>
      <c r="ATM96">
        <v>0</v>
      </c>
      <c r="ATN96">
        <v>0</v>
      </c>
      <c r="ATO96">
        <v>0</v>
      </c>
      <c r="ATP96">
        <v>0</v>
      </c>
      <c r="ATQ96">
        <v>0</v>
      </c>
      <c r="ATR96">
        <v>0</v>
      </c>
      <c r="ATT96" t="s">
        <v>1307</v>
      </c>
      <c r="ATU96" t="s">
        <v>1294</v>
      </c>
      <c r="ATV96" t="s">
        <v>1870</v>
      </c>
      <c r="ATX96" t="s">
        <v>1307</v>
      </c>
      <c r="ATY96" t="s">
        <v>1294</v>
      </c>
      <c r="ATZ96" t="s">
        <v>1871</v>
      </c>
      <c r="AUB96" t="s">
        <v>1872</v>
      </c>
      <c r="AUG96">
        <v>444546280</v>
      </c>
      <c r="AUH96" s="167">
        <v>45102.571516203709</v>
      </c>
      <c r="AUK96" t="s">
        <v>1308</v>
      </c>
      <c r="AUL96" t="s">
        <v>1309</v>
      </c>
      <c r="AUM96" t="s">
        <v>1310</v>
      </c>
    </row>
    <row r="97" spans="1:534 1125:1235" customFormat="1" ht="14.45">
      <c r="A97">
        <v>96</v>
      </c>
      <c r="B97" t="s">
        <v>1873</v>
      </c>
      <c r="C97" s="167">
        <v>45102</v>
      </c>
      <c r="D97" t="s">
        <v>1824</v>
      </c>
      <c r="E97" t="s">
        <v>1825</v>
      </c>
      <c r="F97" s="167">
        <v>45102.514972002318</v>
      </c>
      <c r="G97" s="167">
        <v>45102.563361018518</v>
      </c>
      <c r="H97" t="s">
        <v>1286</v>
      </c>
      <c r="K97" t="s">
        <v>1826</v>
      </c>
      <c r="L97" s="167">
        <v>45101</v>
      </c>
      <c r="M97" t="s">
        <v>1827</v>
      </c>
      <c r="N97" t="s">
        <v>1828</v>
      </c>
      <c r="O97" t="s">
        <v>1829</v>
      </c>
      <c r="P97" t="s">
        <v>1291</v>
      </c>
      <c r="S97" t="s">
        <v>1830</v>
      </c>
      <c r="T97" t="s">
        <v>1831</v>
      </c>
      <c r="V97" t="s">
        <v>1294</v>
      </c>
      <c r="X97" t="s">
        <v>1414</v>
      </c>
      <c r="AA97" t="s">
        <v>1874</v>
      </c>
      <c r="AB97">
        <v>1</v>
      </c>
      <c r="AC97">
        <v>1</v>
      </c>
      <c r="AD97">
        <v>1</v>
      </c>
      <c r="AE97">
        <v>0</v>
      </c>
      <c r="AF97">
        <v>3</v>
      </c>
      <c r="AH97" t="s">
        <v>1318</v>
      </c>
      <c r="AI97">
        <v>1000</v>
      </c>
      <c r="AJ97" t="s">
        <v>1317</v>
      </c>
      <c r="AM97">
        <v>90</v>
      </c>
      <c r="AN97">
        <v>21</v>
      </c>
      <c r="AO97">
        <v>0</v>
      </c>
      <c r="AP97">
        <v>580</v>
      </c>
      <c r="AQ97">
        <v>0</v>
      </c>
      <c r="AS97" t="s">
        <v>1318</v>
      </c>
      <c r="AT97" t="s">
        <v>1362</v>
      </c>
      <c r="AU97">
        <v>1</v>
      </c>
      <c r="AV97">
        <v>0</v>
      </c>
      <c r="AW97">
        <v>3300</v>
      </c>
      <c r="AY97" t="s">
        <v>1317</v>
      </c>
      <c r="BB97">
        <v>30</v>
      </c>
      <c r="BC97">
        <v>14</v>
      </c>
      <c r="BD97">
        <v>0</v>
      </c>
      <c r="BE97">
        <v>350</v>
      </c>
      <c r="BF97">
        <v>0</v>
      </c>
      <c r="BH97" t="s">
        <v>1318</v>
      </c>
      <c r="BI97" t="s">
        <v>1320</v>
      </c>
      <c r="BJ97">
        <v>1</v>
      </c>
      <c r="BK97">
        <v>1</v>
      </c>
      <c r="BL97">
        <v>500</v>
      </c>
      <c r="BM97">
        <v>300</v>
      </c>
      <c r="BN97" t="s">
        <v>1317</v>
      </c>
      <c r="BQ97">
        <v>30</v>
      </c>
      <c r="BR97">
        <v>15</v>
      </c>
      <c r="BS97">
        <v>0</v>
      </c>
      <c r="BT97">
        <v>1550</v>
      </c>
      <c r="BU97">
        <v>0</v>
      </c>
      <c r="BW97" t="s">
        <v>1294</v>
      </c>
      <c r="BY97" t="s">
        <v>1330</v>
      </c>
      <c r="BZ97">
        <v>1</v>
      </c>
      <c r="CA97">
        <v>1</v>
      </c>
      <c r="CB97">
        <v>1</v>
      </c>
      <c r="CC97">
        <v>0</v>
      </c>
      <c r="CE97" t="s">
        <v>1875</v>
      </c>
      <c r="CF97">
        <v>1</v>
      </c>
      <c r="CG97">
        <v>0</v>
      </c>
      <c r="CH97">
        <v>1</v>
      </c>
      <c r="CI97">
        <v>0</v>
      </c>
      <c r="CJ97">
        <v>0</v>
      </c>
      <c r="CK97">
        <v>1</v>
      </c>
      <c r="CL97">
        <v>1</v>
      </c>
      <c r="CM97">
        <v>1</v>
      </c>
      <c r="CN97">
        <v>1</v>
      </c>
      <c r="CO97">
        <v>0</v>
      </c>
      <c r="CP97">
        <v>0</v>
      </c>
      <c r="CS97" t="s">
        <v>1332</v>
      </c>
      <c r="CT97">
        <v>0</v>
      </c>
      <c r="CU97">
        <v>1</v>
      </c>
      <c r="CV97">
        <v>0</v>
      </c>
      <c r="CW97">
        <v>0</v>
      </c>
      <c r="CX97" t="s">
        <v>1330</v>
      </c>
      <c r="CY97">
        <v>1</v>
      </c>
      <c r="CZ97">
        <v>1</v>
      </c>
      <c r="DA97">
        <v>1</v>
      </c>
      <c r="DB97">
        <v>0</v>
      </c>
      <c r="DC97" t="s">
        <v>1810</v>
      </c>
      <c r="DD97">
        <v>1</v>
      </c>
      <c r="DE97">
        <v>0</v>
      </c>
      <c r="DF97">
        <v>0</v>
      </c>
      <c r="DG97">
        <v>0</v>
      </c>
      <c r="DH97">
        <v>0</v>
      </c>
      <c r="DI97">
        <v>1</v>
      </c>
      <c r="DJ97">
        <v>0</v>
      </c>
      <c r="DK97">
        <v>0</v>
      </c>
      <c r="DL97">
        <v>1</v>
      </c>
      <c r="DM97">
        <v>0</v>
      </c>
      <c r="DN97">
        <v>0</v>
      </c>
      <c r="DO97">
        <v>0</v>
      </c>
      <c r="EK97" t="s">
        <v>1340</v>
      </c>
      <c r="EL97">
        <v>1</v>
      </c>
      <c r="EM97">
        <v>1</v>
      </c>
      <c r="EN97">
        <v>1</v>
      </c>
      <c r="EO97">
        <v>1</v>
      </c>
      <c r="EP97">
        <v>0</v>
      </c>
      <c r="EQ97">
        <v>4</v>
      </c>
      <c r="ES97" t="s">
        <v>1318</v>
      </c>
      <c r="ET97">
        <v>4500</v>
      </c>
      <c r="EU97" t="s">
        <v>1317</v>
      </c>
      <c r="EX97">
        <v>90</v>
      </c>
      <c r="EY97">
        <v>14</v>
      </c>
      <c r="EZ97">
        <v>0</v>
      </c>
      <c r="FA97">
        <v>850</v>
      </c>
      <c r="FB97">
        <v>0</v>
      </c>
      <c r="FD97" t="s">
        <v>1318</v>
      </c>
      <c r="FE97">
        <v>13500</v>
      </c>
      <c r="FF97" t="s">
        <v>1317</v>
      </c>
      <c r="FI97">
        <v>200</v>
      </c>
      <c r="FJ97">
        <v>20</v>
      </c>
      <c r="FK97">
        <v>0</v>
      </c>
      <c r="FL97">
        <v>50</v>
      </c>
      <c r="FM97">
        <v>0</v>
      </c>
      <c r="FO97" t="s">
        <v>1318</v>
      </c>
      <c r="FP97">
        <v>1000</v>
      </c>
      <c r="FQ97" t="s">
        <v>1317</v>
      </c>
      <c r="FT97">
        <v>360</v>
      </c>
      <c r="FU97">
        <v>20</v>
      </c>
      <c r="FV97">
        <v>0</v>
      </c>
      <c r="FW97">
        <v>100</v>
      </c>
      <c r="FX97">
        <v>0</v>
      </c>
      <c r="FZ97" t="s">
        <v>1318</v>
      </c>
      <c r="GA97">
        <v>3000</v>
      </c>
      <c r="GB97" t="s">
        <v>1317</v>
      </c>
      <c r="GE97">
        <v>200</v>
      </c>
      <c r="GF97">
        <v>14</v>
      </c>
      <c r="GG97">
        <v>0</v>
      </c>
      <c r="GH97">
        <v>190</v>
      </c>
      <c r="GI97">
        <v>0</v>
      </c>
      <c r="GK97" t="s">
        <v>1294</v>
      </c>
      <c r="GM97" t="s">
        <v>1340</v>
      </c>
      <c r="GN97">
        <v>1</v>
      </c>
      <c r="GO97">
        <v>1</v>
      </c>
      <c r="GP97">
        <v>1</v>
      </c>
      <c r="GQ97">
        <v>1</v>
      </c>
      <c r="GR97">
        <v>0</v>
      </c>
      <c r="GT97" t="s">
        <v>1876</v>
      </c>
      <c r="GU97">
        <v>0</v>
      </c>
      <c r="GV97">
        <v>0</v>
      </c>
      <c r="GW97">
        <v>0</v>
      </c>
      <c r="GX97">
        <v>0</v>
      </c>
      <c r="GY97">
        <v>1</v>
      </c>
      <c r="GZ97">
        <v>1</v>
      </c>
      <c r="HA97">
        <v>1</v>
      </c>
      <c r="HB97">
        <v>0</v>
      </c>
      <c r="HC97">
        <v>0</v>
      </c>
      <c r="HD97">
        <v>0</v>
      </c>
      <c r="HE97">
        <v>0</v>
      </c>
      <c r="HH97" t="s">
        <v>1332</v>
      </c>
      <c r="HI97">
        <v>0</v>
      </c>
      <c r="HJ97">
        <v>1</v>
      </c>
      <c r="HK97">
        <v>0</v>
      </c>
      <c r="HL97">
        <v>0</v>
      </c>
      <c r="HM97" t="s">
        <v>1340</v>
      </c>
      <c r="HN97">
        <v>1</v>
      </c>
      <c r="HO97">
        <v>1</v>
      </c>
      <c r="HP97">
        <v>1</v>
      </c>
      <c r="HQ97">
        <v>1</v>
      </c>
      <c r="HR97">
        <v>0</v>
      </c>
      <c r="HS97" t="s">
        <v>1820</v>
      </c>
      <c r="HT97">
        <v>1</v>
      </c>
      <c r="HU97">
        <v>0</v>
      </c>
      <c r="HV97">
        <v>0</v>
      </c>
      <c r="HW97">
        <v>0</v>
      </c>
      <c r="HX97">
        <v>0</v>
      </c>
      <c r="HY97">
        <v>1</v>
      </c>
      <c r="HZ97">
        <v>0</v>
      </c>
      <c r="IA97">
        <v>0</v>
      </c>
      <c r="IB97">
        <v>1</v>
      </c>
      <c r="IC97">
        <v>0</v>
      </c>
      <c r="ID97">
        <v>0</v>
      </c>
      <c r="IE97">
        <v>0</v>
      </c>
      <c r="JB97" t="s">
        <v>1877</v>
      </c>
      <c r="JC97">
        <v>1</v>
      </c>
      <c r="JD97">
        <v>1</v>
      </c>
      <c r="JE97">
        <v>1</v>
      </c>
      <c r="JF97">
        <v>1</v>
      </c>
      <c r="JG97">
        <v>1</v>
      </c>
      <c r="JH97">
        <v>1</v>
      </c>
      <c r="JI97">
        <v>1</v>
      </c>
      <c r="JJ97">
        <v>1</v>
      </c>
      <c r="JK97">
        <v>1</v>
      </c>
      <c r="JL97">
        <v>0</v>
      </c>
      <c r="JM97">
        <v>0</v>
      </c>
      <c r="JN97">
        <v>0</v>
      </c>
      <c r="JO97">
        <v>0</v>
      </c>
      <c r="JP97">
        <v>0</v>
      </c>
      <c r="JQ97">
        <v>0</v>
      </c>
      <c r="JR97">
        <v>0</v>
      </c>
      <c r="JS97">
        <v>9</v>
      </c>
      <c r="JT97">
        <v>16</v>
      </c>
      <c r="JV97" t="s">
        <v>1318</v>
      </c>
      <c r="JW97">
        <v>350</v>
      </c>
      <c r="JX97" t="s">
        <v>1317</v>
      </c>
      <c r="KA97">
        <v>60</v>
      </c>
      <c r="KB97">
        <v>7</v>
      </c>
      <c r="KC97">
        <v>0</v>
      </c>
      <c r="KD97">
        <v>5000</v>
      </c>
      <c r="KE97">
        <v>600</v>
      </c>
      <c r="KG97" t="s">
        <v>1318</v>
      </c>
      <c r="KH97" t="s">
        <v>1300</v>
      </c>
      <c r="KI97">
        <v>1</v>
      </c>
      <c r="KJ97">
        <v>1</v>
      </c>
      <c r="KK97">
        <v>10000</v>
      </c>
      <c r="KL97">
        <v>200</v>
      </c>
      <c r="KM97" t="s">
        <v>1317</v>
      </c>
      <c r="KP97">
        <v>90</v>
      </c>
      <c r="KQ97">
        <v>15</v>
      </c>
      <c r="KR97">
        <v>0</v>
      </c>
      <c r="KS97">
        <v>6500</v>
      </c>
      <c r="KT97">
        <v>100</v>
      </c>
      <c r="KV97" t="s">
        <v>1318</v>
      </c>
      <c r="KW97" t="s">
        <v>1345</v>
      </c>
      <c r="KX97">
        <v>0</v>
      </c>
      <c r="KY97">
        <v>1</v>
      </c>
      <c r="KZ97">
        <v>1</v>
      </c>
      <c r="LB97">
        <v>32500</v>
      </c>
      <c r="LC97">
        <v>45000</v>
      </c>
      <c r="LD97" t="s">
        <v>1317</v>
      </c>
      <c r="LG97">
        <v>30</v>
      </c>
      <c r="LH97">
        <v>20</v>
      </c>
      <c r="LI97">
        <v>0</v>
      </c>
      <c r="LJ97">
        <v>500</v>
      </c>
      <c r="LK97">
        <v>0</v>
      </c>
      <c r="LM97" t="s">
        <v>1318</v>
      </c>
      <c r="LN97">
        <v>4500</v>
      </c>
      <c r="LO97" t="s">
        <v>1317</v>
      </c>
      <c r="LR97">
        <v>50</v>
      </c>
      <c r="LS97">
        <v>25</v>
      </c>
      <c r="LT97">
        <v>0</v>
      </c>
      <c r="LU97">
        <v>60</v>
      </c>
      <c r="LV97">
        <v>0</v>
      </c>
      <c r="LX97" t="s">
        <v>1318</v>
      </c>
      <c r="LY97">
        <v>3000</v>
      </c>
      <c r="LZ97" t="s">
        <v>1317</v>
      </c>
      <c r="MC97">
        <v>90</v>
      </c>
      <c r="MD97">
        <v>25</v>
      </c>
      <c r="ME97">
        <v>0</v>
      </c>
      <c r="MF97">
        <v>60</v>
      </c>
      <c r="MG97">
        <v>0</v>
      </c>
      <c r="MI97" t="s">
        <v>1318</v>
      </c>
      <c r="MJ97">
        <v>1100</v>
      </c>
      <c r="MK97" t="s">
        <v>1317</v>
      </c>
      <c r="MN97">
        <v>130</v>
      </c>
      <c r="MO97">
        <v>14</v>
      </c>
      <c r="MP97">
        <v>0</v>
      </c>
      <c r="MQ97">
        <v>200</v>
      </c>
      <c r="MR97">
        <v>0</v>
      </c>
      <c r="MT97" t="s">
        <v>1318</v>
      </c>
      <c r="MU97">
        <v>200</v>
      </c>
      <c r="MV97" t="s">
        <v>1317</v>
      </c>
      <c r="MY97">
        <v>30</v>
      </c>
      <c r="MZ97">
        <v>10</v>
      </c>
      <c r="NA97">
        <v>0</v>
      </c>
      <c r="NB97">
        <v>450</v>
      </c>
      <c r="NC97">
        <v>0</v>
      </c>
      <c r="NE97" t="s">
        <v>1318</v>
      </c>
      <c r="NF97" t="s">
        <v>1385</v>
      </c>
      <c r="NG97">
        <v>1</v>
      </c>
      <c r="NH97">
        <v>1</v>
      </c>
      <c r="NI97">
        <v>1</v>
      </c>
      <c r="NJ97">
        <v>500</v>
      </c>
      <c r="NK97">
        <v>1250</v>
      </c>
      <c r="NL97">
        <v>2000</v>
      </c>
      <c r="NM97" t="s">
        <v>1317</v>
      </c>
      <c r="NP97">
        <v>180</v>
      </c>
      <c r="NQ97">
        <v>10</v>
      </c>
      <c r="NR97">
        <v>0</v>
      </c>
      <c r="NS97">
        <v>180</v>
      </c>
      <c r="NT97">
        <v>0</v>
      </c>
      <c r="NV97" t="s">
        <v>1318</v>
      </c>
      <c r="NW97">
        <v>2100</v>
      </c>
      <c r="NX97" t="s">
        <v>1317</v>
      </c>
      <c r="OA97">
        <v>90</v>
      </c>
      <c r="OB97">
        <v>14</v>
      </c>
      <c r="OC97">
        <v>0</v>
      </c>
      <c r="OD97">
        <v>250</v>
      </c>
      <c r="OE97">
        <v>0</v>
      </c>
      <c r="QX97" t="s">
        <v>1294</v>
      </c>
      <c r="QZ97" t="s">
        <v>1878</v>
      </c>
      <c r="RA97">
        <v>1</v>
      </c>
      <c r="RB97">
        <v>1</v>
      </c>
      <c r="RC97">
        <v>1</v>
      </c>
      <c r="RD97">
        <v>1</v>
      </c>
      <c r="RE97">
        <v>1</v>
      </c>
      <c r="RF97">
        <v>1</v>
      </c>
      <c r="RG97">
        <v>1</v>
      </c>
      <c r="RH97">
        <v>1</v>
      </c>
      <c r="RI97">
        <v>1</v>
      </c>
      <c r="RJ97">
        <v>0</v>
      </c>
      <c r="RK97">
        <v>0</v>
      </c>
      <c r="RL97">
        <v>0</v>
      </c>
      <c r="RM97">
        <v>0</v>
      </c>
      <c r="RN97">
        <v>0</v>
      </c>
      <c r="RO97">
        <v>0</v>
      </c>
      <c r="RP97">
        <v>0</v>
      </c>
      <c r="RR97" t="s">
        <v>1879</v>
      </c>
      <c r="RS97">
        <v>1</v>
      </c>
      <c r="RT97">
        <v>0</v>
      </c>
      <c r="RU97">
        <v>0</v>
      </c>
      <c r="RV97">
        <v>0</v>
      </c>
      <c r="RW97">
        <v>1</v>
      </c>
      <c r="RX97">
        <v>1</v>
      </c>
      <c r="RY97">
        <v>1</v>
      </c>
      <c r="RZ97">
        <v>0</v>
      </c>
      <c r="SA97">
        <v>0</v>
      </c>
      <c r="SB97">
        <v>0</v>
      </c>
      <c r="SC97">
        <v>0</v>
      </c>
      <c r="SF97" t="s">
        <v>1332</v>
      </c>
      <c r="SG97">
        <v>0</v>
      </c>
      <c r="SH97">
        <v>1</v>
      </c>
      <c r="SI97">
        <v>0</v>
      </c>
      <c r="SJ97">
        <v>0</v>
      </c>
      <c r="SK97" t="s">
        <v>1880</v>
      </c>
      <c r="SL97">
        <v>1</v>
      </c>
      <c r="SM97">
        <v>1</v>
      </c>
      <c r="SN97">
        <v>1</v>
      </c>
      <c r="SO97">
        <v>1</v>
      </c>
      <c r="SP97">
        <v>1</v>
      </c>
      <c r="SQ97">
        <v>1</v>
      </c>
      <c r="SR97">
        <v>1</v>
      </c>
      <c r="SS97">
        <v>1</v>
      </c>
      <c r="ST97">
        <v>1</v>
      </c>
      <c r="SU97">
        <v>0</v>
      </c>
      <c r="SV97">
        <v>0</v>
      </c>
      <c r="SW97">
        <v>0</v>
      </c>
      <c r="SX97">
        <v>0</v>
      </c>
      <c r="SY97">
        <v>0</v>
      </c>
      <c r="SZ97">
        <v>0</v>
      </c>
      <c r="TA97">
        <v>0</v>
      </c>
      <c r="TB97" t="s">
        <v>1881</v>
      </c>
      <c r="TC97">
        <v>1</v>
      </c>
      <c r="TD97">
        <v>1</v>
      </c>
      <c r="TE97">
        <v>0</v>
      </c>
      <c r="TF97">
        <v>0</v>
      </c>
      <c r="TG97">
        <v>0</v>
      </c>
      <c r="TH97">
        <v>1</v>
      </c>
      <c r="TI97">
        <v>0</v>
      </c>
      <c r="TJ97">
        <v>0</v>
      </c>
      <c r="TK97">
        <v>1</v>
      </c>
      <c r="TL97">
        <v>0</v>
      </c>
      <c r="TM97">
        <v>0</v>
      </c>
      <c r="TN97">
        <v>0</v>
      </c>
      <c r="AQG97" t="s">
        <v>1296</v>
      </c>
      <c r="AQH97">
        <v>1</v>
      </c>
      <c r="AQI97">
        <v>0</v>
      </c>
      <c r="AQJ97">
        <v>0</v>
      </c>
      <c r="AQK97">
        <v>0</v>
      </c>
      <c r="AQL97">
        <v>0</v>
      </c>
      <c r="AQM97">
        <v>0</v>
      </c>
      <c r="AQN97">
        <v>0</v>
      </c>
      <c r="AQO97">
        <v>0</v>
      </c>
      <c r="AQP97">
        <v>0</v>
      </c>
      <c r="AQQ97">
        <v>0</v>
      </c>
      <c r="AQS97" t="s">
        <v>1304</v>
      </c>
      <c r="AQT97">
        <v>0</v>
      </c>
      <c r="AQU97">
        <v>0</v>
      </c>
      <c r="AQV97">
        <v>1</v>
      </c>
      <c r="AQW97">
        <v>0</v>
      </c>
      <c r="AQX97">
        <v>0</v>
      </c>
      <c r="AQY97">
        <v>0</v>
      </c>
      <c r="AQZ97">
        <v>0</v>
      </c>
      <c r="ARA97">
        <v>0</v>
      </c>
      <c r="ARB97">
        <v>0</v>
      </c>
      <c r="ARC97">
        <v>0</v>
      </c>
      <c r="ARD97">
        <v>0</v>
      </c>
      <c r="ARF97" t="s">
        <v>1372</v>
      </c>
      <c r="ARG97" t="s">
        <v>1302</v>
      </c>
      <c r="ARH97">
        <v>1</v>
      </c>
      <c r="ARI97">
        <v>0</v>
      </c>
      <c r="ARJ97">
        <v>0</v>
      </c>
      <c r="ARK97">
        <v>0</v>
      </c>
      <c r="ARL97">
        <v>0</v>
      </c>
      <c r="ARM97">
        <v>0</v>
      </c>
      <c r="ARO97" t="s">
        <v>1296</v>
      </c>
      <c r="ARP97">
        <v>1</v>
      </c>
      <c r="ARQ97">
        <v>0</v>
      </c>
      <c r="ARR97">
        <v>0</v>
      </c>
      <c r="ARS97">
        <v>0</v>
      </c>
      <c r="ART97">
        <v>0</v>
      </c>
      <c r="ARU97">
        <v>0</v>
      </c>
      <c r="ARV97">
        <v>0</v>
      </c>
      <c r="ARW97">
        <v>0</v>
      </c>
      <c r="ARX97">
        <v>0</v>
      </c>
      <c r="ARZ97" t="s">
        <v>1306</v>
      </c>
      <c r="ASA97" t="s">
        <v>1417</v>
      </c>
      <c r="ASB97">
        <v>0</v>
      </c>
      <c r="ASC97">
        <v>0</v>
      </c>
      <c r="ASD97">
        <v>0</v>
      </c>
      <c r="ASE97">
        <v>0</v>
      </c>
      <c r="ASF97">
        <v>0</v>
      </c>
      <c r="ASG97">
        <v>0</v>
      </c>
      <c r="ASH97">
        <v>0</v>
      </c>
      <c r="ASI97">
        <v>1</v>
      </c>
      <c r="ASJ97">
        <v>0</v>
      </c>
      <c r="ASL97" t="s">
        <v>1867</v>
      </c>
      <c r="ASM97">
        <v>0</v>
      </c>
      <c r="ASN97">
        <v>0</v>
      </c>
      <c r="ASO97">
        <v>1</v>
      </c>
      <c r="ASP97">
        <v>1</v>
      </c>
      <c r="ASQ97">
        <v>0</v>
      </c>
      <c r="ASR97">
        <v>0</v>
      </c>
      <c r="ASS97">
        <v>0</v>
      </c>
      <c r="AST97">
        <v>0</v>
      </c>
      <c r="ASU97">
        <v>0</v>
      </c>
      <c r="ASV97">
        <v>0</v>
      </c>
      <c r="ASX97" t="s">
        <v>1296</v>
      </c>
      <c r="ASY97">
        <v>1</v>
      </c>
      <c r="ASZ97">
        <v>0</v>
      </c>
      <c r="ATA97">
        <v>0</v>
      </c>
      <c r="ATB97">
        <v>0</v>
      </c>
      <c r="ATC97">
        <v>0</v>
      </c>
      <c r="ATD97">
        <v>0</v>
      </c>
      <c r="ATE97">
        <v>0</v>
      </c>
      <c r="ATF97">
        <v>0</v>
      </c>
      <c r="ATG97">
        <v>0</v>
      </c>
      <c r="ATI97" t="s">
        <v>1296</v>
      </c>
      <c r="ATJ97">
        <v>1</v>
      </c>
      <c r="ATK97">
        <v>0</v>
      </c>
      <c r="ATL97">
        <v>0</v>
      </c>
      <c r="ATM97">
        <v>0</v>
      </c>
      <c r="ATN97">
        <v>0</v>
      </c>
      <c r="ATO97">
        <v>0</v>
      </c>
      <c r="ATP97">
        <v>0</v>
      </c>
      <c r="ATQ97">
        <v>0</v>
      </c>
      <c r="ATR97">
        <v>0</v>
      </c>
      <c r="ATT97" t="s">
        <v>1307</v>
      </c>
      <c r="ATU97" t="s">
        <v>1294</v>
      </c>
      <c r="ATV97" t="s">
        <v>1882</v>
      </c>
      <c r="ATX97" t="s">
        <v>1307</v>
      </c>
      <c r="ATY97" t="s">
        <v>1294</v>
      </c>
      <c r="ATZ97" t="s">
        <v>1882</v>
      </c>
      <c r="AUB97" t="s">
        <v>1883</v>
      </c>
      <c r="AUG97">
        <v>444546296</v>
      </c>
      <c r="AUH97" s="167">
        <v>45102.571539351848</v>
      </c>
      <c r="AUK97" t="s">
        <v>1308</v>
      </c>
      <c r="AUL97" t="s">
        <v>1309</v>
      </c>
      <c r="AUM97" t="s">
        <v>1310</v>
      </c>
    </row>
    <row r="98" spans="1:534 1125:1235" customFormat="1" ht="14.45">
      <c r="A98">
        <v>97</v>
      </c>
      <c r="B98" t="s">
        <v>1884</v>
      </c>
      <c r="C98" s="167">
        <v>45101</v>
      </c>
      <c r="D98" t="s">
        <v>1785</v>
      </c>
      <c r="E98" t="s">
        <v>1786</v>
      </c>
      <c r="F98" s="167">
        <v>45101.66457710648</v>
      </c>
      <c r="G98" s="167">
        <v>45101.682080706007</v>
      </c>
      <c r="H98" t="s">
        <v>1286</v>
      </c>
      <c r="K98" t="s">
        <v>1787</v>
      </c>
      <c r="L98" s="167">
        <v>45101</v>
      </c>
      <c r="M98" t="s">
        <v>1288</v>
      </c>
      <c r="N98" t="s">
        <v>1788</v>
      </c>
      <c r="O98" t="s">
        <v>1789</v>
      </c>
      <c r="P98" t="s">
        <v>1291</v>
      </c>
      <c r="S98" t="s">
        <v>1790</v>
      </c>
      <c r="T98" t="s">
        <v>1791</v>
      </c>
      <c r="V98" t="s">
        <v>1294</v>
      </c>
      <c r="X98" t="s">
        <v>1295</v>
      </c>
      <c r="AA98" t="s">
        <v>1296</v>
      </c>
      <c r="AB98">
        <v>0</v>
      </c>
      <c r="AC98">
        <v>0</v>
      </c>
      <c r="AD98">
        <v>0</v>
      </c>
      <c r="AE98">
        <v>1</v>
      </c>
      <c r="AF98">
        <v>1</v>
      </c>
      <c r="EK98" t="s">
        <v>1779</v>
      </c>
      <c r="EL98">
        <v>1</v>
      </c>
      <c r="EM98">
        <v>1</v>
      </c>
      <c r="EN98">
        <v>1</v>
      </c>
      <c r="EO98">
        <v>1</v>
      </c>
      <c r="EP98">
        <v>0</v>
      </c>
      <c r="EQ98">
        <v>4</v>
      </c>
      <c r="ES98" t="s">
        <v>1318</v>
      </c>
      <c r="ET98">
        <v>10000</v>
      </c>
      <c r="EU98" t="s">
        <v>1317</v>
      </c>
      <c r="EX98">
        <v>25</v>
      </c>
      <c r="EY98">
        <v>30</v>
      </c>
      <c r="EZ98">
        <v>1</v>
      </c>
      <c r="FA98">
        <v>300</v>
      </c>
      <c r="FB98">
        <v>0</v>
      </c>
      <c r="FD98" t="s">
        <v>1318</v>
      </c>
      <c r="FE98">
        <v>12500</v>
      </c>
      <c r="FF98" t="s">
        <v>1317</v>
      </c>
      <c r="FI98">
        <v>60</v>
      </c>
      <c r="FJ98">
        <v>30</v>
      </c>
      <c r="FK98">
        <v>0</v>
      </c>
      <c r="FL98">
        <v>100</v>
      </c>
      <c r="FM98">
        <v>0</v>
      </c>
      <c r="FO98" t="s">
        <v>1318</v>
      </c>
      <c r="FP98">
        <v>5000</v>
      </c>
      <c r="FQ98" t="s">
        <v>1317</v>
      </c>
      <c r="FT98">
        <v>50</v>
      </c>
      <c r="FU98">
        <v>30</v>
      </c>
      <c r="FV98">
        <v>0</v>
      </c>
      <c r="FW98">
        <v>200</v>
      </c>
      <c r="FX98">
        <v>0</v>
      </c>
      <c r="FZ98" t="s">
        <v>1318</v>
      </c>
      <c r="GA98">
        <v>5000</v>
      </c>
      <c r="GB98" t="s">
        <v>1317</v>
      </c>
      <c r="GE98">
        <v>10</v>
      </c>
      <c r="GF98">
        <v>30</v>
      </c>
      <c r="GG98">
        <v>1</v>
      </c>
      <c r="GH98">
        <v>200</v>
      </c>
      <c r="GI98">
        <v>0</v>
      </c>
      <c r="GK98" t="s">
        <v>1294</v>
      </c>
      <c r="GM98" t="s">
        <v>1340</v>
      </c>
      <c r="GN98">
        <v>1</v>
      </c>
      <c r="GO98">
        <v>1</v>
      </c>
      <c r="GP98">
        <v>1</v>
      </c>
      <c r="GQ98">
        <v>1</v>
      </c>
      <c r="GR98">
        <v>0</v>
      </c>
      <c r="GT98" t="s">
        <v>1692</v>
      </c>
      <c r="GU98">
        <v>1</v>
      </c>
      <c r="GV98">
        <v>0</v>
      </c>
      <c r="GW98">
        <v>0</v>
      </c>
      <c r="GX98">
        <v>1</v>
      </c>
      <c r="GY98">
        <v>0</v>
      </c>
      <c r="GZ98">
        <v>1</v>
      </c>
      <c r="HA98">
        <v>1</v>
      </c>
      <c r="HB98">
        <v>0</v>
      </c>
      <c r="HC98">
        <v>0</v>
      </c>
      <c r="HD98">
        <v>0</v>
      </c>
      <c r="HE98">
        <v>0</v>
      </c>
      <c r="HH98" t="s">
        <v>1303</v>
      </c>
      <c r="HI98">
        <v>1</v>
      </c>
      <c r="HJ98">
        <v>0</v>
      </c>
      <c r="HK98">
        <v>0</v>
      </c>
      <c r="HL98">
        <v>0</v>
      </c>
      <c r="JB98" t="s">
        <v>1296</v>
      </c>
      <c r="JC98">
        <v>0</v>
      </c>
      <c r="JD98">
        <v>0</v>
      </c>
      <c r="JE98">
        <v>0</v>
      </c>
      <c r="JF98">
        <v>0</v>
      </c>
      <c r="JG98">
        <v>0</v>
      </c>
      <c r="JH98">
        <v>0</v>
      </c>
      <c r="JI98">
        <v>0</v>
      </c>
      <c r="JJ98">
        <v>0</v>
      </c>
      <c r="JK98">
        <v>0</v>
      </c>
      <c r="JL98">
        <v>0</v>
      </c>
      <c r="JM98">
        <v>0</v>
      </c>
      <c r="JN98">
        <v>0</v>
      </c>
      <c r="JO98">
        <v>0</v>
      </c>
      <c r="JP98">
        <v>0</v>
      </c>
      <c r="JQ98">
        <v>0</v>
      </c>
      <c r="JR98">
        <v>1</v>
      </c>
      <c r="JS98">
        <v>1</v>
      </c>
      <c r="JT98">
        <v>6</v>
      </c>
      <c r="AQG98" t="s">
        <v>1616</v>
      </c>
      <c r="AQH98">
        <v>0</v>
      </c>
      <c r="AQI98">
        <v>0</v>
      </c>
      <c r="AQJ98">
        <v>1</v>
      </c>
      <c r="AQK98">
        <v>0</v>
      </c>
      <c r="AQL98">
        <v>0</v>
      </c>
      <c r="AQM98">
        <v>0</v>
      </c>
      <c r="AQN98">
        <v>0</v>
      </c>
      <c r="AQO98">
        <v>0</v>
      </c>
      <c r="AQP98">
        <v>0</v>
      </c>
      <c r="AQQ98">
        <v>0</v>
      </c>
      <c r="AQS98" t="s">
        <v>1304</v>
      </c>
      <c r="AQT98">
        <v>0</v>
      </c>
      <c r="AQU98">
        <v>0</v>
      </c>
      <c r="AQV98">
        <v>1</v>
      </c>
      <c r="AQW98">
        <v>0</v>
      </c>
      <c r="AQX98">
        <v>0</v>
      </c>
      <c r="AQY98">
        <v>0</v>
      </c>
      <c r="AQZ98">
        <v>0</v>
      </c>
      <c r="ARA98">
        <v>0</v>
      </c>
      <c r="ARB98">
        <v>0</v>
      </c>
      <c r="ARC98">
        <v>0</v>
      </c>
      <c r="ARD98">
        <v>0</v>
      </c>
      <c r="ARF98" t="s">
        <v>1325</v>
      </c>
      <c r="ARG98" t="s">
        <v>1336</v>
      </c>
      <c r="ARH98">
        <v>0</v>
      </c>
      <c r="ARI98">
        <v>1</v>
      </c>
      <c r="ARJ98">
        <v>0</v>
      </c>
      <c r="ARK98">
        <v>0</v>
      </c>
      <c r="ARL98">
        <v>0</v>
      </c>
      <c r="ARM98">
        <v>0</v>
      </c>
      <c r="ARO98" t="s">
        <v>1417</v>
      </c>
      <c r="ARP98">
        <v>0</v>
      </c>
      <c r="ARQ98">
        <v>0</v>
      </c>
      <c r="ARR98">
        <v>0</v>
      </c>
      <c r="ARS98">
        <v>0</v>
      </c>
      <c r="ART98">
        <v>0</v>
      </c>
      <c r="ARU98">
        <v>0</v>
      </c>
      <c r="ARV98">
        <v>0</v>
      </c>
      <c r="ARW98">
        <v>1</v>
      </c>
      <c r="ARX98">
        <v>0</v>
      </c>
      <c r="ARZ98" t="s">
        <v>1306</v>
      </c>
      <c r="ASA98" t="s">
        <v>1638</v>
      </c>
      <c r="ASB98">
        <v>0</v>
      </c>
      <c r="ASC98">
        <v>1</v>
      </c>
      <c r="ASD98">
        <v>0</v>
      </c>
      <c r="ASE98">
        <v>0</v>
      </c>
      <c r="ASF98">
        <v>1</v>
      </c>
      <c r="ASG98">
        <v>0</v>
      </c>
      <c r="ASH98">
        <v>0</v>
      </c>
      <c r="ASI98">
        <v>0</v>
      </c>
      <c r="ASJ98">
        <v>0</v>
      </c>
      <c r="ASL98" t="s">
        <v>1578</v>
      </c>
      <c r="ASM98">
        <v>0</v>
      </c>
      <c r="ASN98">
        <v>0</v>
      </c>
      <c r="ASO98">
        <v>0</v>
      </c>
      <c r="ASP98">
        <v>1</v>
      </c>
      <c r="ASQ98">
        <v>0</v>
      </c>
      <c r="ASR98">
        <v>0</v>
      </c>
      <c r="ASS98">
        <v>0</v>
      </c>
      <c r="AST98">
        <v>0</v>
      </c>
      <c r="ASU98">
        <v>0</v>
      </c>
      <c r="ASV98">
        <v>0</v>
      </c>
      <c r="ASX98" t="s">
        <v>1598</v>
      </c>
      <c r="ASY98">
        <v>0</v>
      </c>
      <c r="ASZ98">
        <v>0</v>
      </c>
      <c r="ATA98">
        <v>0</v>
      </c>
      <c r="ATB98">
        <v>0</v>
      </c>
      <c r="ATC98">
        <v>1</v>
      </c>
      <c r="ATD98">
        <v>0</v>
      </c>
      <c r="ATE98">
        <v>0</v>
      </c>
      <c r="ATF98">
        <v>0</v>
      </c>
      <c r="ATG98">
        <v>0</v>
      </c>
      <c r="ATI98" t="s">
        <v>1768</v>
      </c>
      <c r="ATJ98">
        <v>0</v>
      </c>
      <c r="ATK98">
        <v>0</v>
      </c>
      <c r="ATL98">
        <v>0</v>
      </c>
      <c r="ATM98">
        <v>0</v>
      </c>
      <c r="ATN98">
        <v>1</v>
      </c>
      <c r="ATO98">
        <v>1</v>
      </c>
      <c r="ATP98">
        <v>1</v>
      </c>
      <c r="ATQ98">
        <v>0</v>
      </c>
      <c r="ATR98">
        <v>0</v>
      </c>
      <c r="ATT98" t="s">
        <v>1445</v>
      </c>
      <c r="ATU98" t="s">
        <v>1417</v>
      </c>
      <c r="ATX98" t="s">
        <v>1445</v>
      </c>
      <c r="ATY98" t="s">
        <v>1294</v>
      </c>
      <c r="AUA98" t="s">
        <v>1796</v>
      </c>
      <c r="AUG98">
        <v>444574680</v>
      </c>
      <c r="AUH98" s="167">
        <v>45102.610891203702</v>
      </c>
      <c r="AUK98" t="s">
        <v>1308</v>
      </c>
      <c r="AUL98" t="s">
        <v>1309</v>
      </c>
      <c r="AUM98" t="s">
        <v>1310</v>
      </c>
    </row>
    <row r="99" spans="1:534 1125:1235" customFormat="1" ht="14.45">
      <c r="A99">
        <v>98</v>
      </c>
      <c r="B99" t="s">
        <v>1885</v>
      </c>
      <c r="C99" s="167">
        <v>45102</v>
      </c>
      <c r="D99" t="s">
        <v>1785</v>
      </c>
      <c r="E99" t="s">
        <v>1786</v>
      </c>
      <c r="F99" s="167">
        <v>45102.443436921298</v>
      </c>
      <c r="G99" s="167">
        <v>45102.448124884257</v>
      </c>
      <c r="H99" t="s">
        <v>1286</v>
      </c>
      <c r="K99" t="s">
        <v>1787</v>
      </c>
      <c r="L99" s="167">
        <v>45102</v>
      </c>
      <c r="M99" t="s">
        <v>1288</v>
      </c>
      <c r="N99" t="s">
        <v>1788</v>
      </c>
      <c r="O99" t="s">
        <v>1789</v>
      </c>
      <c r="P99" t="s">
        <v>1291</v>
      </c>
      <c r="S99" t="s">
        <v>1790</v>
      </c>
      <c r="T99" t="s">
        <v>1791</v>
      </c>
      <c r="V99" t="s">
        <v>1294</v>
      </c>
      <c r="X99" t="s">
        <v>1295</v>
      </c>
      <c r="AA99" t="s">
        <v>1296</v>
      </c>
      <c r="AB99">
        <v>0</v>
      </c>
      <c r="AC99">
        <v>0</v>
      </c>
      <c r="AD99">
        <v>0</v>
      </c>
      <c r="AE99">
        <v>1</v>
      </c>
      <c r="AF99">
        <v>1</v>
      </c>
      <c r="EK99" t="s">
        <v>1340</v>
      </c>
      <c r="EL99">
        <v>1</v>
      </c>
      <c r="EM99">
        <v>1</v>
      </c>
      <c r="EN99">
        <v>1</v>
      </c>
      <c r="EO99">
        <v>1</v>
      </c>
      <c r="EP99">
        <v>0</v>
      </c>
      <c r="EQ99">
        <v>4</v>
      </c>
      <c r="ES99" t="s">
        <v>1318</v>
      </c>
      <c r="ET99">
        <v>10000</v>
      </c>
      <c r="EU99" t="s">
        <v>1317</v>
      </c>
      <c r="EX99">
        <v>60</v>
      </c>
      <c r="EY99">
        <v>30</v>
      </c>
      <c r="EZ99">
        <v>0</v>
      </c>
      <c r="FA99">
        <v>300</v>
      </c>
      <c r="FB99">
        <v>0</v>
      </c>
      <c r="FD99" t="s">
        <v>1318</v>
      </c>
      <c r="FE99">
        <v>12500</v>
      </c>
      <c r="FF99" t="s">
        <v>1317</v>
      </c>
      <c r="FI99">
        <v>30</v>
      </c>
      <c r="FJ99">
        <v>30</v>
      </c>
      <c r="FK99">
        <v>1</v>
      </c>
      <c r="FL99">
        <v>400</v>
      </c>
      <c r="FM99">
        <v>0</v>
      </c>
      <c r="FO99" t="s">
        <v>1318</v>
      </c>
      <c r="FP99">
        <v>5000</v>
      </c>
      <c r="FQ99" t="s">
        <v>1317</v>
      </c>
      <c r="FT99">
        <v>30</v>
      </c>
      <c r="FU99">
        <v>30</v>
      </c>
      <c r="FV99">
        <v>1</v>
      </c>
      <c r="FW99">
        <v>1000</v>
      </c>
      <c r="FX99">
        <v>0</v>
      </c>
      <c r="FZ99" t="s">
        <v>1318</v>
      </c>
      <c r="GA99">
        <v>5000</v>
      </c>
      <c r="GB99" t="s">
        <v>1317</v>
      </c>
      <c r="GE99">
        <v>30</v>
      </c>
      <c r="GF99">
        <v>30</v>
      </c>
      <c r="GG99">
        <v>1</v>
      </c>
      <c r="GH99">
        <v>400</v>
      </c>
      <c r="GI99">
        <v>0</v>
      </c>
      <c r="GK99" t="s">
        <v>1294</v>
      </c>
      <c r="GM99" t="s">
        <v>1340</v>
      </c>
      <c r="GN99">
        <v>1</v>
      </c>
      <c r="GO99">
        <v>1</v>
      </c>
      <c r="GP99">
        <v>1</v>
      </c>
      <c r="GQ99">
        <v>1</v>
      </c>
      <c r="GR99">
        <v>0</v>
      </c>
      <c r="GT99" t="s">
        <v>1798</v>
      </c>
      <c r="GU99">
        <v>1</v>
      </c>
      <c r="GV99">
        <v>0</v>
      </c>
      <c r="GW99">
        <v>0</v>
      </c>
      <c r="GX99">
        <v>0</v>
      </c>
      <c r="GY99">
        <v>1</v>
      </c>
      <c r="GZ99">
        <v>1</v>
      </c>
      <c r="HA99">
        <v>1</v>
      </c>
      <c r="HB99">
        <v>0</v>
      </c>
      <c r="HC99">
        <v>0</v>
      </c>
      <c r="HD99">
        <v>0</v>
      </c>
      <c r="HE99">
        <v>0</v>
      </c>
      <c r="HH99" t="s">
        <v>1303</v>
      </c>
      <c r="HI99">
        <v>1</v>
      </c>
      <c r="HJ99">
        <v>0</v>
      </c>
      <c r="HK99">
        <v>0</v>
      </c>
      <c r="HL99">
        <v>0</v>
      </c>
      <c r="JB99" t="s">
        <v>1296</v>
      </c>
      <c r="JC99">
        <v>0</v>
      </c>
      <c r="JD99">
        <v>0</v>
      </c>
      <c r="JE99">
        <v>0</v>
      </c>
      <c r="JF99">
        <v>0</v>
      </c>
      <c r="JG99">
        <v>0</v>
      </c>
      <c r="JH99">
        <v>0</v>
      </c>
      <c r="JI99">
        <v>0</v>
      </c>
      <c r="JJ99">
        <v>0</v>
      </c>
      <c r="JK99">
        <v>0</v>
      </c>
      <c r="JL99">
        <v>0</v>
      </c>
      <c r="JM99">
        <v>0</v>
      </c>
      <c r="JN99">
        <v>0</v>
      </c>
      <c r="JO99">
        <v>0</v>
      </c>
      <c r="JP99">
        <v>0</v>
      </c>
      <c r="JQ99">
        <v>0</v>
      </c>
      <c r="JR99">
        <v>1</v>
      </c>
      <c r="JS99">
        <v>1</v>
      </c>
      <c r="JT99">
        <v>6</v>
      </c>
      <c r="AQG99" t="s">
        <v>1563</v>
      </c>
      <c r="AQH99">
        <v>0</v>
      </c>
      <c r="AQI99">
        <v>0</v>
      </c>
      <c r="AQJ99">
        <v>1</v>
      </c>
      <c r="AQK99">
        <v>0</v>
      </c>
      <c r="AQL99">
        <v>0</v>
      </c>
      <c r="AQM99">
        <v>1</v>
      </c>
      <c r="AQN99">
        <v>0</v>
      </c>
      <c r="AQO99">
        <v>0</v>
      </c>
      <c r="AQP99">
        <v>0</v>
      </c>
      <c r="AQQ99">
        <v>0</v>
      </c>
      <c r="AQS99" t="s">
        <v>1304</v>
      </c>
      <c r="AQT99">
        <v>0</v>
      </c>
      <c r="AQU99">
        <v>0</v>
      </c>
      <c r="AQV99">
        <v>1</v>
      </c>
      <c r="AQW99">
        <v>0</v>
      </c>
      <c r="AQX99">
        <v>0</v>
      </c>
      <c r="AQY99">
        <v>0</v>
      </c>
      <c r="AQZ99">
        <v>0</v>
      </c>
      <c r="ARA99">
        <v>0</v>
      </c>
      <c r="ARB99">
        <v>0</v>
      </c>
      <c r="ARC99">
        <v>0</v>
      </c>
      <c r="ARD99">
        <v>0</v>
      </c>
      <c r="ARF99" t="s">
        <v>1325</v>
      </c>
      <c r="ARG99" t="s">
        <v>1336</v>
      </c>
      <c r="ARH99">
        <v>0</v>
      </c>
      <c r="ARI99">
        <v>1</v>
      </c>
      <c r="ARJ99">
        <v>0</v>
      </c>
      <c r="ARK99">
        <v>0</v>
      </c>
      <c r="ARL99">
        <v>0</v>
      </c>
      <c r="ARM99">
        <v>0</v>
      </c>
      <c r="ARO99" t="s">
        <v>1403</v>
      </c>
      <c r="ARP99">
        <v>0</v>
      </c>
      <c r="ARQ99">
        <v>0</v>
      </c>
      <c r="ARR99">
        <v>0</v>
      </c>
      <c r="ARS99">
        <v>0</v>
      </c>
      <c r="ART99">
        <v>0</v>
      </c>
      <c r="ARU99">
        <v>0</v>
      </c>
      <c r="ARV99">
        <v>1</v>
      </c>
      <c r="ARW99">
        <v>0</v>
      </c>
      <c r="ARX99">
        <v>0</v>
      </c>
      <c r="ARZ99" t="s">
        <v>1306</v>
      </c>
      <c r="ASA99" t="s">
        <v>1886</v>
      </c>
      <c r="ASB99">
        <v>0</v>
      </c>
      <c r="ASC99">
        <v>1</v>
      </c>
      <c r="ASD99">
        <v>1</v>
      </c>
      <c r="ASE99">
        <v>0</v>
      </c>
      <c r="ASF99">
        <v>0</v>
      </c>
      <c r="ASG99">
        <v>1</v>
      </c>
      <c r="ASH99">
        <v>0</v>
      </c>
      <c r="ASI99">
        <v>0</v>
      </c>
      <c r="ASJ99">
        <v>0</v>
      </c>
      <c r="ASL99" t="s">
        <v>1578</v>
      </c>
      <c r="ASM99">
        <v>0</v>
      </c>
      <c r="ASN99">
        <v>0</v>
      </c>
      <c r="ASO99">
        <v>0</v>
      </c>
      <c r="ASP99">
        <v>1</v>
      </c>
      <c r="ASQ99">
        <v>0</v>
      </c>
      <c r="ASR99">
        <v>0</v>
      </c>
      <c r="ASS99">
        <v>0</v>
      </c>
      <c r="AST99">
        <v>0</v>
      </c>
      <c r="ASU99">
        <v>0</v>
      </c>
      <c r="ASV99">
        <v>0</v>
      </c>
      <c r="ASX99" t="s">
        <v>1598</v>
      </c>
      <c r="ASY99">
        <v>0</v>
      </c>
      <c r="ASZ99">
        <v>0</v>
      </c>
      <c r="ATA99">
        <v>0</v>
      </c>
      <c r="ATB99">
        <v>0</v>
      </c>
      <c r="ATC99">
        <v>1</v>
      </c>
      <c r="ATD99">
        <v>0</v>
      </c>
      <c r="ATE99">
        <v>0</v>
      </c>
      <c r="ATF99">
        <v>0</v>
      </c>
      <c r="ATG99">
        <v>0</v>
      </c>
      <c r="ATI99" t="s">
        <v>1768</v>
      </c>
      <c r="ATJ99">
        <v>0</v>
      </c>
      <c r="ATK99">
        <v>0</v>
      </c>
      <c r="ATL99">
        <v>0</v>
      </c>
      <c r="ATM99">
        <v>0</v>
      </c>
      <c r="ATN99">
        <v>1</v>
      </c>
      <c r="ATO99">
        <v>1</v>
      </c>
      <c r="ATP99">
        <v>1</v>
      </c>
      <c r="ATQ99">
        <v>0</v>
      </c>
      <c r="ATR99">
        <v>0</v>
      </c>
      <c r="ATT99" t="s">
        <v>1445</v>
      </c>
      <c r="ATU99" t="s">
        <v>1294</v>
      </c>
      <c r="ATW99" t="s">
        <v>1795</v>
      </c>
      <c r="ATX99" t="s">
        <v>1445</v>
      </c>
      <c r="ATY99" t="s">
        <v>1294</v>
      </c>
      <c r="AUA99" t="s">
        <v>1796</v>
      </c>
      <c r="AUG99">
        <v>444574719</v>
      </c>
      <c r="AUH99" s="167">
        <v>45102.610960648148</v>
      </c>
      <c r="AUK99" t="s">
        <v>1308</v>
      </c>
      <c r="AUL99" t="s">
        <v>1309</v>
      </c>
      <c r="AUM99" t="s">
        <v>1310</v>
      </c>
    </row>
    <row r="100" spans="1:534 1125:1235" customFormat="1" ht="14.45">
      <c r="A100">
        <v>99</v>
      </c>
      <c r="B100" t="s">
        <v>1887</v>
      </c>
      <c r="C100" s="167">
        <v>45102</v>
      </c>
      <c r="D100" t="s">
        <v>1785</v>
      </c>
      <c r="E100" t="s">
        <v>1786</v>
      </c>
      <c r="F100" s="167">
        <v>45102.504725810177</v>
      </c>
      <c r="G100" s="167">
        <v>45102.51093290509</v>
      </c>
      <c r="H100" t="s">
        <v>1286</v>
      </c>
      <c r="K100" t="s">
        <v>1787</v>
      </c>
      <c r="L100" s="167">
        <v>45102</v>
      </c>
      <c r="M100" t="s">
        <v>1288</v>
      </c>
      <c r="N100" t="s">
        <v>1788</v>
      </c>
      <c r="O100" t="s">
        <v>1789</v>
      </c>
      <c r="P100" t="s">
        <v>1291</v>
      </c>
      <c r="S100" t="s">
        <v>1790</v>
      </c>
      <c r="T100" t="s">
        <v>1791</v>
      </c>
      <c r="V100" t="s">
        <v>1294</v>
      </c>
      <c r="X100" t="s">
        <v>1295</v>
      </c>
      <c r="AA100" t="s">
        <v>1296</v>
      </c>
      <c r="AB100">
        <v>0</v>
      </c>
      <c r="AC100">
        <v>0</v>
      </c>
      <c r="AD100">
        <v>0</v>
      </c>
      <c r="AE100">
        <v>1</v>
      </c>
      <c r="AF100">
        <v>1</v>
      </c>
      <c r="EK100" t="s">
        <v>1340</v>
      </c>
      <c r="EL100">
        <v>1</v>
      </c>
      <c r="EM100">
        <v>1</v>
      </c>
      <c r="EN100">
        <v>1</v>
      </c>
      <c r="EO100">
        <v>1</v>
      </c>
      <c r="EP100">
        <v>0</v>
      </c>
      <c r="EQ100">
        <v>4</v>
      </c>
      <c r="ES100" t="s">
        <v>1318</v>
      </c>
      <c r="ET100">
        <v>10000</v>
      </c>
      <c r="EU100" t="s">
        <v>1317</v>
      </c>
      <c r="EX100">
        <v>45</v>
      </c>
      <c r="EY100">
        <v>60</v>
      </c>
      <c r="EZ100">
        <v>1</v>
      </c>
      <c r="FA100">
        <v>500</v>
      </c>
      <c r="FB100">
        <v>0</v>
      </c>
      <c r="FD100" t="s">
        <v>1318</v>
      </c>
      <c r="FE100">
        <v>12000</v>
      </c>
      <c r="FF100" t="s">
        <v>1317</v>
      </c>
      <c r="FI100">
        <v>15</v>
      </c>
      <c r="FJ100">
        <v>60</v>
      </c>
      <c r="FK100">
        <v>1</v>
      </c>
      <c r="FL100">
        <v>0</v>
      </c>
      <c r="FM100">
        <v>200</v>
      </c>
      <c r="FO100" t="s">
        <v>1318</v>
      </c>
      <c r="FP100">
        <v>5000</v>
      </c>
      <c r="FQ100" t="s">
        <v>1317</v>
      </c>
      <c r="FT100">
        <v>45</v>
      </c>
      <c r="FU100">
        <v>60</v>
      </c>
      <c r="FV100">
        <v>1</v>
      </c>
      <c r="FW100">
        <v>300</v>
      </c>
      <c r="FX100">
        <v>0</v>
      </c>
      <c r="FZ100" t="s">
        <v>1318</v>
      </c>
      <c r="GA100">
        <v>5000</v>
      </c>
      <c r="GB100" t="s">
        <v>1317</v>
      </c>
      <c r="GE100">
        <v>30</v>
      </c>
      <c r="GF100">
        <v>60</v>
      </c>
      <c r="GG100">
        <v>1</v>
      </c>
      <c r="GH100">
        <v>200</v>
      </c>
      <c r="GI100">
        <v>0</v>
      </c>
      <c r="GK100" t="s">
        <v>1294</v>
      </c>
      <c r="GM100" t="s">
        <v>1340</v>
      </c>
      <c r="GN100">
        <v>1</v>
      </c>
      <c r="GO100">
        <v>1</v>
      </c>
      <c r="GP100">
        <v>1</v>
      </c>
      <c r="GQ100">
        <v>1</v>
      </c>
      <c r="GR100">
        <v>0</v>
      </c>
      <c r="GT100" t="s">
        <v>1888</v>
      </c>
      <c r="GU100">
        <v>0</v>
      </c>
      <c r="GV100">
        <v>0</v>
      </c>
      <c r="GW100">
        <v>0</v>
      </c>
      <c r="GX100">
        <v>0</v>
      </c>
      <c r="GY100">
        <v>1</v>
      </c>
      <c r="GZ100">
        <v>1</v>
      </c>
      <c r="HA100">
        <v>1</v>
      </c>
      <c r="HB100">
        <v>0</v>
      </c>
      <c r="HC100">
        <v>0</v>
      </c>
      <c r="HD100">
        <v>0</v>
      </c>
      <c r="HE100">
        <v>0</v>
      </c>
      <c r="HH100" t="s">
        <v>1332</v>
      </c>
      <c r="HI100">
        <v>0</v>
      </c>
      <c r="HJ100">
        <v>1</v>
      </c>
      <c r="HK100">
        <v>0</v>
      </c>
      <c r="HL100">
        <v>0</v>
      </c>
      <c r="HM100" t="s">
        <v>1441</v>
      </c>
      <c r="HN100">
        <v>0</v>
      </c>
      <c r="HO100">
        <v>1</v>
      </c>
      <c r="HP100">
        <v>1</v>
      </c>
      <c r="HQ100">
        <v>0</v>
      </c>
      <c r="HR100">
        <v>0</v>
      </c>
      <c r="HS100" t="s">
        <v>1810</v>
      </c>
      <c r="HT100">
        <v>1</v>
      </c>
      <c r="HU100">
        <v>0</v>
      </c>
      <c r="HV100">
        <v>0</v>
      </c>
      <c r="HW100">
        <v>0</v>
      </c>
      <c r="HX100">
        <v>0</v>
      </c>
      <c r="HY100">
        <v>1</v>
      </c>
      <c r="HZ100">
        <v>0</v>
      </c>
      <c r="IA100">
        <v>0</v>
      </c>
      <c r="IB100">
        <v>1</v>
      </c>
      <c r="IC100">
        <v>0</v>
      </c>
      <c r="ID100">
        <v>0</v>
      </c>
      <c r="IE100">
        <v>0</v>
      </c>
      <c r="JB100" t="s">
        <v>1296</v>
      </c>
      <c r="JC100">
        <v>0</v>
      </c>
      <c r="JD100">
        <v>0</v>
      </c>
      <c r="JE100">
        <v>0</v>
      </c>
      <c r="JF100">
        <v>0</v>
      </c>
      <c r="JG100">
        <v>0</v>
      </c>
      <c r="JH100">
        <v>0</v>
      </c>
      <c r="JI100">
        <v>0</v>
      </c>
      <c r="JJ100">
        <v>0</v>
      </c>
      <c r="JK100">
        <v>0</v>
      </c>
      <c r="JL100">
        <v>0</v>
      </c>
      <c r="JM100">
        <v>0</v>
      </c>
      <c r="JN100">
        <v>0</v>
      </c>
      <c r="JO100">
        <v>0</v>
      </c>
      <c r="JP100">
        <v>0</v>
      </c>
      <c r="JQ100">
        <v>0</v>
      </c>
      <c r="JR100">
        <v>1</v>
      </c>
      <c r="JS100">
        <v>1</v>
      </c>
      <c r="JT100">
        <v>6</v>
      </c>
      <c r="AQG100" t="s">
        <v>1563</v>
      </c>
      <c r="AQH100">
        <v>0</v>
      </c>
      <c r="AQI100">
        <v>0</v>
      </c>
      <c r="AQJ100">
        <v>1</v>
      </c>
      <c r="AQK100">
        <v>0</v>
      </c>
      <c r="AQL100">
        <v>0</v>
      </c>
      <c r="AQM100">
        <v>1</v>
      </c>
      <c r="AQN100">
        <v>0</v>
      </c>
      <c r="AQO100">
        <v>0</v>
      </c>
      <c r="AQP100">
        <v>0</v>
      </c>
      <c r="AQQ100">
        <v>0</v>
      </c>
      <c r="AQS100" t="s">
        <v>1304</v>
      </c>
      <c r="AQT100">
        <v>0</v>
      </c>
      <c r="AQU100">
        <v>0</v>
      </c>
      <c r="AQV100">
        <v>1</v>
      </c>
      <c r="AQW100">
        <v>0</v>
      </c>
      <c r="AQX100">
        <v>0</v>
      </c>
      <c r="AQY100">
        <v>0</v>
      </c>
      <c r="AQZ100">
        <v>0</v>
      </c>
      <c r="ARA100">
        <v>0</v>
      </c>
      <c r="ARB100">
        <v>0</v>
      </c>
      <c r="ARC100">
        <v>0</v>
      </c>
      <c r="ARD100">
        <v>0</v>
      </c>
      <c r="ARF100" t="s">
        <v>1325</v>
      </c>
      <c r="ARG100" t="s">
        <v>1336</v>
      </c>
      <c r="ARH100">
        <v>0</v>
      </c>
      <c r="ARI100">
        <v>1</v>
      </c>
      <c r="ARJ100">
        <v>0</v>
      </c>
      <c r="ARK100">
        <v>0</v>
      </c>
      <c r="ARL100">
        <v>0</v>
      </c>
      <c r="ARM100">
        <v>0</v>
      </c>
      <c r="ARO100" t="s">
        <v>1403</v>
      </c>
      <c r="ARP100">
        <v>0</v>
      </c>
      <c r="ARQ100">
        <v>0</v>
      </c>
      <c r="ARR100">
        <v>0</v>
      </c>
      <c r="ARS100">
        <v>0</v>
      </c>
      <c r="ART100">
        <v>0</v>
      </c>
      <c r="ARU100">
        <v>0</v>
      </c>
      <c r="ARV100">
        <v>1</v>
      </c>
      <c r="ARW100">
        <v>0</v>
      </c>
      <c r="ARX100">
        <v>0</v>
      </c>
      <c r="ARZ100" t="s">
        <v>1306</v>
      </c>
      <c r="ASA100" t="s">
        <v>1889</v>
      </c>
      <c r="ASB100">
        <v>0</v>
      </c>
      <c r="ASC100">
        <v>0</v>
      </c>
      <c r="ASD100">
        <v>0</v>
      </c>
      <c r="ASE100">
        <v>0</v>
      </c>
      <c r="ASF100">
        <v>0</v>
      </c>
      <c r="ASG100">
        <v>1</v>
      </c>
      <c r="ASH100">
        <v>0</v>
      </c>
      <c r="ASI100">
        <v>0</v>
      </c>
      <c r="ASJ100">
        <v>0</v>
      </c>
      <c r="ASL100" t="s">
        <v>1578</v>
      </c>
      <c r="ASM100">
        <v>0</v>
      </c>
      <c r="ASN100">
        <v>0</v>
      </c>
      <c r="ASO100">
        <v>0</v>
      </c>
      <c r="ASP100">
        <v>1</v>
      </c>
      <c r="ASQ100">
        <v>0</v>
      </c>
      <c r="ASR100">
        <v>0</v>
      </c>
      <c r="ASS100">
        <v>0</v>
      </c>
      <c r="AST100">
        <v>0</v>
      </c>
      <c r="ASU100">
        <v>0</v>
      </c>
      <c r="ASV100">
        <v>0</v>
      </c>
      <c r="ASX100" t="s">
        <v>1598</v>
      </c>
      <c r="ASY100">
        <v>0</v>
      </c>
      <c r="ASZ100">
        <v>0</v>
      </c>
      <c r="ATA100">
        <v>0</v>
      </c>
      <c r="ATB100">
        <v>0</v>
      </c>
      <c r="ATC100">
        <v>1</v>
      </c>
      <c r="ATD100">
        <v>0</v>
      </c>
      <c r="ATE100">
        <v>0</v>
      </c>
      <c r="ATF100">
        <v>0</v>
      </c>
      <c r="ATG100">
        <v>0</v>
      </c>
      <c r="ATI100" t="s">
        <v>1768</v>
      </c>
      <c r="ATJ100">
        <v>0</v>
      </c>
      <c r="ATK100">
        <v>0</v>
      </c>
      <c r="ATL100">
        <v>0</v>
      </c>
      <c r="ATM100">
        <v>0</v>
      </c>
      <c r="ATN100">
        <v>1</v>
      </c>
      <c r="ATO100">
        <v>1</v>
      </c>
      <c r="ATP100">
        <v>1</v>
      </c>
      <c r="ATQ100">
        <v>0</v>
      </c>
      <c r="ATR100">
        <v>0</v>
      </c>
      <c r="ATT100" t="s">
        <v>1445</v>
      </c>
      <c r="ATU100" t="s">
        <v>1294</v>
      </c>
      <c r="ATW100" t="s">
        <v>1795</v>
      </c>
      <c r="ATX100" t="s">
        <v>1445</v>
      </c>
      <c r="ATY100" t="s">
        <v>1294</v>
      </c>
      <c r="AUA100" t="s">
        <v>1796</v>
      </c>
      <c r="AUG100">
        <v>444574872</v>
      </c>
      <c r="AUH100" s="167">
        <v>45102.611157407402</v>
      </c>
      <c r="AUK100" t="s">
        <v>1308</v>
      </c>
      <c r="AUL100" t="s">
        <v>1309</v>
      </c>
      <c r="AUM100" t="s">
        <v>1310</v>
      </c>
    </row>
    <row r="101" spans="1:534 1125:1235" customFormat="1" ht="14.45">
      <c r="A101">
        <v>100</v>
      </c>
      <c r="B101" t="s">
        <v>1890</v>
      </c>
      <c r="C101" s="167">
        <v>45102</v>
      </c>
      <c r="D101" t="s">
        <v>1785</v>
      </c>
      <c r="E101" t="s">
        <v>1786</v>
      </c>
      <c r="F101" s="167">
        <v>45102.584089305557</v>
      </c>
      <c r="G101" s="167">
        <v>45102.59372675926</v>
      </c>
      <c r="H101" t="s">
        <v>1286</v>
      </c>
      <c r="K101" t="s">
        <v>1787</v>
      </c>
      <c r="L101" s="167">
        <v>45102</v>
      </c>
      <c r="M101" t="s">
        <v>1288</v>
      </c>
      <c r="N101" t="s">
        <v>1788</v>
      </c>
      <c r="O101" t="s">
        <v>1789</v>
      </c>
      <c r="P101" t="s">
        <v>1291</v>
      </c>
      <c r="S101" t="s">
        <v>1790</v>
      </c>
      <c r="T101" t="s">
        <v>1791</v>
      </c>
      <c r="V101" t="s">
        <v>1294</v>
      </c>
      <c r="X101" t="s">
        <v>1295</v>
      </c>
      <c r="AA101" t="s">
        <v>1296</v>
      </c>
      <c r="AB101">
        <v>0</v>
      </c>
      <c r="AC101">
        <v>0</v>
      </c>
      <c r="AD101">
        <v>0</v>
      </c>
      <c r="AE101">
        <v>1</v>
      </c>
      <c r="AF101">
        <v>1</v>
      </c>
      <c r="EK101" t="s">
        <v>1296</v>
      </c>
      <c r="EL101">
        <v>0</v>
      </c>
      <c r="EM101">
        <v>0</v>
      </c>
      <c r="EN101">
        <v>0</v>
      </c>
      <c r="EO101">
        <v>0</v>
      </c>
      <c r="EP101">
        <v>1</v>
      </c>
      <c r="EQ101">
        <v>1</v>
      </c>
      <c r="JB101" t="s">
        <v>1891</v>
      </c>
      <c r="JC101">
        <v>0</v>
      </c>
      <c r="JD101">
        <v>0</v>
      </c>
      <c r="JE101">
        <v>0</v>
      </c>
      <c r="JF101">
        <v>0</v>
      </c>
      <c r="JG101">
        <v>0</v>
      </c>
      <c r="JH101">
        <v>0</v>
      </c>
      <c r="JI101">
        <v>0</v>
      </c>
      <c r="JJ101">
        <v>0</v>
      </c>
      <c r="JK101">
        <v>0</v>
      </c>
      <c r="JL101">
        <v>1</v>
      </c>
      <c r="JM101">
        <v>1</v>
      </c>
      <c r="JN101">
        <v>1</v>
      </c>
      <c r="JO101">
        <v>0</v>
      </c>
      <c r="JP101">
        <v>0</v>
      </c>
      <c r="JQ101">
        <v>0</v>
      </c>
      <c r="JR101">
        <v>0</v>
      </c>
      <c r="JS101">
        <v>3</v>
      </c>
      <c r="JT101">
        <v>5</v>
      </c>
      <c r="OG101" t="s">
        <v>1318</v>
      </c>
      <c r="OH101">
        <v>3000</v>
      </c>
      <c r="OI101" t="s">
        <v>1317</v>
      </c>
      <c r="OL101">
        <v>30</v>
      </c>
      <c r="OM101">
        <v>60</v>
      </c>
      <c r="ON101">
        <v>1</v>
      </c>
      <c r="OO101">
        <v>400</v>
      </c>
      <c r="OP101">
        <v>0</v>
      </c>
      <c r="OR101" t="s">
        <v>1318</v>
      </c>
      <c r="OS101">
        <v>2000</v>
      </c>
      <c r="OT101" t="s">
        <v>1317</v>
      </c>
      <c r="OW101">
        <v>30</v>
      </c>
      <c r="OX101">
        <v>60</v>
      </c>
      <c r="OY101">
        <v>1</v>
      </c>
      <c r="OZ101">
        <v>300</v>
      </c>
      <c r="PA101">
        <v>0</v>
      </c>
      <c r="PC101" t="s">
        <v>1318</v>
      </c>
      <c r="PD101">
        <v>2000</v>
      </c>
      <c r="PE101" t="s">
        <v>1317</v>
      </c>
      <c r="PH101">
        <v>15</v>
      </c>
      <c r="PI101">
        <v>60</v>
      </c>
      <c r="PJ101">
        <v>1</v>
      </c>
      <c r="PK101">
        <v>300</v>
      </c>
      <c r="PL101">
        <v>0</v>
      </c>
      <c r="QX101" t="s">
        <v>1294</v>
      </c>
      <c r="QZ101" t="s">
        <v>1891</v>
      </c>
      <c r="RA101">
        <v>0</v>
      </c>
      <c r="RB101">
        <v>0</v>
      </c>
      <c r="RC101">
        <v>0</v>
      </c>
      <c r="RD101">
        <v>0</v>
      </c>
      <c r="RE101">
        <v>0</v>
      </c>
      <c r="RF101">
        <v>0</v>
      </c>
      <c r="RG101">
        <v>0</v>
      </c>
      <c r="RH101">
        <v>0</v>
      </c>
      <c r="RI101">
        <v>0</v>
      </c>
      <c r="RJ101">
        <v>1</v>
      </c>
      <c r="RK101">
        <v>1</v>
      </c>
      <c r="RL101">
        <v>1</v>
      </c>
      <c r="RM101">
        <v>0</v>
      </c>
      <c r="RN101">
        <v>0</v>
      </c>
      <c r="RO101">
        <v>0</v>
      </c>
      <c r="RP101">
        <v>0</v>
      </c>
      <c r="RR101" t="s">
        <v>1728</v>
      </c>
      <c r="RS101">
        <v>0</v>
      </c>
      <c r="RT101">
        <v>0</v>
      </c>
      <c r="RU101">
        <v>0</v>
      </c>
      <c r="RV101">
        <v>0</v>
      </c>
      <c r="RW101">
        <v>0</v>
      </c>
      <c r="RX101">
        <v>1</v>
      </c>
      <c r="RY101">
        <v>1</v>
      </c>
      <c r="RZ101">
        <v>0</v>
      </c>
      <c r="SA101">
        <v>0</v>
      </c>
      <c r="SB101">
        <v>0</v>
      </c>
      <c r="SC101">
        <v>0</v>
      </c>
      <c r="SF101" t="s">
        <v>1303</v>
      </c>
      <c r="SG101">
        <v>1</v>
      </c>
      <c r="SH101">
        <v>0</v>
      </c>
      <c r="SI101">
        <v>0</v>
      </c>
      <c r="SJ101">
        <v>0</v>
      </c>
      <c r="AQG101" t="s">
        <v>1563</v>
      </c>
      <c r="AQH101">
        <v>0</v>
      </c>
      <c r="AQI101">
        <v>0</v>
      </c>
      <c r="AQJ101">
        <v>1</v>
      </c>
      <c r="AQK101">
        <v>0</v>
      </c>
      <c r="AQL101">
        <v>0</v>
      </c>
      <c r="AQM101">
        <v>1</v>
      </c>
      <c r="AQN101">
        <v>0</v>
      </c>
      <c r="AQO101">
        <v>0</v>
      </c>
      <c r="AQP101">
        <v>0</v>
      </c>
      <c r="AQQ101">
        <v>0</v>
      </c>
      <c r="AQS101" t="s">
        <v>1304</v>
      </c>
      <c r="AQT101">
        <v>0</v>
      </c>
      <c r="AQU101">
        <v>0</v>
      </c>
      <c r="AQV101">
        <v>1</v>
      </c>
      <c r="AQW101">
        <v>0</v>
      </c>
      <c r="AQX101">
        <v>0</v>
      </c>
      <c r="AQY101">
        <v>0</v>
      </c>
      <c r="AQZ101">
        <v>0</v>
      </c>
      <c r="ARA101">
        <v>0</v>
      </c>
      <c r="ARB101">
        <v>0</v>
      </c>
      <c r="ARC101">
        <v>0</v>
      </c>
      <c r="ARD101">
        <v>0</v>
      </c>
      <c r="ARF101" t="s">
        <v>1325</v>
      </c>
      <c r="ARG101" t="s">
        <v>1892</v>
      </c>
      <c r="ARH101">
        <v>0</v>
      </c>
      <c r="ARI101">
        <v>1</v>
      </c>
      <c r="ARJ101">
        <v>1</v>
      </c>
      <c r="ARK101">
        <v>0</v>
      </c>
      <c r="ARL101">
        <v>0</v>
      </c>
      <c r="ARM101">
        <v>0</v>
      </c>
      <c r="ARO101" t="s">
        <v>1403</v>
      </c>
      <c r="ARP101">
        <v>0</v>
      </c>
      <c r="ARQ101">
        <v>0</v>
      </c>
      <c r="ARR101">
        <v>0</v>
      </c>
      <c r="ARS101">
        <v>0</v>
      </c>
      <c r="ART101">
        <v>0</v>
      </c>
      <c r="ARU101">
        <v>0</v>
      </c>
      <c r="ARV101">
        <v>1</v>
      </c>
      <c r="ARW101">
        <v>0</v>
      </c>
      <c r="ARX101">
        <v>0</v>
      </c>
      <c r="ARZ101" t="s">
        <v>1306</v>
      </c>
      <c r="ASA101" t="s">
        <v>1893</v>
      </c>
      <c r="ASB101">
        <v>0</v>
      </c>
      <c r="ASC101">
        <v>0</v>
      </c>
      <c r="ASD101">
        <v>1</v>
      </c>
      <c r="ASE101">
        <v>1</v>
      </c>
      <c r="ASF101">
        <v>0</v>
      </c>
      <c r="ASG101">
        <v>0</v>
      </c>
      <c r="ASH101">
        <v>0</v>
      </c>
      <c r="ASI101">
        <v>0</v>
      </c>
      <c r="ASJ101">
        <v>0</v>
      </c>
      <c r="ASL101" t="s">
        <v>1578</v>
      </c>
      <c r="ASM101">
        <v>0</v>
      </c>
      <c r="ASN101">
        <v>0</v>
      </c>
      <c r="ASO101">
        <v>0</v>
      </c>
      <c r="ASP101">
        <v>1</v>
      </c>
      <c r="ASQ101">
        <v>0</v>
      </c>
      <c r="ASR101">
        <v>0</v>
      </c>
      <c r="ASS101">
        <v>0</v>
      </c>
      <c r="AST101">
        <v>0</v>
      </c>
      <c r="ASU101">
        <v>0</v>
      </c>
      <c r="ASV101">
        <v>0</v>
      </c>
      <c r="ASX101" t="s">
        <v>1598</v>
      </c>
      <c r="ASY101">
        <v>0</v>
      </c>
      <c r="ASZ101">
        <v>0</v>
      </c>
      <c r="ATA101">
        <v>0</v>
      </c>
      <c r="ATB101">
        <v>0</v>
      </c>
      <c r="ATC101">
        <v>1</v>
      </c>
      <c r="ATD101">
        <v>0</v>
      </c>
      <c r="ATE101">
        <v>0</v>
      </c>
      <c r="ATF101">
        <v>0</v>
      </c>
      <c r="ATG101">
        <v>0</v>
      </c>
      <c r="ATI101" t="s">
        <v>1768</v>
      </c>
      <c r="ATJ101">
        <v>0</v>
      </c>
      <c r="ATK101">
        <v>0</v>
      </c>
      <c r="ATL101">
        <v>0</v>
      </c>
      <c r="ATM101">
        <v>0</v>
      </c>
      <c r="ATN101">
        <v>1</v>
      </c>
      <c r="ATO101">
        <v>1</v>
      </c>
      <c r="ATP101">
        <v>1</v>
      </c>
      <c r="ATQ101">
        <v>0</v>
      </c>
      <c r="ATR101">
        <v>0</v>
      </c>
      <c r="ATT101" t="s">
        <v>1445</v>
      </c>
      <c r="ATU101" t="s">
        <v>1417</v>
      </c>
      <c r="ATX101" t="s">
        <v>1445</v>
      </c>
      <c r="ATY101" t="s">
        <v>1294</v>
      </c>
      <c r="AUA101" t="s">
        <v>1796</v>
      </c>
      <c r="AUG101">
        <v>444574917</v>
      </c>
      <c r="AUH101" s="167">
        <v>45102.611226851848</v>
      </c>
      <c r="AUK101" t="s">
        <v>1308</v>
      </c>
      <c r="AUL101" t="s">
        <v>1309</v>
      </c>
      <c r="AUM101" t="s">
        <v>1310</v>
      </c>
    </row>
    <row r="102" spans="1:534 1125:1235" customFormat="1" ht="14.45">
      <c r="A102">
        <v>101</v>
      </c>
      <c r="B102" t="s">
        <v>1894</v>
      </c>
      <c r="C102" s="167">
        <v>45102</v>
      </c>
      <c r="D102" t="s">
        <v>1785</v>
      </c>
      <c r="E102" t="s">
        <v>1786</v>
      </c>
      <c r="F102" s="167">
        <v>45102.59410530093</v>
      </c>
      <c r="G102" s="167">
        <v>45102.598444386567</v>
      </c>
      <c r="H102" t="s">
        <v>1286</v>
      </c>
      <c r="K102" t="s">
        <v>1787</v>
      </c>
      <c r="L102" s="167">
        <v>45102</v>
      </c>
      <c r="M102" t="s">
        <v>1288</v>
      </c>
      <c r="N102" t="s">
        <v>1788</v>
      </c>
      <c r="O102" t="s">
        <v>1789</v>
      </c>
      <c r="P102" t="s">
        <v>1291</v>
      </c>
      <c r="S102" t="s">
        <v>1790</v>
      </c>
      <c r="T102" t="s">
        <v>1791</v>
      </c>
      <c r="V102" t="s">
        <v>1294</v>
      </c>
      <c r="X102" t="s">
        <v>1295</v>
      </c>
      <c r="AA102" t="s">
        <v>1296</v>
      </c>
      <c r="AB102">
        <v>0</v>
      </c>
      <c r="AC102">
        <v>0</v>
      </c>
      <c r="AD102">
        <v>0</v>
      </c>
      <c r="AE102">
        <v>1</v>
      </c>
      <c r="AF102">
        <v>1</v>
      </c>
      <c r="EK102" t="s">
        <v>1296</v>
      </c>
      <c r="EL102">
        <v>0</v>
      </c>
      <c r="EM102">
        <v>0</v>
      </c>
      <c r="EN102">
        <v>0</v>
      </c>
      <c r="EO102">
        <v>0</v>
      </c>
      <c r="EP102">
        <v>1</v>
      </c>
      <c r="EQ102">
        <v>1</v>
      </c>
      <c r="JB102" t="s">
        <v>1895</v>
      </c>
      <c r="JC102">
        <v>0</v>
      </c>
      <c r="JD102">
        <v>0</v>
      </c>
      <c r="JE102">
        <v>0</v>
      </c>
      <c r="JF102">
        <v>0</v>
      </c>
      <c r="JG102">
        <v>0</v>
      </c>
      <c r="JH102">
        <v>0</v>
      </c>
      <c r="JI102">
        <v>0</v>
      </c>
      <c r="JJ102">
        <v>0</v>
      </c>
      <c r="JK102">
        <v>0</v>
      </c>
      <c r="JL102">
        <v>1</v>
      </c>
      <c r="JM102">
        <v>1</v>
      </c>
      <c r="JN102">
        <v>1</v>
      </c>
      <c r="JO102">
        <v>0</v>
      </c>
      <c r="JP102">
        <v>0</v>
      </c>
      <c r="JQ102">
        <v>0</v>
      </c>
      <c r="JR102">
        <v>0</v>
      </c>
      <c r="JS102">
        <v>3</v>
      </c>
      <c r="JT102">
        <v>5</v>
      </c>
      <c r="OG102" t="s">
        <v>1318</v>
      </c>
      <c r="OH102">
        <v>3250</v>
      </c>
      <c r="OI102" t="s">
        <v>1317</v>
      </c>
      <c r="OL102">
        <v>30</v>
      </c>
      <c r="OM102">
        <v>60</v>
      </c>
      <c r="ON102">
        <v>1</v>
      </c>
      <c r="OO102">
        <v>300</v>
      </c>
      <c r="OP102">
        <v>0</v>
      </c>
      <c r="OR102" t="s">
        <v>1318</v>
      </c>
      <c r="OS102">
        <v>2000</v>
      </c>
      <c r="OT102" t="s">
        <v>1317</v>
      </c>
      <c r="OW102">
        <v>30</v>
      </c>
      <c r="OX102">
        <v>60</v>
      </c>
      <c r="OY102">
        <v>1</v>
      </c>
      <c r="OZ102">
        <v>500</v>
      </c>
      <c r="PA102">
        <v>0</v>
      </c>
      <c r="PC102" t="s">
        <v>1318</v>
      </c>
      <c r="PD102">
        <v>2000</v>
      </c>
      <c r="PE102" t="s">
        <v>1317</v>
      </c>
      <c r="PH102">
        <v>30</v>
      </c>
      <c r="PI102">
        <v>60</v>
      </c>
      <c r="PJ102">
        <v>1</v>
      </c>
      <c r="PK102">
        <v>300</v>
      </c>
      <c r="PL102">
        <v>0</v>
      </c>
      <c r="QX102" t="s">
        <v>1294</v>
      </c>
      <c r="QZ102" t="s">
        <v>1891</v>
      </c>
      <c r="RA102">
        <v>0</v>
      </c>
      <c r="RB102">
        <v>0</v>
      </c>
      <c r="RC102">
        <v>0</v>
      </c>
      <c r="RD102">
        <v>0</v>
      </c>
      <c r="RE102">
        <v>0</v>
      </c>
      <c r="RF102">
        <v>0</v>
      </c>
      <c r="RG102">
        <v>0</v>
      </c>
      <c r="RH102">
        <v>0</v>
      </c>
      <c r="RI102">
        <v>0</v>
      </c>
      <c r="RJ102">
        <v>1</v>
      </c>
      <c r="RK102">
        <v>1</v>
      </c>
      <c r="RL102">
        <v>1</v>
      </c>
      <c r="RM102">
        <v>0</v>
      </c>
      <c r="RN102">
        <v>0</v>
      </c>
      <c r="RO102">
        <v>0</v>
      </c>
      <c r="RP102">
        <v>0</v>
      </c>
      <c r="RR102" t="s">
        <v>1896</v>
      </c>
      <c r="RS102">
        <v>0</v>
      </c>
      <c r="RT102">
        <v>0</v>
      </c>
      <c r="RU102">
        <v>0</v>
      </c>
      <c r="RV102">
        <v>1</v>
      </c>
      <c r="RW102">
        <v>0</v>
      </c>
      <c r="RX102">
        <v>1</v>
      </c>
      <c r="RY102">
        <v>0</v>
      </c>
      <c r="RZ102">
        <v>0</v>
      </c>
      <c r="SA102">
        <v>0</v>
      </c>
      <c r="SB102">
        <v>0</v>
      </c>
      <c r="SC102">
        <v>0</v>
      </c>
      <c r="SF102" t="s">
        <v>1332</v>
      </c>
      <c r="SG102">
        <v>0</v>
      </c>
      <c r="SH102">
        <v>1</v>
      </c>
      <c r="SI102">
        <v>0</v>
      </c>
      <c r="SJ102">
        <v>0</v>
      </c>
      <c r="SK102" t="s">
        <v>1409</v>
      </c>
      <c r="SL102">
        <v>0</v>
      </c>
      <c r="SM102">
        <v>0</v>
      </c>
      <c r="SN102">
        <v>0</v>
      </c>
      <c r="SO102">
        <v>0</v>
      </c>
      <c r="SP102">
        <v>0</v>
      </c>
      <c r="SQ102">
        <v>0</v>
      </c>
      <c r="SR102">
        <v>0</v>
      </c>
      <c r="SS102">
        <v>0</v>
      </c>
      <c r="ST102">
        <v>0</v>
      </c>
      <c r="SU102">
        <v>1</v>
      </c>
      <c r="SV102">
        <v>0</v>
      </c>
      <c r="SW102">
        <v>0</v>
      </c>
      <c r="SX102">
        <v>0</v>
      </c>
      <c r="SY102">
        <v>0</v>
      </c>
      <c r="SZ102">
        <v>0</v>
      </c>
      <c r="TA102">
        <v>0</v>
      </c>
      <c r="TB102" t="s">
        <v>1631</v>
      </c>
      <c r="TC102">
        <v>0</v>
      </c>
      <c r="TD102">
        <v>0</v>
      </c>
      <c r="TE102">
        <v>0</v>
      </c>
      <c r="TF102">
        <v>0</v>
      </c>
      <c r="TG102">
        <v>0</v>
      </c>
      <c r="TH102">
        <v>1</v>
      </c>
      <c r="TI102">
        <v>0</v>
      </c>
      <c r="TJ102">
        <v>0</v>
      </c>
      <c r="TK102">
        <v>1</v>
      </c>
      <c r="TL102">
        <v>0</v>
      </c>
      <c r="TM102">
        <v>0</v>
      </c>
      <c r="TN102">
        <v>0</v>
      </c>
      <c r="AQG102" t="s">
        <v>1563</v>
      </c>
      <c r="AQH102">
        <v>0</v>
      </c>
      <c r="AQI102">
        <v>0</v>
      </c>
      <c r="AQJ102">
        <v>1</v>
      </c>
      <c r="AQK102">
        <v>0</v>
      </c>
      <c r="AQL102">
        <v>0</v>
      </c>
      <c r="AQM102">
        <v>1</v>
      </c>
      <c r="AQN102">
        <v>0</v>
      </c>
      <c r="AQO102">
        <v>0</v>
      </c>
      <c r="AQP102">
        <v>0</v>
      </c>
      <c r="AQQ102">
        <v>0</v>
      </c>
      <c r="AQS102" t="s">
        <v>1304</v>
      </c>
      <c r="AQT102">
        <v>0</v>
      </c>
      <c r="AQU102">
        <v>0</v>
      </c>
      <c r="AQV102">
        <v>1</v>
      </c>
      <c r="AQW102">
        <v>0</v>
      </c>
      <c r="AQX102">
        <v>0</v>
      </c>
      <c r="AQY102">
        <v>0</v>
      </c>
      <c r="AQZ102">
        <v>0</v>
      </c>
      <c r="ARA102">
        <v>0</v>
      </c>
      <c r="ARB102">
        <v>0</v>
      </c>
      <c r="ARC102">
        <v>0</v>
      </c>
      <c r="ARD102">
        <v>0</v>
      </c>
      <c r="ARF102" t="s">
        <v>1325</v>
      </c>
      <c r="ARG102" t="s">
        <v>1821</v>
      </c>
      <c r="ARH102">
        <v>0</v>
      </c>
      <c r="ARI102">
        <v>0</v>
      </c>
      <c r="ARJ102">
        <v>1</v>
      </c>
      <c r="ARK102">
        <v>0</v>
      </c>
      <c r="ARL102">
        <v>0</v>
      </c>
      <c r="ARM102">
        <v>0</v>
      </c>
      <c r="ARO102" t="s">
        <v>1417</v>
      </c>
      <c r="ARP102">
        <v>0</v>
      </c>
      <c r="ARQ102">
        <v>0</v>
      </c>
      <c r="ARR102">
        <v>0</v>
      </c>
      <c r="ARS102">
        <v>0</v>
      </c>
      <c r="ART102">
        <v>0</v>
      </c>
      <c r="ARU102">
        <v>0</v>
      </c>
      <c r="ARV102">
        <v>0</v>
      </c>
      <c r="ARW102">
        <v>1</v>
      </c>
      <c r="ARX102">
        <v>0</v>
      </c>
      <c r="ARZ102" t="s">
        <v>1306</v>
      </c>
      <c r="ASA102" t="s">
        <v>1799</v>
      </c>
      <c r="ASB102">
        <v>0</v>
      </c>
      <c r="ASC102">
        <v>1</v>
      </c>
      <c r="ASD102">
        <v>1</v>
      </c>
      <c r="ASE102">
        <v>0</v>
      </c>
      <c r="ASF102">
        <v>0</v>
      </c>
      <c r="ASG102">
        <v>0</v>
      </c>
      <c r="ASH102">
        <v>0</v>
      </c>
      <c r="ASI102">
        <v>0</v>
      </c>
      <c r="ASJ102">
        <v>0</v>
      </c>
      <c r="ASL102" t="s">
        <v>1578</v>
      </c>
      <c r="ASM102">
        <v>0</v>
      </c>
      <c r="ASN102">
        <v>0</v>
      </c>
      <c r="ASO102">
        <v>0</v>
      </c>
      <c r="ASP102">
        <v>1</v>
      </c>
      <c r="ASQ102">
        <v>0</v>
      </c>
      <c r="ASR102">
        <v>0</v>
      </c>
      <c r="ASS102">
        <v>0</v>
      </c>
      <c r="AST102">
        <v>0</v>
      </c>
      <c r="ASU102">
        <v>0</v>
      </c>
      <c r="ASV102">
        <v>0</v>
      </c>
      <c r="ASX102" t="s">
        <v>1598</v>
      </c>
      <c r="ASY102">
        <v>0</v>
      </c>
      <c r="ASZ102">
        <v>0</v>
      </c>
      <c r="ATA102">
        <v>0</v>
      </c>
      <c r="ATB102">
        <v>0</v>
      </c>
      <c r="ATC102">
        <v>1</v>
      </c>
      <c r="ATD102">
        <v>0</v>
      </c>
      <c r="ATE102">
        <v>0</v>
      </c>
      <c r="ATF102">
        <v>0</v>
      </c>
      <c r="ATG102">
        <v>0</v>
      </c>
      <c r="ATI102" t="s">
        <v>1768</v>
      </c>
      <c r="ATJ102">
        <v>0</v>
      </c>
      <c r="ATK102">
        <v>0</v>
      </c>
      <c r="ATL102">
        <v>0</v>
      </c>
      <c r="ATM102">
        <v>0</v>
      </c>
      <c r="ATN102">
        <v>1</v>
      </c>
      <c r="ATO102">
        <v>1</v>
      </c>
      <c r="ATP102">
        <v>1</v>
      </c>
      <c r="ATQ102">
        <v>0</v>
      </c>
      <c r="ATR102">
        <v>0</v>
      </c>
      <c r="ATT102" t="s">
        <v>1445</v>
      </c>
      <c r="ATU102" t="s">
        <v>1294</v>
      </c>
      <c r="ATW102" t="s">
        <v>1795</v>
      </c>
      <c r="ATX102" t="s">
        <v>1445</v>
      </c>
      <c r="ATY102" t="s">
        <v>1294</v>
      </c>
      <c r="AUA102" t="s">
        <v>1796</v>
      </c>
      <c r="AUG102">
        <v>444574968</v>
      </c>
      <c r="AUH102" s="167">
        <v>45102.611307870371</v>
      </c>
      <c r="AUK102" t="s">
        <v>1308</v>
      </c>
      <c r="AUL102" t="s">
        <v>1309</v>
      </c>
      <c r="AUM102" t="s">
        <v>1310</v>
      </c>
    </row>
    <row r="103" spans="1:534 1125:1235" customFormat="1" ht="14.45">
      <c r="A103">
        <v>102</v>
      </c>
      <c r="B103" t="s">
        <v>1897</v>
      </c>
      <c r="C103" s="167">
        <v>45102</v>
      </c>
      <c r="D103" t="s">
        <v>1785</v>
      </c>
      <c r="E103" t="s">
        <v>1786</v>
      </c>
      <c r="F103" s="167">
        <v>45102.599359525469</v>
      </c>
      <c r="G103" s="167">
        <v>45102.602938796292</v>
      </c>
      <c r="H103" t="s">
        <v>1286</v>
      </c>
      <c r="K103" t="s">
        <v>1787</v>
      </c>
      <c r="L103" s="167">
        <v>45102</v>
      </c>
      <c r="M103" t="s">
        <v>1288</v>
      </c>
      <c r="N103" t="s">
        <v>1788</v>
      </c>
      <c r="O103" t="s">
        <v>1789</v>
      </c>
      <c r="P103" t="s">
        <v>1291</v>
      </c>
      <c r="S103" t="s">
        <v>1790</v>
      </c>
      <c r="T103" t="s">
        <v>1791</v>
      </c>
      <c r="V103" t="s">
        <v>1294</v>
      </c>
      <c r="X103" t="s">
        <v>1295</v>
      </c>
      <c r="AA103" t="s">
        <v>1296</v>
      </c>
      <c r="AB103">
        <v>0</v>
      </c>
      <c r="AC103">
        <v>0</v>
      </c>
      <c r="AD103">
        <v>0</v>
      </c>
      <c r="AE103">
        <v>1</v>
      </c>
      <c r="AF103">
        <v>1</v>
      </c>
      <c r="EK103" t="s">
        <v>1296</v>
      </c>
      <c r="EL103">
        <v>0</v>
      </c>
      <c r="EM103">
        <v>0</v>
      </c>
      <c r="EN103">
        <v>0</v>
      </c>
      <c r="EO103">
        <v>0</v>
      </c>
      <c r="EP103">
        <v>1</v>
      </c>
      <c r="EQ103">
        <v>1</v>
      </c>
      <c r="JB103" t="s">
        <v>1891</v>
      </c>
      <c r="JC103">
        <v>0</v>
      </c>
      <c r="JD103">
        <v>0</v>
      </c>
      <c r="JE103">
        <v>0</v>
      </c>
      <c r="JF103">
        <v>0</v>
      </c>
      <c r="JG103">
        <v>0</v>
      </c>
      <c r="JH103">
        <v>0</v>
      </c>
      <c r="JI103">
        <v>0</v>
      </c>
      <c r="JJ103">
        <v>0</v>
      </c>
      <c r="JK103">
        <v>0</v>
      </c>
      <c r="JL103">
        <v>1</v>
      </c>
      <c r="JM103">
        <v>1</v>
      </c>
      <c r="JN103">
        <v>1</v>
      </c>
      <c r="JO103">
        <v>0</v>
      </c>
      <c r="JP103">
        <v>0</v>
      </c>
      <c r="JQ103">
        <v>0</v>
      </c>
      <c r="JR103">
        <v>0</v>
      </c>
      <c r="JS103">
        <v>3</v>
      </c>
      <c r="JT103">
        <v>5</v>
      </c>
      <c r="OG103" t="s">
        <v>1318</v>
      </c>
      <c r="OH103">
        <v>3000</v>
      </c>
      <c r="OI103" t="s">
        <v>1317</v>
      </c>
      <c r="OL103">
        <v>10</v>
      </c>
      <c r="OM103">
        <v>30</v>
      </c>
      <c r="ON103">
        <v>1</v>
      </c>
      <c r="OO103">
        <v>1000</v>
      </c>
      <c r="OP103">
        <v>0</v>
      </c>
      <c r="OR103" t="s">
        <v>1318</v>
      </c>
      <c r="OS103">
        <v>2000</v>
      </c>
      <c r="OT103" t="s">
        <v>1317</v>
      </c>
      <c r="OW103">
        <v>15</v>
      </c>
      <c r="OX103">
        <v>30</v>
      </c>
      <c r="OY103">
        <v>1</v>
      </c>
      <c r="OZ103">
        <v>300</v>
      </c>
      <c r="PA103">
        <v>0</v>
      </c>
      <c r="PC103" t="s">
        <v>1318</v>
      </c>
      <c r="PD103">
        <v>2000</v>
      </c>
      <c r="PE103" t="s">
        <v>1317</v>
      </c>
      <c r="PH103">
        <v>30</v>
      </c>
      <c r="PI103">
        <v>30</v>
      </c>
      <c r="PJ103">
        <v>1</v>
      </c>
      <c r="PK103">
        <v>500</v>
      </c>
      <c r="PL103">
        <v>0</v>
      </c>
      <c r="QX103" t="s">
        <v>1294</v>
      </c>
      <c r="QZ103" t="s">
        <v>1891</v>
      </c>
      <c r="RA103">
        <v>0</v>
      </c>
      <c r="RB103">
        <v>0</v>
      </c>
      <c r="RC103">
        <v>0</v>
      </c>
      <c r="RD103">
        <v>0</v>
      </c>
      <c r="RE103">
        <v>0</v>
      </c>
      <c r="RF103">
        <v>0</v>
      </c>
      <c r="RG103">
        <v>0</v>
      </c>
      <c r="RH103">
        <v>0</v>
      </c>
      <c r="RI103">
        <v>0</v>
      </c>
      <c r="RJ103">
        <v>1</v>
      </c>
      <c r="RK103">
        <v>1</v>
      </c>
      <c r="RL103">
        <v>1</v>
      </c>
      <c r="RM103">
        <v>0</v>
      </c>
      <c r="RN103">
        <v>0</v>
      </c>
      <c r="RO103">
        <v>0</v>
      </c>
      <c r="RP103">
        <v>0</v>
      </c>
      <c r="RR103" t="s">
        <v>1630</v>
      </c>
      <c r="RS103">
        <v>1</v>
      </c>
      <c r="RT103">
        <v>0</v>
      </c>
      <c r="RU103">
        <v>0</v>
      </c>
      <c r="RV103">
        <v>0</v>
      </c>
      <c r="RW103">
        <v>0</v>
      </c>
      <c r="RX103">
        <v>1</v>
      </c>
      <c r="RY103">
        <v>1</v>
      </c>
      <c r="RZ103">
        <v>0</v>
      </c>
      <c r="SA103">
        <v>0</v>
      </c>
      <c r="SB103">
        <v>0</v>
      </c>
      <c r="SC103">
        <v>0</v>
      </c>
      <c r="SF103" t="s">
        <v>1303</v>
      </c>
      <c r="SG103">
        <v>1</v>
      </c>
      <c r="SH103">
        <v>0</v>
      </c>
      <c r="SI103">
        <v>0</v>
      </c>
      <c r="SJ103">
        <v>0</v>
      </c>
      <c r="AQG103" t="s">
        <v>1563</v>
      </c>
      <c r="AQH103">
        <v>0</v>
      </c>
      <c r="AQI103">
        <v>0</v>
      </c>
      <c r="AQJ103">
        <v>1</v>
      </c>
      <c r="AQK103">
        <v>0</v>
      </c>
      <c r="AQL103">
        <v>0</v>
      </c>
      <c r="AQM103">
        <v>1</v>
      </c>
      <c r="AQN103">
        <v>0</v>
      </c>
      <c r="AQO103">
        <v>0</v>
      </c>
      <c r="AQP103">
        <v>0</v>
      </c>
      <c r="AQQ103">
        <v>0</v>
      </c>
      <c r="AQS103" t="s">
        <v>1304</v>
      </c>
      <c r="AQT103">
        <v>0</v>
      </c>
      <c r="AQU103">
        <v>0</v>
      </c>
      <c r="AQV103">
        <v>1</v>
      </c>
      <c r="AQW103">
        <v>0</v>
      </c>
      <c r="AQX103">
        <v>0</v>
      </c>
      <c r="AQY103">
        <v>0</v>
      </c>
      <c r="AQZ103">
        <v>0</v>
      </c>
      <c r="ARA103">
        <v>0</v>
      </c>
      <c r="ARB103">
        <v>0</v>
      </c>
      <c r="ARC103">
        <v>0</v>
      </c>
      <c r="ARD103">
        <v>0</v>
      </c>
      <c r="ARF103" t="s">
        <v>1325</v>
      </c>
      <c r="ARG103" t="s">
        <v>1892</v>
      </c>
      <c r="ARH103">
        <v>0</v>
      </c>
      <c r="ARI103">
        <v>1</v>
      </c>
      <c r="ARJ103">
        <v>1</v>
      </c>
      <c r="ARK103">
        <v>0</v>
      </c>
      <c r="ARL103">
        <v>0</v>
      </c>
      <c r="ARM103">
        <v>0</v>
      </c>
      <c r="ARO103" t="s">
        <v>1403</v>
      </c>
      <c r="ARP103">
        <v>0</v>
      </c>
      <c r="ARQ103">
        <v>0</v>
      </c>
      <c r="ARR103">
        <v>0</v>
      </c>
      <c r="ARS103">
        <v>0</v>
      </c>
      <c r="ART103">
        <v>0</v>
      </c>
      <c r="ARU103">
        <v>0</v>
      </c>
      <c r="ARV103">
        <v>1</v>
      </c>
      <c r="ARW103">
        <v>0</v>
      </c>
      <c r="ARX103">
        <v>0</v>
      </c>
      <c r="ARZ103" t="s">
        <v>1306</v>
      </c>
      <c r="ASA103" t="s">
        <v>1898</v>
      </c>
      <c r="ASB103">
        <v>0</v>
      </c>
      <c r="ASC103">
        <v>1</v>
      </c>
      <c r="ASD103">
        <v>0</v>
      </c>
      <c r="ASE103">
        <v>1</v>
      </c>
      <c r="ASF103">
        <v>0</v>
      </c>
      <c r="ASG103">
        <v>0</v>
      </c>
      <c r="ASH103">
        <v>0</v>
      </c>
      <c r="ASI103">
        <v>0</v>
      </c>
      <c r="ASJ103">
        <v>0</v>
      </c>
      <c r="ASL103" t="s">
        <v>1578</v>
      </c>
      <c r="ASM103">
        <v>0</v>
      </c>
      <c r="ASN103">
        <v>0</v>
      </c>
      <c r="ASO103">
        <v>0</v>
      </c>
      <c r="ASP103">
        <v>1</v>
      </c>
      <c r="ASQ103">
        <v>0</v>
      </c>
      <c r="ASR103">
        <v>0</v>
      </c>
      <c r="ASS103">
        <v>0</v>
      </c>
      <c r="AST103">
        <v>0</v>
      </c>
      <c r="ASU103">
        <v>0</v>
      </c>
      <c r="ASV103">
        <v>0</v>
      </c>
      <c r="ASX103" t="s">
        <v>1598</v>
      </c>
      <c r="ASY103">
        <v>0</v>
      </c>
      <c r="ASZ103">
        <v>0</v>
      </c>
      <c r="ATA103">
        <v>0</v>
      </c>
      <c r="ATB103">
        <v>0</v>
      </c>
      <c r="ATC103">
        <v>1</v>
      </c>
      <c r="ATD103">
        <v>0</v>
      </c>
      <c r="ATE103">
        <v>0</v>
      </c>
      <c r="ATF103">
        <v>0</v>
      </c>
      <c r="ATG103">
        <v>0</v>
      </c>
      <c r="ATI103" t="s">
        <v>1899</v>
      </c>
      <c r="ATJ103">
        <v>0</v>
      </c>
      <c r="ATK103">
        <v>0</v>
      </c>
      <c r="ATL103">
        <v>0</v>
      </c>
      <c r="ATM103">
        <v>0</v>
      </c>
      <c r="ATN103">
        <v>1</v>
      </c>
      <c r="ATO103">
        <v>1</v>
      </c>
      <c r="ATP103">
        <v>1</v>
      </c>
      <c r="ATQ103">
        <v>0</v>
      </c>
      <c r="ATR103">
        <v>0</v>
      </c>
      <c r="ATT103" t="s">
        <v>1445</v>
      </c>
      <c r="ATU103" t="s">
        <v>1417</v>
      </c>
      <c r="ATX103" t="s">
        <v>1445</v>
      </c>
      <c r="ATY103" t="s">
        <v>1294</v>
      </c>
      <c r="AUA103" t="s">
        <v>1796</v>
      </c>
      <c r="AUG103">
        <v>444575017</v>
      </c>
      <c r="AUH103" s="167">
        <v>45102.611388888887</v>
      </c>
      <c r="AUK103" t="s">
        <v>1308</v>
      </c>
      <c r="AUL103" t="s">
        <v>1309</v>
      </c>
      <c r="AUM103" t="s">
        <v>1310</v>
      </c>
    </row>
    <row r="104" spans="1:534 1125:1235" customFormat="1" ht="14.45">
      <c r="A104">
        <v>103</v>
      </c>
      <c r="B104" t="s">
        <v>1900</v>
      </c>
      <c r="C104" s="167">
        <v>45098</v>
      </c>
      <c r="D104" t="s">
        <v>1901</v>
      </c>
      <c r="E104" t="s">
        <v>1902</v>
      </c>
      <c r="F104" s="167">
        <v>45098.866325798612</v>
      </c>
      <c r="G104" s="167">
        <v>45099.782261886583</v>
      </c>
      <c r="H104" t="s">
        <v>1286</v>
      </c>
      <c r="K104" t="s">
        <v>1826</v>
      </c>
      <c r="L104" s="167">
        <v>45098</v>
      </c>
      <c r="M104" t="s">
        <v>1827</v>
      </c>
      <c r="N104" t="s">
        <v>1903</v>
      </c>
      <c r="O104" t="s">
        <v>1904</v>
      </c>
      <c r="P104" t="s">
        <v>1504</v>
      </c>
      <c r="S104" t="s">
        <v>1830</v>
      </c>
      <c r="T104" t="s">
        <v>1905</v>
      </c>
      <c r="V104" t="s">
        <v>1294</v>
      </c>
      <c r="X104" t="s">
        <v>1295</v>
      </c>
      <c r="AA104" t="s">
        <v>1296</v>
      </c>
      <c r="AB104">
        <v>0</v>
      </c>
      <c r="AC104">
        <v>0</v>
      </c>
      <c r="AD104">
        <v>0</v>
      </c>
      <c r="AE104">
        <v>1</v>
      </c>
      <c r="AF104">
        <v>1</v>
      </c>
      <c r="EK104" t="s">
        <v>1296</v>
      </c>
      <c r="EL104">
        <v>0</v>
      </c>
      <c r="EM104">
        <v>0</v>
      </c>
      <c r="EN104">
        <v>0</v>
      </c>
      <c r="EO104">
        <v>0</v>
      </c>
      <c r="EP104">
        <v>1</v>
      </c>
      <c r="EQ104">
        <v>1</v>
      </c>
      <c r="JB104" t="s">
        <v>1505</v>
      </c>
      <c r="JC104">
        <v>1</v>
      </c>
      <c r="JD104">
        <v>1</v>
      </c>
      <c r="JE104">
        <v>0</v>
      </c>
      <c r="JF104">
        <v>0</v>
      </c>
      <c r="JG104">
        <v>0</v>
      </c>
      <c r="JH104">
        <v>0</v>
      </c>
      <c r="JI104">
        <v>0</v>
      </c>
      <c r="JJ104">
        <v>0</v>
      </c>
      <c r="JK104">
        <v>0</v>
      </c>
      <c r="JL104">
        <v>0</v>
      </c>
      <c r="JM104">
        <v>0</v>
      </c>
      <c r="JN104">
        <v>0</v>
      </c>
      <c r="JO104">
        <v>0</v>
      </c>
      <c r="JP104">
        <v>0</v>
      </c>
      <c r="JQ104">
        <v>0</v>
      </c>
      <c r="JR104">
        <v>0</v>
      </c>
      <c r="JS104">
        <v>2</v>
      </c>
      <c r="JT104">
        <v>4</v>
      </c>
      <c r="JV104" t="s">
        <v>1298</v>
      </c>
      <c r="JW104">
        <v>200</v>
      </c>
      <c r="JX104" t="s">
        <v>1321</v>
      </c>
      <c r="KA104">
        <v>60</v>
      </c>
      <c r="KB104">
        <v>7</v>
      </c>
      <c r="KC104">
        <v>0</v>
      </c>
      <c r="KD104">
        <v>2</v>
      </c>
      <c r="KE104">
        <v>1</v>
      </c>
      <c r="KG104" t="s">
        <v>1298</v>
      </c>
      <c r="KH104" t="s">
        <v>1906</v>
      </c>
      <c r="KI104">
        <v>0</v>
      </c>
      <c r="KJ104">
        <v>1</v>
      </c>
      <c r="KL104">
        <v>100</v>
      </c>
      <c r="KM104" t="s">
        <v>1299</v>
      </c>
      <c r="KP104">
        <v>60</v>
      </c>
      <c r="KQ104">
        <v>7</v>
      </c>
      <c r="KR104">
        <v>0</v>
      </c>
      <c r="KS104">
        <v>5</v>
      </c>
      <c r="KT104">
        <v>2</v>
      </c>
      <c r="QX104" t="s">
        <v>1294</v>
      </c>
      <c r="QZ104" t="s">
        <v>1297</v>
      </c>
      <c r="RA104">
        <v>1</v>
      </c>
      <c r="RB104">
        <v>1</v>
      </c>
      <c r="RC104">
        <v>0</v>
      </c>
      <c r="RD104">
        <v>0</v>
      </c>
      <c r="RE104">
        <v>0</v>
      </c>
      <c r="RF104">
        <v>0</v>
      </c>
      <c r="RG104">
        <v>0</v>
      </c>
      <c r="RH104">
        <v>0</v>
      </c>
      <c r="RI104">
        <v>0</v>
      </c>
      <c r="RJ104">
        <v>0</v>
      </c>
      <c r="RK104">
        <v>0</v>
      </c>
      <c r="RL104">
        <v>0</v>
      </c>
      <c r="RM104">
        <v>0</v>
      </c>
      <c r="RN104">
        <v>0</v>
      </c>
      <c r="RO104">
        <v>0</v>
      </c>
      <c r="RP104">
        <v>0</v>
      </c>
      <c r="RR104" t="s">
        <v>1662</v>
      </c>
      <c r="RS104">
        <v>1</v>
      </c>
      <c r="RT104">
        <v>0</v>
      </c>
      <c r="RU104">
        <v>0</v>
      </c>
      <c r="RV104">
        <v>0</v>
      </c>
      <c r="RW104">
        <v>0</v>
      </c>
      <c r="RX104">
        <v>0</v>
      </c>
      <c r="RY104">
        <v>0</v>
      </c>
      <c r="RZ104">
        <v>0</v>
      </c>
      <c r="SA104">
        <v>0</v>
      </c>
      <c r="SB104">
        <v>0</v>
      </c>
      <c r="SC104">
        <v>0</v>
      </c>
      <c r="SF104" t="s">
        <v>1332</v>
      </c>
      <c r="SG104">
        <v>0</v>
      </c>
      <c r="SH104">
        <v>1</v>
      </c>
      <c r="SI104">
        <v>0</v>
      </c>
      <c r="SJ104">
        <v>0</v>
      </c>
      <c r="SK104" t="s">
        <v>1297</v>
      </c>
      <c r="SL104">
        <v>1</v>
      </c>
      <c r="SM104">
        <v>1</v>
      </c>
      <c r="SN104">
        <v>0</v>
      </c>
      <c r="SO104">
        <v>0</v>
      </c>
      <c r="SP104">
        <v>0</v>
      </c>
      <c r="SQ104">
        <v>0</v>
      </c>
      <c r="SR104">
        <v>0</v>
      </c>
      <c r="SS104">
        <v>0</v>
      </c>
      <c r="ST104">
        <v>0</v>
      </c>
      <c r="SU104">
        <v>0</v>
      </c>
      <c r="SV104">
        <v>0</v>
      </c>
      <c r="SW104">
        <v>0</v>
      </c>
      <c r="SX104">
        <v>0</v>
      </c>
      <c r="SY104">
        <v>0</v>
      </c>
      <c r="SZ104">
        <v>0</v>
      </c>
      <c r="TA104">
        <v>0</v>
      </c>
      <c r="TB104" t="s">
        <v>1410</v>
      </c>
      <c r="TC104">
        <v>0</v>
      </c>
      <c r="TD104">
        <v>0</v>
      </c>
      <c r="TE104">
        <v>0</v>
      </c>
      <c r="TF104">
        <v>0</v>
      </c>
      <c r="TG104">
        <v>0</v>
      </c>
      <c r="TH104">
        <v>1</v>
      </c>
      <c r="TI104">
        <v>0</v>
      </c>
      <c r="TJ104">
        <v>0</v>
      </c>
      <c r="TK104">
        <v>0</v>
      </c>
      <c r="TL104">
        <v>0</v>
      </c>
      <c r="TM104">
        <v>0</v>
      </c>
      <c r="TN104">
        <v>0</v>
      </c>
      <c r="AQG104" t="s">
        <v>1907</v>
      </c>
      <c r="AQH104">
        <v>0</v>
      </c>
      <c r="AQI104">
        <v>1</v>
      </c>
      <c r="AQJ104">
        <v>0</v>
      </c>
      <c r="AQK104">
        <v>1</v>
      </c>
      <c r="AQL104">
        <v>0</v>
      </c>
      <c r="AQM104">
        <v>0</v>
      </c>
      <c r="AQN104">
        <v>0</v>
      </c>
      <c r="AQO104">
        <v>0</v>
      </c>
      <c r="AQP104">
        <v>0</v>
      </c>
      <c r="AQQ104">
        <v>0</v>
      </c>
      <c r="AQS104" t="s">
        <v>1371</v>
      </c>
      <c r="AQT104">
        <v>1</v>
      </c>
      <c r="AQU104">
        <v>0</v>
      </c>
      <c r="AQV104">
        <v>0</v>
      </c>
      <c r="AQW104">
        <v>0</v>
      </c>
      <c r="AQX104">
        <v>0</v>
      </c>
      <c r="AQY104">
        <v>0</v>
      </c>
      <c r="AQZ104">
        <v>0</v>
      </c>
      <c r="ARA104">
        <v>0</v>
      </c>
      <c r="ARB104">
        <v>0</v>
      </c>
      <c r="ARC104">
        <v>0</v>
      </c>
      <c r="ARD104">
        <v>0</v>
      </c>
      <c r="ARF104" t="s">
        <v>1305</v>
      </c>
      <c r="ARG104" t="s">
        <v>1417</v>
      </c>
      <c r="ARH104">
        <v>0</v>
      </c>
      <c r="ARI104">
        <v>0</v>
      </c>
      <c r="ARJ104">
        <v>0</v>
      </c>
      <c r="ARK104">
        <v>0</v>
      </c>
      <c r="ARL104">
        <v>1</v>
      </c>
      <c r="ARM104">
        <v>0</v>
      </c>
      <c r="ARN104" t="s">
        <v>1326</v>
      </c>
      <c r="ARO104" t="s">
        <v>1296</v>
      </c>
      <c r="ARP104">
        <v>1</v>
      </c>
      <c r="ARQ104">
        <v>0</v>
      </c>
      <c r="ARR104">
        <v>0</v>
      </c>
      <c r="ARS104">
        <v>0</v>
      </c>
      <c r="ART104">
        <v>0</v>
      </c>
      <c r="ARU104">
        <v>0</v>
      </c>
      <c r="ARV104">
        <v>0</v>
      </c>
      <c r="ARW104">
        <v>0</v>
      </c>
      <c r="ARX104">
        <v>0</v>
      </c>
      <c r="ARZ104" t="s">
        <v>1306</v>
      </c>
      <c r="ASA104" t="s">
        <v>1296</v>
      </c>
      <c r="ASB104">
        <v>1</v>
      </c>
      <c r="ASC104">
        <v>0</v>
      </c>
      <c r="ASD104">
        <v>0</v>
      </c>
      <c r="ASE104">
        <v>0</v>
      </c>
      <c r="ASF104">
        <v>0</v>
      </c>
      <c r="ASG104">
        <v>0</v>
      </c>
      <c r="ASH104">
        <v>0</v>
      </c>
      <c r="ASI104">
        <v>0</v>
      </c>
      <c r="ASJ104">
        <v>0</v>
      </c>
      <c r="ASL104" t="s">
        <v>1296</v>
      </c>
      <c r="ASM104">
        <v>1</v>
      </c>
      <c r="ASN104">
        <v>0</v>
      </c>
      <c r="ASO104">
        <v>0</v>
      </c>
      <c r="ASP104">
        <v>0</v>
      </c>
      <c r="ASQ104">
        <v>0</v>
      </c>
      <c r="ASR104">
        <v>0</v>
      </c>
      <c r="ASS104">
        <v>0</v>
      </c>
      <c r="AST104">
        <v>0</v>
      </c>
      <c r="ASU104">
        <v>0</v>
      </c>
      <c r="ASV104">
        <v>0</v>
      </c>
      <c r="ASX104" t="s">
        <v>1296</v>
      </c>
      <c r="ASY104">
        <v>1</v>
      </c>
      <c r="ASZ104">
        <v>0</v>
      </c>
      <c r="ATA104">
        <v>0</v>
      </c>
      <c r="ATB104">
        <v>0</v>
      </c>
      <c r="ATC104">
        <v>0</v>
      </c>
      <c r="ATD104">
        <v>0</v>
      </c>
      <c r="ATE104">
        <v>0</v>
      </c>
      <c r="ATF104">
        <v>0</v>
      </c>
      <c r="ATG104">
        <v>0</v>
      </c>
      <c r="ATI104" t="s">
        <v>1908</v>
      </c>
      <c r="ATJ104">
        <v>0</v>
      </c>
      <c r="ATK104">
        <v>0</v>
      </c>
      <c r="ATL104">
        <v>0</v>
      </c>
      <c r="ATM104">
        <v>0</v>
      </c>
      <c r="ATN104">
        <v>0</v>
      </c>
      <c r="ATO104">
        <v>0</v>
      </c>
      <c r="ATP104">
        <v>1</v>
      </c>
      <c r="ATQ104">
        <v>0</v>
      </c>
      <c r="ATR104">
        <v>0</v>
      </c>
      <c r="ATT104" t="s">
        <v>1327</v>
      </c>
      <c r="ATX104" t="s">
        <v>1327</v>
      </c>
      <c r="AUD104" t="s">
        <v>1909</v>
      </c>
      <c r="AUG104">
        <v>444583632</v>
      </c>
      <c r="AUH104" s="167">
        <v>45102.622013888889</v>
      </c>
      <c r="AUK104" t="s">
        <v>1308</v>
      </c>
      <c r="AUL104" t="s">
        <v>1309</v>
      </c>
      <c r="AUM104" t="s">
        <v>1310</v>
      </c>
    </row>
    <row r="105" spans="1:534 1125:1235" customFormat="1" ht="14.45">
      <c r="A105">
        <v>104</v>
      </c>
      <c r="B105" t="s">
        <v>1910</v>
      </c>
      <c r="C105" s="167">
        <v>45099</v>
      </c>
      <c r="D105" t="s">
        <v>1901</v>
      </c>
      <c r="E105" t="s">
        <v>1902</v>
      </c>
      <c r="F105" s="167">
        <v>45099.66847478009</v>
      </c>
      <c r="G105" s="167">
        <v>45099.678063449071</v>
      </c>
      <c r="H105" t="s">
        <v>1286</v>
      </c>
      <c r="K105" t="s">
        <v>1826</v>
      </c>
      <c r="L105" s="167">
        <v>45099</v>
      </c>
      <c r="M105" t="s">
        <v>1827</v>
      </c>
      <c r="N105" t="s">
        <v>1903</v>
      </c>
      <c r="O105" t="s">
        <v>1904</v>
      </c>
      <c r="P105" t="s">
        <v>1504</v>
      </c>
      <c r="S105" t="s">
        <v>1830</v>
      </c>
      <c r="T105" t="s">
        <v>1905</v>
      </c>
      <c r="V105" t="s">
        <v>1294</v>
      </c>
      <c r="X105" t="s">
        <v>1295</v>
      </c>
      <c r="AA105" t="s">
        <v>1296</v>
      </c>
      <c r="AB105">
        <v>0</v>
      </c>
      <c r="AC105">
        <v>0</v>
      </c>
      <c r="AD105">
        <v>0</v>
      </c>
      <c r="AE105">
        <v>1</v>
      </c>
      <c r="AF105">
        <v>1</v>
      </c>
      <c r="EK105" t="s">
        <v>1358</v>
      </c>
      <c r="EL105">
        <v>1</v>
      </c>
      <c r="EM105">
        <v>0</v>
      </c>
      <c r="EN105">
        <v>1</v>
      </c>
      <c r="EO105">
        <v>1</v>
      </c>
      <c r="EP105">
        <v>0</v>
      </c>
      <c r="EQ105">
        <v>3</v>
      </c>
      <c r="ES105" t="s">
        <v>1561</v>
      </c>
      <c r="FO105" t="s">
        <v>1298</v>
      </c>
      <c r="FP105">
        <v>1000</v>
      </c>
      <c r="FQ105" t="s">
        <v>1299</v>
      </c>
      <c r="FT105">
        <v>60</v>
      </c>
      <c r="FU105">
        <v>1</v>
      </c>
      <c r="FV105">
        <v>0</v>
      </c>
      <c r="FW105">
        <v>20</v>
      </c>
      <c r="FX105">
        <v>50</v>
      </c>
      <c r="FZ105" t="s">
        <v>1298</v>
      </c>
      <c r="GA105">
        <v>2000</v>
      </c>
      <c r="GB105" t="s">
        <v>1299</v>
      </c>
      <c r="GE105">
        <v>60</v>
      </c>
      <c r="GF105">
        <v>1</v>
      </c>
      <c r="GG105">
        <v>0</v>
      </c>
      <c r="GH105">
        <v>20</v>
      </c>
      <c r="GI105">
        <v>100</v>
      </c>
      <c r="GK105" t="s">
        <v>1294</v>
      </c>
      <c r="GM105" t="s">
        <v>1459</v>
      </c>
      <c r="GN105">
        <v>1</v>
      </c>
      <c r="GO105">
        <v>0</v>
      </c>
      <c r="GP105">
        <v>0</v>
      </c>
      <c r="GQ105">
        <v>0</v>
      </c>
      <c r="GR105">
        <v>0</v>
      </c>
      <c r="GT105" t="s">
        <v>1414</v>
      </c>
      <c r="GU105">
        <v>0</v>
      </c>
      <c r="GV105">
        <v>0</v>
      </c>
      <c r="GW105">
        <v>0</v>
      </c>
      <c r="GX105">
        <v>0</v>
      </c>
      <c r="GY105">
        <v>0</v>
      </c>
      <c r="GZ105">
        <v>0</v>
      </c>
      <c r="HA105">
        <v>0</v>
      </c>
      <c r="HB105">
        <v>0</v>
      </c>
      <c r="HC105">
        <v>0</v>
      </c>
      <c r="HD105">
        <v>0</v>
      </c>
      <c r="HE105">
        <v>1</v>
      </c>
      <c r="HH105" t="s">
        <v>1303</v>
      </c>
      <c r="HI105">
        <v>1</v>
      </c>
      <c r="HJ105">
        <v>0</v>
      </c>
      <c r="HK105">
        <v>0</v>
      </c>
      <c r="HL105">
        <v>0</v>
      </c>
      <c r="JB105" t="s">
        <v>1811</v>
      </c>
      <c r="JC105">
        <v>0</v>
      </c>
      <c r="JD105">
        <v>0</v>
      </c>
      <c r="JE105">
        <v>0</v>
      </c>
      <c r="JF105">
        <v>0</v>
      </c>
      <c r="JG105">
        <v>0</v>
      </c>
      <c r="JH105">
        <v>0</v>
      </c>
      <c r="JI105">
        <v>0</v>
      </c>
      <c r="JJ105">
        <v>0</v>
      </c>
      <c r="JK105">
        <v>0</v>
      </c>
      <c r="JL105">
        <v>0</v>
      </c>
      <c r="JM105">
        <v>0</v>
      </c>
      <c r="JN105">
        <v>0</v>
      </c>
      <c r="JO105">
        <v>1</v>
      </c>
      <c r="JP105">
        <v>0</v>
      </c>
      <c r="JQ105">
        <v>1</v>
      </c>
      <c r="JR105">
        <v>0</v>
      </c>
      <c r="JS105">
        <v>2</v>
      </c>
      <c r="JT105">
        <v>6</v>
      </c>
      <c r="PN105" t="s">
        <v>1561</v>
      </c>
      <c r="QM105" t="s">
        <v>1318</v>
      </c>
      <c r="QN105">
        <v>250</v>
      </c>
      <c r="QO105" t="s">
        <v>1299</v>
      </c>
      <c r="QR105">
        <v>30</v>
      </c>
      <c r="QS105">
        <v>1</v>
      </c>
      <c r="QT105">
        <v>0</v>
      </c>
      <c r="QU105">
        <v>50</v>
      </c>
      <c r="QV105">
        <v>300</v>
      </c>
      <c r="QX105" t="s">
        <v>1294</v>
      </c>
      <c r="QZ105" t="s">
        <v>1430</v>
      </c>
      <c r="RA105">
        <v>0</v>
      </c>
      <c r="RB105">
        <v>0</v>
      </c>
      <c r="RC105">
        <v>0</v>
      </c>
      <c r="RD105">
        <v>0</v>
      </c>
      <c r="RE105">
        <v>0</v>
      </c>
      <c r="RF105">
        <v>0</v>
      </c>
      <c r="RG105">
        <v>0</v>
      </c>
      <c r="RH105">
        <v>0</v>
      </c>
      <c r="RI105">
        <v>0</v>
      </c>
      <c r="RJ105">
        <v>0</v>
      </c>
      <c r="RK105">
        <v>0</v>
      </c>
      <c r="RL105">
        <v>0</v>
      </c>
      <c r="RM105">
        <v>1</v>
      </c>
      <c r="RN105">
        <v>0</v>
      </c>
      <c r="RO105">
        <v>0</v>
      </c>
      <c r="RP105">
        <v>0</v>
      </c>
      <c r="RR105" t="s">
        <v>1414</v>
      </c>
      <c r="RS105">
        <v>0</v>
      </c>
      <c r="RT105">
        <v>0</v>
      </c>
      <c r="RU105">
        <v>0</v>
      </c>
      <c r="RV105">
        <v>0</v>
      </c>
      <c r="RW105">
        <v>0</v>
      </c>
      <c r="RX105">
        <v>0</v>
      </c>
      <c r="RY105">
        <v>0</v>
      </c>
      <c r="RZ105">
        <v>0</v>
      </c>
      <c r="SA105">
        <v>0</v>
      </c>
      <c r="SB105">
        <v>0</v>
      </c>
      <c r="SC105">
        <v>1</v>
      </c>
      <c r="SF105" t="s">
        <v>1303</v>
      </c>
      <c r="SG105">
        <v>1</v>
      </c>
      <c r="SH105">
        <v>0</v>
      </c>
      <c r="SI105">
        <v>0</v>
      </c>
      <c r="SJ105">
        <v>0</v>
      </c>
      <c r="AQG105" t="s">
        <v>1296</v>
      </c>
      <c r="AQH105">
        <v>1</v>
      </c>
      <c r="AQI105">
        <v>0</v>
      </c>
      <c r="AQJ105">
        <v>0</v>
      </c>
      <c r="AQK105">
        <v>0</v>
      </c>
      <c r="AQL105">
        <v>0</v>
      </c>
      <c r="AQM105">
        <v>0</v>
      </c>
      <c r="AQN105">
        <v>0</v>
      </c>
      <c r="AQO105">
        <v>0</v>
      </c>
      <c r="AQP105">
        <v>0</v>
      </c>
      <c r="AQQ105">
        <v>0</v>
      </c>
      <c r="AQS105" t="s">
        <v>1371</v>
      </c>
      <c r="AQT105">
        <v>1</v>
      </c>
      <c r="AQU105">
        <v>0</v>
      </c>
      <c r="AQV105">
        <v>0</v>
      </c>
      <c r="AQW105">
        <v>0</v>
      </c>
      <c r="AQX105">
        <v>0</v>
      </c>
      <c r="AQY105">
        <v>0</v>
      </c>
      <c r="AQZ105">
        <v>0</v>
      </c>
      <c r="ARA105">
        <v>0</v>
      </c>
      <c r="ARB105">
        <v>0</v>
      </c>
      <c r="ARC105">
        <v>0</v>
      </c>
      <c r="ARD105">
        <v>0</v>
      </c>
      <c r="ARF105" t="s">
        <v>1424</v>
      </c>
      <c r="ARG105" t="s">
        <v>1302</v>
      </c>
      <c r="ARH105">
        <v>1</v>
      </c>
      <c r="ARI105">
        <v>0</v>
      </c>
      <c r="ARJ105">
        <v>0</v>
      </c>
      <c r="ARK105">
        <v>0</v>
      </c>
      <c r="ARL105">
        <v>0</v>
      </c>
      <c r="ARM105">
        <v>0</v>
      </c>
      <c r="ARN105" t="s">
        <v>1326</v>
      </c>
      <c r="ARO105" t="s">
        <v>1296</v>
      </c>
      <c r="ARP105">
        <v>1</v>
      </c>
      <c r="ARQ105">
        <v>0</v>
      </c>
      <c r="ARR105">
        <v>0</v>
      </c>
      <c r="ARS105">
        <v>0</v>
      </c>
      <c r="ART105">
        <v>0</v>
      </c>
      <c r="ARU105">
        <v>0</v>
      </c>
      <c r="ARV105">
        <v>0</v>
      </c>
      <c r="ARW105">
        <v>0</v>
      </c>
      <c r="ARX105">
        <v>0</v>
      </c>
      <c r="ARZ105" t="s">
        <v>1306</v>
      </c>
      <c r="ASA105" t="s">
        <v>1296</v>
      </c>
      <c r="ASB105">
        <v>1</v>
      </c>
      <c r="ASC105">
        <v>0</v>
      </c>
      <c r="ASD105">
        <v>0</v>
      </c>
      <c r="ASE105">
        <v>0</v>
      </c>
      <c r="ASF105">
        <v>0</v>
      </c>
      <c r="ASG105">
        <v>0</v>
      </c>
      <c r="ASH105">
        <v>0</v>
      </c>
      <c r="ASI105">
        <v>0</v>
      </c>
      <c r="ASJ105">
        <v>0</v>
      </c>
      <c r="ASL105" t="s">
        <v>1296</v>
      </c>
      <c r="ASM105">
        <v>1</v>
      </c>
      <c r="ASN105">
        <v>0</v>
      </c>
      <c r="ASO105">
        <v>0</v>
      </c>
      <c r="ASP105">
        <v>0</v>
      </c>
      <c r="ASQ105">
        <v>0</v>
      </c>
      <c r="ASR105">
        <v>0</v>
      </c>
      <c r="ASS105">
        <v>0</v>
      </c>
      <c r="AST105">
        <v>0</v>
      </c>
      <c r="ASU105">
        <v>0</v>
      </c>
      <c r="ASV105">
        <v>0</v>
      </c>
      <c r="ASX105" t="s">
        <v>1296</v>
      </c>
      <c r="ASY105">
        <v>1</v>
      </c>
      <c r="ASZ105">
        <v>0</v>
      </c>
      <c r="ATA105">
        <v>0</v>
      </c>
      <c r="ATB105">
        <v>0</v>
      </c>
      <c r="ATC105">
        <v>0</v>
      </c>
      <c r="ATD105">
        <v>0</v>
      </c>
      <c r="ATE105">
        <v>0</v>
      </c>
      <c r="ATF105">
        <v>0</v>
      </c>
      <c r="ATG105">
        <v>0</v>
      </c>
      <c r="ATI105" t="s">
        <v>1908</v>
      </c>
      <c r="ATJ105">
        <v>0</v>
      </c>
      <c r="ATK105">
        <v>0</v>
      </c>
      <c r="ATL105">
        <v>0</v>
      </c>
      <c r="ATM105">
        <v>0</v>
      </c>
      <c r="ATN105">
        <v>0</v>
      </c>
      <c r="ATO105">
        <v>0</v>
      </c>
      <c r="ATP105">
        <v>1</v>
      </c>
      <c r="ATQ105">
        <v>0</v>
      </c>
      <c r="ATR105">
        <v>0</v>
      </c>
      <c r="ATT105" t="s">
        <v>1327</v>
      </c>
      <c r="ATX105" t="s">
        <v>1327</v>
      </c>
      <c r="AUD105" t="s">
        <v>1911</v>
      </c>
      <c r="AUG105">
        <v>444583700</v>
      </c>
      <c r="AUH105" s="167">
        <v>45102.622071759259</v>
      </c>
      <c r="AUK105" t="s">
        <v>1308</v>
      </c>
      <c r="AUL105" t="s">
        <v>1309</v>
      </c>
      <c r="AUM105" t="s">
        <v>1310</v>
      </c>
    </row>
    <row r="106" spans="1:534 1125:1235" customFormat="1" ht="14.45">
      <c r="A106">
        <v>105</v>
      </c>
      <c r="B106" t="s">
        <v>1912</v>
      </c>
      <c r="C106" s="167">
        <v>45099</v>
      </c>
      <c r="D106" t="s">
        <v>1901</v>
      </c>
      <c r="E106" t="s">
        <v>1902</v>
      </c>
      <c r="F106" s="167">
        <v>45099.682795671302</v>
      </c>
      <c r="G106" s="167">
        <v>45099.693683888887</v>
      </c>
      <c r="H106" t="s">
        <v>1286</v>
      </c>
      <c r="K106" t="s">
        <v>1826</v>
      </c>
      <c r="L106" s="167">
        <v>45099</v>
      </c>
      <c r="M106" t="s">
        <v>1827</v>
      </c>
      <c r="N106" t="s">
        <v>1903</v>
      </c>
      <c r="O106" t="s">
        <v>1904</v>
      </c>
      <c r="P106" t="s">
        <v>1504</v>
      </c>
      <c r="S106" t="s">
        <v>1830</v>
      </c>
      <c r="T106" t="s">
        <v>1905</v>
      </c>
      <c r="V106" t="s">
        <v>1294</v>
      </c>
      <c r="X106" t="s">
        <v>1315</v>
      </c>
      <c r="AA106" t="s">
        <v>1405</v>
      </c>
      <c r="AB106">
        <v>1</v>
      </c>
      <c r="AC106">
        <v>0</v>
      </c>
      <c r="AD106">
        <v>0</v>
      </c>
      <c r="AE106">
        <v>0</v>
      </c>
      <c r="AF106">
        <v>1</v>
      </c>
      <c r="AH106" t="s">
        <v>1298</v>
      </c>
      <c r="AI106">
        <v>1000</v>
      </c>
      <c r="AJ106" t="s">
        <v>1299</v>
      </c>
      <c r="AM106">
        <v>60</v>
      </c>
      <c r="AN106">
        <v>1</v>
      </c>
      <c r="AO106">
        <v>0</v>
      </c>
      <c r="AP106">
        <v>20</v>
      </c>
      <c r="AQ106">
        <v>100</v>
      </c>
      <c r="BW106" t="s">
        <v>1302</v>
      </c>
      <c r="CS106" t="s">
        <v>1303</v>
      </c>
      <c r="CT106">
        <v>1</v>
      </c>
      <c r="CU106">
        <v>0</v>
      </c>
      <c r="CV106">
        <v>0</v>
      </c>
      <c r="CW106">
        <v>0</v>
      </c>
      <c r="EK106" t="s">
        <v>1296</v>
      </c>
      <c r="EL106">
        <v>0</v>
      </c>
      <c r="EM106">
        <v>0</v>
      </c>
      <c r="EN106">
        <v>0</v>
      </c>
      <c r="EO106">
        <v>0</v>
      </c>
      <c r="EP106">
        <v>1</v>
      </c>
      <c r="EQ106">
        <v>1</v>
      </c>
      <c r="JB106" t="s">
        <v>1913</v>
      </c>
      <c r="JC106">
        <v>0</v>
      </c>
      <c r="JD106">
        <v>0</v>
      </c>
      <c r="JE106">
        <v>0</v>
      </c>
      <c r="JF106">
        <v>1</v>
      </c>
      <c r="JG106">
        <v>1</v>
      </c>
      <c r="JH106">
        <v>1</v>
      </c>
      <c r="JI106">
        <v>1</v>
      </c>
      <c r="JJ106">
        <v>1</v>
      </c>
      <c r="JK106">
        <v>1</v>
      </c>
      <c r="JL106">
        <v>1</v>
      </c>
      <c r="JM106">
        <v>0</v>
      </c>
      <c r="JN106">
        <v>0</v>
      </c>
      <c r="JO106">
        <v>0</v>
      </c>
      <c r="JP106">
        <v>1</v>
      </c>
      <c r="JQ106">
        <v>0</v>
      </c>
      <c r="JR106">
        <v>0</v>
      </c>
      <c r="JS106">
        <v>8</v>
      </c>
      <c r="JT106">
        <v>10</v>
      </c>
      <c r="LM106" t="s">
        <v>1298</v>
      </c>
      <c r="LN106">
        <v>7500</v>
      </c>
      <c r="LO106" t="s">
        <v>1299</v>
      </c>
      <c r="LR106">
        <v>90</v>
      </c>
      <c r="LS106">
        <v>2</v>
      </c>
      <c r="LT106">
        <v>0</v>
      </c>
      <c r="LU106">
        <v>10</v>
      </c>
      <c r="LV106">
        <v>40</v>
      </c>
      <c r="LX106" t="s">
        <v>1298</v>
      </c>
      <c r="LY106">
        <v>5500</v>
      </c>
      <c r="LZ106" t="s">
        <v>1299</v>
      </c>
      <c r="MC106">
        <v>90</v>
      </c>
      <c r="MD106">
        <v>2</v>
      </c>
      <c r="ME106">
        <v>0</v>
      </c>
      <c r="MF106">
        <v>10</v>
      </c>
      <c r="MG106">
        <v>40</v>
      </c>
      <c r="MI106" t="s">
        <v>1298</v>
      </c>
      <c r="MJ106">
        <v>400</v>
      </c>
      <c r="MK106" t="s">
        <v>1299</v>
      </c>
      <c r="MN106">
        <v>60</v>
      </c>
      <c r="MO106">
        <v>1</v>
      </c>
      <c r="MP106">
        <v>0</v>
      </c>
      <c r="MQ106">
        <v>24</v>
      </c>
      <c r="MR106">
        <v>60</v>
      </c>
      <c r="MT106" t="s">
        <v>1298</v>
      </c>
      <c r="MU106">
        <v>100</v>
      </c>
      <c r="MV106" t="s">
        <v>1299</v>
      </c>
      <c r="MY106">
        <v>30</v>
      </c>
      <c r="MZ106">
        <v>1</v>
      </c>
      <c r="NA106">
        <v>0</v>
      </c>
      <c r="NB106">
        <v>50</v>
      </c>
      <c r="NC106">
        <v>100</v>
      </c>
      <c r="NE106" t="s">
        <v>1318</v>
      </c>
      <c r="NF106" t="s">
        <v>1323</v>
      </c>
      <c r="NG106">
        <v>0</v>
      </c>
      <c r="NH106">
        <v>0</v>
      </c>
      <c r="NI106">
        <v>1</v>
      </c>
      <c r="NL106">
        <v>1500</v>
      </c>
      <c r="NM106" t="s">
        <v>1299</v>
      </c>
      <c r="NP106">
        <v>7</v>
      </c>
      <c r="NQ106">
        <v>1</v>
      </c>
      <c r="NR106">
        <v>0</v>
      </c>
      <c r="NS106">
        <v>10</v>
      </c>
      <c r="NT106">
        <v>50</v>
      </c>
      <c r="NV106" t="s">
        <v>1298</v>
      </c>
      <c r="NW106">
        <v>2000</v>
      </c>
      <c r="NX106" t="s">
        <v>1299</v>
      </c>
      <c r="OA106">
        <v>60</v>
      </c>
      <c r="OB106">
        <v>1</v>
      </c>
      <c r="OC106">
        <v>0</v>
      </c>
      <c r="OD106">
        <v>10</v>
      </c>
      <c r="OE106">
        <v>100</v>
      </c>
      <c r="OG106" t="s">
        <v>1298</v>
      </c>
      <c r="OH106">
        <v>3000</v>
      </c>
      <c r="OI106" t="s">
        <v>1299</v>
      </c>
      <c r="OL106">
        <v>180</v>
      </c>
      <c r="OM106">
        <v>1</v>
      </c>
      <c r="ON106">
        <v>0</v>
      </c>
      <c r="OO106">
        <v>10</v>
      </c>
      <c r="OP106">
        <v>40</v>
      </c>
      <c r="PY106" t="s">
        <v>1298</v>
      </c>
      <c r="PZ106" t="s">
        <v>1294</v>
      </c>
      <c r="QA106">
        <v>2250</v>
      </c>
      <c r="QD106" t="s">
        <v>1299</v>
      </c>
      <c r="QG106">
        <v>60</v>
      </c>
      <c r="QH106">
        <v>1</v>
      </c>
      <c r="QI106">
        <v>0</v>
      </c>
      <c r="QJ106">
        <v>20</v>
      </c>
      <c r="QK106">
        <v>100</v>
      </c>
      <c r="QX106" t="s">
        <v>1302</v>
      </c>
      <c r="SF106" t="s">
        <v>1303</v>
      </c>
      <c r="SG106">
        <v>1</v>
      </c>
      <c r="SH106">
        <v>0</v>
      </c>
      <c r="SI106">
        <v>0</v>
      </c>
      <c r="SJ106">
        <v>0</v>
      </c>
      <c r="AQG106" t="s">
        <v>1296</v>
      </c>
      <c r="AQH106">
        <v>1</v>
      </c>
      <c r="AQI106">
        <v>0</v>
      </c>
      <c r="AQJ106">
        <v>0</v>
      </c>
      <c r="AQK106">
        <v>0</v>
      </c>
      <c r="AQL106">
        <v>0</v>
      </c>
      <c r="AQM106">
        <v>0</v>
      </c>
      <c r="AQN106">
        <v>0</v>
      </c>
      <c r="AQO106">
        <v>0</v>
      </c>
      <c r="AQP106">
        <v>0</v>
      </c>
      <c r="AQQ106">
        <v>0</v>
      </c>
      <c r="AQS106" t="s">
        <v>1403</v>
      </c>
      <c r="AQT106">
        <v>0</v>
      </c>
      <c r="AQU106">
        <v>0</v>
      </c>
      <c r="AQV106">
        <v>0</v>
      </c>
      <c r="AQW106">
        <v>0</v>
      </c>
      <c r="AQX106">
        <v>0</v>
      </c>
      <c r="AQY106">
        <v>0</v>
      </c>
      <c r="AQZ106">
        <v>0</v>
      </c>
      <c r="ARA106">
        <v>0</v>
      </c>
      <c r="ARB106">
        <v>1</v>
      </c>
      <c r="ARC106">
        <v>0</v>
      </c>
      <c r="ARD106">
        <v>0</v>
      </c>
      <c r="ARE106" t="s">
        <v>1400</v>
      </c>
      <c r="ARF106" t="s">
        <v>1325</v>
      </c>
      <c r="ARG106" t="s">
        <v>1302</v>
      </c>
      <c r="ARH106">
        <v>1</v>
      </c>
      <c r="ARI106">
        <v>0</v>
      </c>
      <c r="ARJ106">
        <v>0</v>
      </c>
      <c r="ARK106">
        <v>0</v>
      </c>
      <c r="ARL106">
        <v>0</v>
      </c>
      <c r="ARM106">
        <v>0</v>
      </c>
      <c r="ARO106" t="s">
        <v>1296</v>
      </c>
      <c r="ARP106">
        <v>1</v>
      </c>
      <c r="ARQ106">
        <v>0</v>
      </c>
      <c r="ARR106">
        <v>0</v>
      </c>
      <c r="ARS106">
        <v>0</v>
      </c>
      <c r="ART106">
        <v>0</v>
      </c>
      <c r="ARU106">
        <v>0</v>
      </c>
      <c r="ARV106">
        <v>0</v>
      </c>
      <c r="ARW106">
        <v>0</v>
      </c>
      <c r="ARX106">
        <v>0</v>
      </c>
      <c r="ARZ106" t="s">
        <v>1306</v>
      </c>
      <c r="ASA106" t="s">
        <v>1296</v>
      </c>
      <c r="ASB106">
        <v>1</v>
      </c>
      <c r="ASC106">
        <v>0</v>
      </c>
      <c r="ASD106">
        <v>0</v>
      </c>
      <c r="ASE106">
        <v>0</v>
      </c>
      <c r="ASF106">
        <v>0</v>
      </c>
      <c r="ASG106">
        <v>0</v>
      </c>
      <c r="ASH106">
        <v>0</v>
      </c>
      <c r="ASI106">
        <v>0</v>
      </c>
      <c r="ASJ106">
        <v>0</v>
      </c>
      <c r="ASL106" t="s">
        <v>1296</v>
      </c>
      <c r="ASM106">
        <v>1</v>
      </c>
      <c r="ASN106">
        <v>0</v>
      </c>
      <c r="ASO106">
        <v>0</v>
      </c>
      <c r="ASP106">
        <v>0</v>
      </c>
      <c r="ASQ106">
        <v>0</v>
      </c>
      <c r="ASR106">
        <v>0</v>
      </c>
      <c r="ASS106">
        <v>0</v>
      </c>
      <c r="AST106">
        <v>0</v>
      </c>
      <c r="ASU106">
        <v>0</v>
      </c>
      <c r="ASV106">
        <v>0</v>
      </c>
      <c r="ASX106" t="s">
        <v>1296</v>
      </c>
      <c r="ASY106">
        <v>1</v>
      </c>
      <c r="ASZ106">
        <v>0</v>
      </c>
      <c r="ATA106">
        <v>0</v>
      </c>
      <c r="ATB106">
        <v>0</v>
      </c>
      <c r="ATC106">
        <v>0</v>
      </c>
      <c r="ATD106">
        <v>0</v>
      </c>
      <c r="ATE106">
        <v>0</v>
      </c>
      <c r="ATF106">
        <v>0</v>
      </c>
      <c r="ATG106">
        <v>0</v>
      </c>
      <c r="ATI106" t="s">
        <v>1296</v>
      </c>
      <c r="ATJ106">
        <v>1</v>
      </c>
      <c r="ATK106">
        <v>0</v>
      </c>
      <c r="ATL106">
        <v>0</v>
      </c>
      <c r="ATM106">
        <v>0</v>
      </c>
      <c r="ATN106">
        <v>0</v>
      </c>
      <c r="ATO106">
        <v>0</v>
      </c>
      <c r="ATP106">
        <v>0</v>
      </c>
      <c r="ATQ106">
        <v>0</v>
      </c>
      <c r="ATR106">
        <v>0</v>
      </c>
      <c r="ATT106" t="s">
        <v>1327</v>
      </c>
      <c r="ATX106" t="s">
        <v>1327</v>
      </c>
      <c r="AUD106" t="s">
        <v>1914</v>
      </c>
      <c r="AUG106">
        <v>444583754</v>
      </c>
      <c r="AUH106" s="167">
        <v>45102.622118055559</v>
      </c>
      <c r="AUK106" t="s">
        <v>1308</v>
      </c>
      <c r="AUL106" t="s">
        <v>1309</v>
      </c>
      <c r="AUM106" t="s">
        <v>1310</v>
      </c>
    </row>
    <row r="107" spans="1:534 1125:1235" customFormat="1" ht="14.45">
      <c r="A107">
        <v>106</v>
      </c>
      <c r="B107" t="s">
        <v>1915</v>
      </c>
      <c r="C107" s="167">
        <v>45099</v>
      </c>
      <c r="D107" t="s">
        <v>1901</v>
      </c>
      <c r="E107" t="s">
        <v>1902</v>
      </c>
      <c r="F107" s="167">
        <v>45099.697769398153</v>
      </c>
      <c r="G107" s="167">
        <v>45099.720277291657</v>
      </c>
      <c r="H107" t="s">
        <v>1286</v>
      </c>
      <c r="K107" t="s">
        <v>1826</v>
      </c>
      <c r="L107" s="167">
        <v>45099</v>
      </c>
      <c r="M107" t="s">
        <v>1827</v>
      </c>
      <c r="N107" t="s">
        <v>1903</v>
      </c>
      <c r="O107" t="s">
        <v>1904</v>
      </c>
      <c r="P107" t="s">
        <v>1504</v>
      </c>
      <c r="S107" t="s">
        <v>1830</v>
      </c>
      <c r="T107" t="s">
        <v>1905</v>
      </c>
      <c r="V107" t="s">
        <v>1294</v>
      </c>
      <c r="X107" t="s">
        <v>1315</v>
      </c>
      <c r="AA107" t="s">
        <v>1296</v>
      </c>
      <c r="AB107">
        <v>0</v>
      </c>
      <c r="AC107">
        <v>0</v>
      </c>
      <c r="AD107">
        <v>0</v>
      </c>
      <c r="AE107">
        <v>1</v>
      </c>
      <c r="AF107">
        <v>1</v>
      </c>
      <c r="EK107" t="s">
        <v>1296</v>
      </c>
      <c r="EL107">
        <v>0</v>
      </c>
      <c r="EM107">
        <v>0</v>
      </c>
      <c r="EN107">
        <v>0</v>
      </c>
      <c r="EO107">
        <v>0</v>
      </c>
      <c r="EP107">
        <v>1</v>
      </c>
      <c r="EQ107">
        <v>1</v>
      </c>
      <c r="JB107" t="s">
        <v>1505</v>
      </c>
      <c r="JC107">
        <v>1</v>
      </c>
      <c r="JD107">
        <v>1</v>
      </c>
      <c r="JE107">
        <v>0</v>
      </c>
      <c r="JF107">
        <v>0</v>
      </c>
      <c r="JG107">
        <v>0</v>
      </c>
      <c r="JH107">
        <v>0</v>
      </c>
      <c r="JI107">
        <v>0</v>
      </c>
      <c r="JJ107">
        <v>0</v>
      </c>
      <c r="JK107">
        <v>0</v>
      </c>
      <c r="JL107">
        <v>0</v>
      </c>
      <c r="JM107">
        <v>0</v>
      </c>
      <c r="JN107">
        <v>0</v>
      </c>
      <c r="JO107">
        <v>0</v>
      </c>
      <c r="JP107">
        <v>0</v>
      </c>
      <c r="JQ107">
        <v>0</v>
      </c>
      <c r="JR107">
        <v>0</v>
      </c>
      <c r="JS107">
        <v>2</v>
      </c>
      <c r="JT107">
        <v>4</v>
      </c>
      <c r="JV107" t="s">
        <v>1318</v>
      </c>
      <c r="JW107">
        <v>500</v>
      </c>
      <c r="JX107" t="s">
        <v>1321</v>
      </c>
      <c r="KA107">
        <v>14</v>
      </c>
      <c r="KB107">
        <v>14</v>
      </c>
      <c r="KC107">
        <v>1</v>
      </c>
      <c r="KD107">
        <v>4</v>
      </c>
      <c r="KE107">
        <v>1</v>
      </c>
      <c r="KG107" t="s">
        <v>1318</v>
      </c>
      <c r="KH107" t="s">
        <v>1300</v>
      </c>
      <c r="KI107">
        <v>1</v>
      </c>
      <c r="KJ107">
        <v>1</v>
      </c>
      <c r="KK107">
        <v>6000</v>
      </c>
      <c r="KL107">
        <v>100</v>
      </c>
      <c r="KM107" t="s">
        <v>1321</v>
      </c>
      <c r="KP107">
        <v>7</v>
      </c>
      <c r="KQ107">
        <v>14</v>
      </c>
      <c r="KR107">
        <v>1</v>
      </c>
      <c r="KS107">
        <v>20</v>
      </c>
      <c r="KT107">
        <v>10</v>
      </c>
      <c r="QX107" t="s">
        <v>1294</v>
      </c>
      <c r="QZ107" t="s">
        <v>1297</v>
      </c>
      <c r="RA107">
        <v>1</v>
      </c>
      <c r="RB107">
        <v>1</v>
      </c>
      <c r="RC107">
        <v>0</v>
      </c>
      <c r="RD107">
        <v>0</v>
      </c>
      <c r="RE107">
        <v>0</v>
      </c>
      <c r="RF107">
        <v>0</v>
      </c>
      <c r="RG107">
        <v>0</v>
      </c>
      <c r="RH107">
        <v>0</v>
      </c>
      <c r="RI107">
        <v>0</v>
      </c>
      <c r="RJ107">
        <v>0</v>
      </c>
      <c r="RK107">
        <v>0</v>
      </c>
      <c r="RL107">
        <v>0</v>
      </c>
      <c r="RM107">
        <v>0</v>
      </c>
      <c r="RN107">
        <v>0</v>
      </c>
      <c r="RO107">
        <v>0</v>
      </c>
      <c r="RP107">
        <v>0</v>
      </c>
      <c r="RR107" t="s">
        <v>1662</v>
      </c>
      <c r="RS107">
        <v>1</v>
      </c>
      <c r="RT107">
        <v>0</v>
      </c>
      <c r="RU107">
        <v>0</v>
      </c>
      <c r="RV107">
        <v>0</v>
      </c>
      <c r="RW107">
        <v>0</v>
      </c>
      <c r="RX107">
        <v>0</v>
      </c>
      <c r="RY107">
        <v>0</v>
      </c>
      <c r="RZ107">
        <v>0</v>
      </c>
      <c r="SA107">
        <v>0</v>
      </c>
      <c r="SB107">
        <v>0</v>
      </c>
      <c r="SC107">
        <v>0</v>
      </c>
      <c r="SF107" t="s">
        <v>1332</v>
      </c>
      <c r="SG107">
        <v>0</v>
      </c>
      <c r="SH107">
        <v>1</v>
      </c>
      <c r="SI107">
        <v>0</v>
      </c>
      <c r="SJ107">
        <v>0</v>
      </c>
      <c r="SK107" t="s">
        <v>1297</v>
      </c>
      <c r="SL107">
        <v>1</v>
      </c>
      <c r="SM107">
        <v>1</v>
      </c>
      <c r="SN107">
        <v>0</v>
      </c>
      <c r="SO107">
        <v>0</v>
      </c>
      <c r="SP107">
        <v>0</v>
      </c>
      <c r="SQ107">
        <v>0</v>
      </c>
      <c r="SR107">
        <v>0</v>
      </c>
      <c r="SS107">
        <v>0</v>
      </c>
      <c r="ST107">
        <v>0</v>
      </c>
      <c r="SU107">
        <v>0</v>
      </c>
      <c r="SV107">
        <v>0</v>
      </c>
      <c r="SW107">
        <v>0</v>
      </c>
      <c r="SX107">
        <v>0</v>
      </c>
      <c r="SY107">
        <v>0</v>
      </c>
      <c r="SZ107">
        <v>0</v>
      </c>
      <c r="TA107">
        <v>0</v>
      </c>
      <c r="TB107" t="s">
        <v>1410</v>
      </c>
      <c r="TC107">
        <v>0</v>
      </c>
      <c r="TD107">
        <v>0</v>
      </c>
      <c r="TE107">
        <v>0</v>
      </c>
      <c r="TF107">
        <v>0</v>
      </c>
      <c r="TG107">
        <v>0</v>
      </c>
      <c r="TH107">
        <v>1</v>
      </c>
      <c r="TI107">
        <v>0</v>
      </c>
      <c r="TJ107">
        <v>0</v>
      </c>
      <c r="TK107">
        <v>0</v>
      </c>
      <c r="TL107">
        <v>0</v>
      </c>
      <c r="TM107">
        <v>0</v>
      </c>
      <c r="TN107">
        <v>0</v>
      </c>
      <c r="AQG107" t="s">
        <v>1296</v>
      </c>
      <c r="AQH107">
        <v>1</v>
      </c>
      <c r="AQI107">
        <v>0</v>
      </c>
      <c r="AQJ107">
        <v>0</v>
      </c>
      <c r="AQK107">
        <v>0</v>
      </c>
      <c r="AQL107">
        <v>0</v>
      </c>
      <c r="AQM107">
        <v>0</v>
      </c>
      <c r="AQN107">
        <v>0</v>
      </c>
      <c r="AQO107">
        <v>0</v>
      </c>
      <c r="AQP107">
        <v>0</v>
      </c>
      <c r="AQQ107">
        <v>0</v>
      </c>
      <c r="AQS107" t="s">
        <v>1371</v>
      </c>
      <c r="AQT107">
        <v>1</v>
      </c>
      <c r="AQU107">
        <v>0</v>
      </c>
      <c r="AQV107">
        <v>0</v>
      </c>
      <c r="AQW107">
        <v>0</v>
      </c>
      <c r="AQX107">
        <v>0</v>
      </c>
      <c r="AQY107">
        <v>0</v>
      </c>
      <c r="AQZ107">
        <v>0</v>
      </c>
      <c r="ARA107">
        <v>0</v>
      </c>
      <c r="ARB107">
        <v>0</v>
      </c>
      <c r="ARC107">
        <v>0</v>
      </c>
      <c r="ARD107">
        <v>0</v>
      </c>
      <c r="ARF107" t="s">
        <v>1305</v>
      </c>
      <c r="ARG107" t="s">
        <v>1302</v>
      </c>
      <c r="ARH107">
        <v>1</v>
      </c>
      <c r="ARI107">
        <v>0</v>
      </c>
      <c r="ARJ107">
        <v>0</v>
      </c>
      <c r="ARK107">
        <v>0</v>
      </c>
      <c r="ARL107">
        <v>0</v>
      </c>
      <c r="ARM107">
        <v>0</v>
      </c>
      <c r="ARN107" t="s">
        <v>1347</v>
      </c>
      <c r="ARO107" t="s">
        <v>1296</v>
      </c>
      <c r="ARP107">
        <v>1</v>
      </c>
      <c r="ARQ107">
        <v>0</v>
      </c>
      <c r="ARR107">
        <v>0</v>
      </c>
      <c r="ARS107">
        <v>0</v>
      </c>
      <c r="ART107">
        <v>0</v>
      </c>
      <c r="ARU107">
        <v>0</v>
      </c>
      <c r="ARV107">
        <v>0</v>
      </c>
      <c r="ARW107">
        <v>0</v>
      </c>
      <c r="ARX107">
        <v>0</v>
      </c>
      <c r="ARZ107" t="s">
        <v>1306</v>
      </c>
      <c r="ASA107" t="s">
        <v>1296</v>
      </c>
      <c r="ASB107">
        <v>1</v>
      </c>
      <c r="ASC107">
        <v>0</v>
      </c>
      <c r="ASD107">
        <v>0</v>
      </c>
      <c r="ASE107">
        <v>0</v>
      </c>
      <c r="ASF107">
        <v>0</v>
      </c>
      <c r="ASG107">
        <v>0</v>
      </c>
      <c r="ASH107">
        <v>0</v>
      </c>
      <c r="ASI107">
        <v>0</v>
      </c>
      <c r="ASJ107">
        <v>0</v>
      </c>
      <c r="ASL107" t="s">
        <v>1296</v>
      </c>
      <c r="ASM107">
        <v>1</v>
      </c>
      <c r="ASN107">
        <v>0</v>
      </c>
      <c r="ASO107">
        <v>0</v>
      </c>
      <c r="ASP107">
        <v>0</v>
      </c>
      <c r="ASQ107">
        <v>0</v>
      </c>
      <c r="ASR107">
        <v>0</v>
      </c>
      <c r="ASS107">
        <v>0</v>
      </c>
      <c r="AST107">
        <v>0</v>
      </c>
      <c r="ASU107">
        <v>0</v>
      </c>
      <c r="ASV107">
        <v>0</v>
      </c>
      <c r="ASX107" t="s">
        <v>1296</v>
      </c>
      <c r="ASY107">
        <v>1</v>
      </c>
      <c r="ASZ107">
        <v>0</v>
      </c>
      <c r="ATA107">
        <v>0</v>
      </c>
      <c r="ATB107">
        <v>0</v>
      </c>
      <c r="ATC107">
        <v>0</v>
      </c>
      <c r="ATD107">
        <v>0</v>
      </c>
      <c r="ATE107">
        <v>0</v>
      </c>
      <c r="ATF107">
        <v>0</v>
      </c>
      <c r="ATG107">
        <v>0</v>
      </c>
      <c r="ATI107" t="s">
        <v>1296</v>
      </c>
      <c r="ATJ107">
        <v>1</v>
      </c>
      <c r="ATK107">
        <v>0</v>
      </c>
      <c r="ATL107">
        <v>0</v>
      </c>
      <c r="ATM107">
        <v>0</v>
      </c>
      <c r="ATN107">
        <v>0</v>
      </c>
      <c r="ATO107">
        <v>0</v>
      </c>
      <c r="ATP107">
        <v>0</v>
      </c>
      <c r="ATQ107">
        <v>0</v>
      </c>
      <c r="ATR107">
        <v>0</v>
      </c>
      <c r="ATT107" t="s">
        <v>1327</v>
      </c>
      <c r="ATX107" t="s">
        <v>1327</v>
      </c>
      <c r="AUD107" t="s">
        <v>1916</v>
      </c>
      <c r="AUG107">
        <v>444583774</v>
      </c>
      <c r="AUH107" s="167">
        <v>45102.622152777782</v>
      </c>
      <c r="AUK107" t="s">
        <v>1308</v>
      </c>
      <c r="AUL107" t="s">
        <v>1309</v>
      </c>
      <c r="AUM107" t="s">
        <v>1310</v>
      </c>
    </row>
    <row r="108" spans="1:534 1125:1235" customFormat="1" ht="14.45">
      <c r="A108">
        <v>107</v>
      </c>
      <c r="B108" t="s">
        <v>1917</v>
      </c>
      <c r="C108" s="167">
        <v>45099</v>
      </c>
      <c r="D108" t="s">
        <v>1901</v>
      </c>
      <c r="E108" t="s">
        <v>1902</v>
      </c>
      <c r="F108" s="167">
        <v>45099.783052546292</v>
      </c>
      <c r="G108" s="167">
        <v>45100.820057476863</v>
      </c>
      <c r="H108" t="s">
        <v>1286</v>
      </c>
      <c r="K108" t="s">
        <v>1826</v>
      </c>
      <c r="L108" s="167">
        <v>45099</v>
      </c>
      <c r="M108" t="s">
        <v>1827</v>
      </c>
      <c r="N108" t="s">
        <v>1903</v>
      </c>
      <c r="O108" t="s">
        <v>1904</v>
      </c>
      <c r="P108" t="s">
        <v>1504</v>
      </c>
      <c r="S108" t="s">
        <v>1830</v>
      </c>
      <c r="T108" t="s">
        <v>1905</v>
      </c>
      <c r="V108" t="s">
        <v>1294</v>
      </c>
      <c r="X108" t="s">
        <v>1295</v>
      </c>
      <c r="AA108" t="s">
        <v>1296</v>
      </c>
      <c r="AB108">
        <v>0</v>
      </c>
      <c r="AC108">
        <v>0</v>
      </c>
      <c r="AD108">
        <v>0</v>
      </c>
      <c r="AE108">
        <v>1</v>
      </c>
      <c r="AF108">
        <v>1</v>
      </c>
      <c r="EK108" t="s">
        <v>1296</v>
      </c>
      <c r="EL108">
        <v>0</v>
      </c>
      <c r="EM108">
        <v>0</v>
      </c>
      <c r="EN108">
        <v>0</v>
      </c>
      <c r="EO108">
        <v>0</v>
      </c>
      <c r="EP108">
        <v>1</v>
      </c>
      <c r="EQ108">
        <v>1</v>
      </c>
      <c r="JB108" t="s">
        <v>1297</v>
      </c>
      <c r="JC108">
        <v>1</v>
      </c>
      <c r="JD108">
        <v>1</v>
      </c>
      <c r="JE108">
        <v>0</v>
      </c>
      <c r="JF108">
        <v>0</v>
      </c>
      <c r="JG108">
        <v>0</v>
      </c>
      <c r="JH108">
        <v>0</v>
      </c>
      <c r="JI108">
        <v>0</v>
      </c>
      <c r="JJ108">
        <v>0</v>
      </c>
      <c r="JK108">
        <v>0</v>
      </c>
      <c r="JL108">
        <v>0</v>
      </c>
      <c r="JM108">
        <v>0</v>
      </c>
      <c r="JN108">
        <v>0</v>
      </c>
      <c r="JO108">
        <v>0</v>
      </c>
      <c r="JP108">
        <v>0</v>
      </c>
      <c r="JQ108">
        <v>0</v>
      </c>
      <c r="JR108">
        <v>0</v>
      </c>
      <c r="JS108">
        <v>2</v>
      </c>
      <c r="JT108">
        <v>4</v>
      </c>
      <c r="JV108" t="s">
        <v>1298</v>
      </c>
      <c r="JW108">
        <v>200</v>
      </c>
      <c r="JX108" t="s">
        <v>1321</v>
      </c>
      <c r="KA108">
        <v>90</v>
      </c>
      <c r="KB108">
        <v>14</v>
      </c>
      <c r="KC108">
        <v>0</v>
      </c>
      <c r="KD108">
        <v>10</v>
      </c>
      <c r="KE108">
        <v>2</v>
      </c>
      <c r="KG108" t="s">
        <v>1318</v>
      </c>
      <c r="KH108" t="s">
        <v>1300</v>
      </c>
      <c r="KI108">
        <v>1</v>
      </c>
      <c r="KJ108">
        <v>1</v>
      </c>
      <c r="KK108">
        <v>5500</v>
      </c>
      <c r="KL108">
        <v>100</v>
      </c>
      <c r="KM108" t="s">
        <v>1321</v>
      </c>
      <c r="KP108">
        <v>14</v>
      </c>
      <c r="KQ108">
        <v>14</v>
      </c>
      <c r="KR108">
        <v>1</v>
      </c>
      <c r="KS108">
        <v>50</v>
      </c>
      <c r="KT108">
        <v>10</v>
      </c>
      <c r="QX108" t="s">
        <v>1294</v>
      </c>
      <c r="QZ108" t="s">
        <v>1297</v>
      </c>
      <c r="RA108">
        <v>1</v>
      </c>
      <c r="RB108">
        <v>1</v>
      </c>
      <c r="RC108">
        <v>0</v>
      </c>
      <c r="RD108">
        <v>0</v>
      </c>
      <c r="RE108">
        <v>0</v>
      </c>
      <c r="RF108">
        <v>0</v>
      </c>
      <c r="RG108">
        <v>0</v>
      </c>
      <c r="RH108">
        <v>0</v>
      </c>
      <c r="RI108">
        <v>0</v>
      </c>
      <c r="RJ108">
        <v>0</v>
      </c>
      <c r="RK108">
        <v>0</v>
      </c>
      <c r="RL108">
        <v>0</v>
      </c>
      <c r="RM108">
        <v>0</v>
      </c>
      <c r="RN108">
        <v>0</v>
      </c>
      <c r="RO108">
        <v>0</v>
      </c>
      <c r="RP108">
        <v>0</v>
      </c>
      <c r="RR108" t="s">
        <v>1662</v>
      </c>
      <c r="RS108">
        <v>1</v>
      </c>
      <c r="RT108">
        <v>0</v>
      </c>
      <c r="RU108">
        <v>0</v>
      </c>
      <c r="RV108">
        <v>0</v>
      </c>
      <c r="RW108">
        <v>0</v>
      </c>
      <c r="RX108">
        <v>0</v>
      </c>
      <c r="RY108">
        <v>0</v>
      </c>
      <c r="RZ108">
        <v>0</v>
      </c>
      <c r="SA108">
        <v>0</v>
      </c>
      <c r="SB108">
        <v>0</v>
      </c>
      <c r="SC108">
        <v>0</v>
      </c>
      <c r="SF108" t="s">
        <v>1332</v>
      </c>
      <c r="SG108">
        <v>0</v>
      </c>
      <c r="SH108">
        <v>1</v>
      </c>
      <c r="SI108">
        <v>0</v>
      </c>
      <c r="SJ108">
        <v>0</v>
      </c>
      <c r="SK108" t="s">
        <v>1297</v>
      </c>
      <c r="SL108">
        <v>1</v>
      </c>
      <c r="SM108">
        <v>1</v>
      </c>
      <c r="SN108">
        <v>0</v>
      </c>
      <c r="SO108">
        <v>0</v>
      </c>
      <c r="SP108">
        <v>0</v>
      </c>
      <c r="SQ108">
        <v>0</v>
      </c>
      <c r="SR108">
        <v>0</v>
      </c>
      <c r="SS108">
        <v>0</v>
      </c>
      <c r="ST108">
        <v>0</v>
      </c>
      <c r="SU108">
        <v>0</v>
      </c>
      <c r="SV108">
        <v>0</v>
      </c>
      <c r="SW108">
        <v>0</v>
      </c>
      <c r="SX108">
        <v>0</v>
      </c>
      <c r="SY108">
        <v>0</v>
      </c>
      <c r="SZ108">
        <v>0</v>
      </c>
      <c r="TA108">
        <v>0</v>
      </c>
      <c r="TB108" t="s">
        <v>1410</v>
      </c>
      <c r="TC108">
        <v>0</v>
      </c>
      <c r="TD108">
        <v>0</v>
      </c>
      <c r="TE108">
        <v>0</v>
      </c>
      <c r="TF108">
        <v>0</v>
      </c>
      <c r="TG108">
        <v>0</v>
      </c>
      <c r="TH108">
        <v>1</v>
      </c>
      <c r="TI108">
        <v>0</v>
      </c>
      <c r="TJ108">
        <v>0</v>
      </c>
      <c r="TK108">
        <v>0</v>
      </c>
      <c r="TL108">
        <v>0</v>
      </c>
      <c r="TM108">
        <v>0</v>
      </c>
      <c r="TN108">
        <v>0</v>
      </c>
      <c r="AQG108" t="s">
        <v>1296</v>
      </c>
      <c r="AQH108">
        <v>1</v>
      </c>
      <c r="AQI108">
        <v>0</v>
      </c>
      <c r="AQJ108">
        <v>0</v>
      </c>
      <c r="AQK108">
        <v>0</v>
      </c>
      <c r="AQL108">
        <v>0</v>
      </c>
      <c r="AQM108">
        <v>0</v>
      </c>
      <c r="AQN108">
        <v>0</v>
      </c>
      <c r="AQO108">
        <v>0</v>
      </c>
      <c r="AQP108">
        <v>0</v>
      </c>
      <c r="AQQ108">
        <v>0</v>
      </c>
      <c r="AQS108" t="s">
        <v>1371</v>
      </c>
      <c r="AQT108">
        <v>1</v>
      </c>
      <c r="AQU108">
        <v>0</v>
      </c>
      <c r="AQV108">
        <v>0</v>
      </c>
      <c r="AQW108">
        <v>0</v>
      </c>
      <c r="AQX108">
        <v>0</v>
      </c>
      <c r="AQY108">
        <v>0</v>
      </c>
      <c r="AQZ108">
        <v>0</v>
      </c>
      <c r="ARA108">
        <v>0</v>
      </c>
      <c r="ARB108">
        <v>0</v>
      </c>
      <c r="ARC108">
        <v>0</v>
      </c>
      <c r="ARD108">
        <v>0</v>
      </c>
      <c r="ARF108" t="s">
        <v>1305</v>
      </c>
      <c r="ARG108" t="s">
        <v>1417</v>
      </c>
      <c r="ARH108">
        <v>0</v>
      </c>
      <c r="ARI108">
        <v>0</v>
      </c>
      <c r="ARJ108">
        <v>0</v>
      </c>
      <c r="ARK108">
        <v>0</v>
      </c>
      <c r="ARL108">
        <v>1</v>
      </c>
      <c r="ARM108">
        <v>0</v>
      </c>
      <c r="ARN108" t="s">
        <v>1347</v>
      </c>
      <c r="ARO108" t="s">
        <v>1296</v>
      </c>
      <c r="ARP108">
        <v>1</v>
      </c>
      <c r="ARQ108">
        <v>0</v>
      </c>
      <c r="ARR108">
        <v>0</v>
      </c>
      <c r="ARS108">
        <v>0</v>
      </c>
      <c r="ART108">
        <v>0</v>
      </c>
      <c r="ARU108">
        <v>0</v>
      </c>
      <c r="ARV108">
        <v>0</v>
      </c>
      <c r="ARW108">
        <v>0</v>
      </c>
      <c r="ARX108">
        <v>0</v>
      </c>
      <c r="ARZ108" t="s">
        <v>1306</v>
      </c>
      <c r="ASA108" t="s">
        <v>1296</v>
      </c>
      <c r="ASB108">
        <v>1</v>
      </c>
      <c r="ASC108">
        <v>0</v>
      </c>
      <c r="ASD108">
        <v>0</v>
      </c>
      <c r="ASE108">
        <v>0</v>
      </c>
      <c r="ASF108">
        <v>0</v>
      </c>
      <c r="ASG108">
        <v>0</v>
      </c>
      <c r="ASH108">
        <v>0</v>
      </c>
      <c r="ASI108">
        <v>0</v>
      </c>
      <c r="ASJ108">
        <v>0</v>
      </c>
      <c r="ASL108" t="s">
        <v>1296</v>
      </c>
      <c r="ASM108">
        <v>1</v>
      </c>
      <c r="ASN108">
        <v>0</v>
      </c>
      <c r="ASO108">
        <v>0</v>
      </c>
      <c r="ASP108">
        <v>0</v>
      </c>
      <c r="ASQ108">
        <v>0</v>
      </c>
      <c r="ASR108">
        <v>0</v>
      </c>
      <c r="ASS108">
        <v>0</v>
      </c>
      <c r="AST108">
        <v>0</v>
      </c>
      <c r="ASU108">
        <v>0</v>
      </c>
      <c r="ASV108">
        <v>0</v>
      </c>
      <c r="ASX108" t="s">
        <v>1296</v>
      </c>
      <c r="ASY108">
        <v>1</v>
      </c>
      <c r="ASZ108">
        <v>0</v>
      </c>
      <c r="ATA108">
        <v>0</v>
      </c>
      <c r="ATB108">
        <v>0</v>
      </c>
      <c r="ATC108">
        <v>0</v>
      </c>
      <c r="ATD108">
        <v>0</v>
      </c>
      <c r="ATE108">
        <v>0</v>
      </c>
      <c r="ATF108">
        <v>0</v>
      </c>
      <c r="ATG108">
        <v>0</v>
      </c>
      <c r="ATI108" t="s">
        <v>1918</v>
      </c>
      <c r="ATJ108">
        <v>0</v>
      </c>
      <c r="ATK108">
        <v>0</v>
      </c>
      <c r="ATL108">
        <v>0</v>
      </c>
      <c r="ATM108">
        <v>0</v>
      </c>
      <c r="ATN108">
        <v>1</v>
      </c>
      <c r="ATO108">
        <v>0</v>
      </c>
      <c r="ATP108">
        <v>0</v>
      </c>
      <c r="ATQ108">
        <v>0</v>
      </c>
      <c r="ATR108">
        <v>0</v>
      </c>
      <c r="ATT108" t="s">
        <v>1327</v>
      </c>
      <c r="ATX108" t="s">
        <v>1337</v>
      </c>
      <c r="ATY108" t="s">
        <v>1417</v>
      </c>
      <c r="AUG108">
        <v>444583966</v>
      </c>
      <c r="AUH108" s="167">
        <v>45102.622361111113</v>
      </c>
      <c r="AUK108" t="s">
        <v>1308</v>
      </c>
      <c r="AUL108" t="s">
        <v>1309</v>
      </c>
      <c r="AUM108" t="s">
        <v>1310</v>
      </c>
    </row>
    <row r="109" spans="1:534 1125:1235" customFormat="1" ht="14.45">
      <c r="A109">
        <v>108</v>
      </c>
      <c r="B109" t="s">
        <v>1919</v>
      </c>
      <c r="C109" s="167">
        <v>45101</v>
      </c>
      <c r="D109" t="s">
        <v>1901</v>
      </c>
      <c r="E109" t="s">
        <v>1902</v>
      </c>
      <c r="F109" s="167">
        <v>45101.377827118064</v>
      </c>
      <c r="G109" s="167">
        <v>45101.40782064815</v>
      </c>
      <c r="H109" t="s">
        <v>1286</v>
      </c>
      <c r="K109" t="s">
        <v>1826</v>
      </c>
      <c r="L109" s="167">
        <v>45101</v>
      </c>
      <c r="M109" t="s">
        <v>1827</v>
      </c>
      <c r="N109" t="s">
        <v>1903</v>
      </c>
      <c r="O109" t="s">
        <v>1904</v>
      </c>
      <c r="P109" t="s">
        <v>1291</v>
      </c>
      <c r="S109" t="s">
        <v>1830</v>
      </c>
      <c r="T109" t="s">
        <v>1905</v>
      </c>
      <c r="V109" t="s">
        <v>1294</v>
      </c>
      <c r="X109" t="s">
        <v>1315</v>
      </c>
      <c r="AA109" t="s">
        <v>1296</v>
      </c>
      <c r="AB109">
        <v>0</v>
      </c>
      <c r="AC109">
        <v>0</v>
      </c>
      <c r="AD109">
        <v>0</v>
      </c>
      <c r="AE109">
        <v>1</v>
      </c>
      <c r="AF109">
        <v>1</v>
      </c>
      <c r="EK109" t="s">
        <v>1296</v>
      </c>
      <c r="EL109">
        <v>0</v>
      </c>
      <c r="EM109">
        <v>0</v>
      </c>
      <c r="EN109">
        <v>0</v>
      </c>
      <c r="EO109">
        <v>0</v>
      </c>
      <c r="EP109">
        <v>1</v>
      </c>
      <c r="EQ109">
        <v>1</v>
      </c>
      <c r="JB109" t="s">
        <v>1344</v>
      </c>
      <c r="JC109">
        <v>0</v>
      </c>
      <c r="JD109">
        <v>0</v>
      </c>
      <c r="JE109">
        <v>1</v>
      </c>
      <c r="JF109">
        <v>0</v>
      </c>
      <c r="JG109">
        <v>0</v>
      </c>
      <c r="JH109">
        <v>0</v>
      </c>
      <c r="JI109">
        <v>0</v>
      </c>
      <c r="JJ109">
        <v>0</v>
      </c>
      <c r="JK109">
        <v>0</v>
      </c>
      <c r="JL109">
        <v>0</v>
      </c>
      <c r="JM109">
        <v>0</v>
      </c>
      <c r="JN109">
        <v>0</v>
      </c>
      <c r="JO109">
        <v>0</v>
      </c>
      <c r="JP109">
        <v>0</v>
      </c>
      <c r="JQ109">
        <v>0</v>
      </c>
      <c r="JR109">
        <v>0</v>
      </c>
      <c r="JS109">
        <v>1</v>
      </c>
      <c r="JT109">
        <v>3</v>
      </c>
      <c r="KV109" t="s">
        <v>1298</v>
      </c>
      <c r="KW109" t="s">
        <v>1345</v>
      </c>
      <c r="KX109">
        <v>0</v>
      </c>
      <c r="KY109">
        <v>1</v>
      </c>
      <c r="KZ109">
        <v>1</v>
      </c>
      <c r="LB109">
        <v>30000</v>
      </c>
      <c r="LC109">
        <v>35000</v>
      </c>
      <c r="LD109" t="s">
        <v>1317</v>
      </c>
      <c r="LG109">
        <v>90</v>
      </c>
      <c r="LH109">
        <v>3</v>
      </c>
      <c r="LI109">
        <v>0</v>
      </c>
      <c r="LJ109">
        <v>100</v>
      </c>
      <c r="LK109">
        <v>100</v>
      </c>
      <c r="QX109" t="s">
        <v>1294</v>
      </c>
      <c r="QZ109" t="s">
        <v>1344</v>
      </c>
      <c r="RA109">
        <v>0</v>
      </c>
      <c r="RB109">
        <v>0</v>
      </c>
      <c r="RC109">
        <v>1</v>
      </c>
      <c r="RD109">
        <v>0</v>
      </c>
      <c r="RE109">
        <v>0</v>
      </c>
      <c r="RF109">
        <v>0</v>
      </c>
      <c r="RG109">
        <v>0</v>
      </c>
      <c r="RH109">
        <v>0</v>
      </c>
      <c r="RI109">
        <v>0</v>
      </c>
      <c r="RJ109">
        <v>0</v>
      </c>
      <c r="RK109">
        <v>0</v>
      </c>
      <c r="RL109">
        <v>0</v>
      </c>
      <c r="RM109">
        <v>0</v>
      </c>
      <c r="RN109">
        <v>0</v>
      </c>
      <c r="RO109">
        <v>0</v>
      </c>
      <c r="RP109">
        <v>0</v>
      </c>
      <c r="RR109" t="s">
        <v>1920</v>
      </c>
      <c r="RS109">
        <v>1</v>
      </c>
      <c r="RT109">
        <v>0</v>
      </c>
      <c r="RU109">
        <v>0</v>
      </c>
      <c r="RV109">
        <v>0</v>
      </c>
      <c r="RW109">
        <v>1</v>
      </c>
      <c r="RX109">
        <v>0</v>
      </c>
      <c r="RY109">
        <v>0</v>
      </c>
      <c r="RZ109">
        <v>0</v>
      </c>
      <c r="SA109">
        <v>0</v>
      </c>
      <c r="SB109">
        <v>0</v>
      </c>
      <c r="SC109">
        <v>0</v>
      </c>
      <c r="SF109" t="s">
        <v>1303</v>
      </c>
      <c r="SG109">
        <v>1</v>
      </c>
      <c r="SH109">
        <v>0</v>
      </c>
      <c r="SI109">
        <v>0</v>
      </c>
      <c r="SJ109">
        <v>0</v>
      </c>
      <c r="AQG109" t="s">
        <v>1296</v>
      </c>
      <c r="AQH109">
        <v>1</v>
      </c>
      <c r="AQI109">
        <v>0</v>
      </c>
      <c r="AQJ109">
        <v>0</v>
      </c>
      <c r="AQK109">
        <v>0</v>
      </c>
      <c r="AQL109">
        <v>0</v>
      </c>
      <c r="AQM109">
        <v>0</v>
      </c>
      <c r="AQN109">
        <v>0</v>
      </c>
      <c r="AQO109">
        <v>0</v>
      </c>
      <c r="AQP109">
        <v>0</v>
      </c>
      <c r="AQQ109">
        <v>0</v>
      </c>
      <c r="AQS109" t="s">
        <v>1454</v>
      </c>
      <c r="AQT109">
        <v>1</v>
      </c>
      <c r="AQU109">
        <v>0</v>
      </c>
      <c r="AQV109">
        <v>1</v>
      </c>
      <c r="AQW109">
        <v>0</v>
      </c>
      <c r="AQX109">
        <v>0</v>
      </c>
      <c r="AQY109">
        <v>0</v>
      </c>
      <c r="AQZ109">
        <v>0</v>
      </c>
      <c r="ARA109">
        <v>0</v>
      </c>
      <c r="ARB109">
        <v>0</v>
      </c>
      <c r="ARC109">
        <v>0</v>
      </c>
      <c r="ARD109">
        <v>0</v>
      </c>
      <c r="ARF109" t="s">
        <v>1368</v>
      </c>
      <c r="ARG109" t="s">
        <v>1417</v>
      </c>
      <c r="ARH109">
        <v>0</v>
      </c>
      <c r="ARI109">
        <v>0</v>
      </c>
      <c r="ARJ109">
        <v>0</v>
      </c>
      <c r="ARK109">
        <v>0</v>
      </c>
      <c r="ARL109">
        <v>1</v>
      </c>
      <c r="ARM109">
        <v>0</v>
      </c>
      <c r="ARN109" t="s">
        <v>1417</v>
      </c>
      <c r="ARO109" t="s">
        <v>1296</v>
      </c>
      <c r="ARP109">
        <v>1</v>
      </c>
      <c r="ARQ109">
        <v>0</v>
      </c>
      <c r="ARR109">
        <v>0</v>
      </c>
      <c r="ARS109">
        <v>0</v>
      </c>
      <c r="ART109">
        <v>0</v>
      </c>
      <c r="ARU109">
        <v>0</v>
      </c>
      <c r="ARV109">
        <v>0</v>
      </c>
      <c r="ARW109">
        <v>0</v>
      </c>
      <c r="ARX109">
        <v>0</v>
      </c>
      <c r="ARZ109" t="s">
        <v>1306</v>
      </c>
      <c r="ASA109" t="s">
        <v>1296</v>
      </c>
      <c r="ASB109">
        <v>1</v>
      </c>
      <c r="ASC109">
        <v>0</v>
      </c>
      <c r="ASD109">
        <v>0</v>
      </c>
      <c r="ASE109">
        <v>0</v>
      </c>
      <c r="ASF109">
        <v>0</v>
      </c>
      <c r="ASG109">
        <v>0</v>
      </c>
      <c r="ASH109">
        <v>0</v>
      </c>
      <c r="ASI109">
        <v>0</v>
      </c>
      <c r="ASJ109">
        <v>0</v>
      </c>
      <c r="ASL109" t="s">
        <v>1296</v>
      </c>
      <c r="ASM109">
        <v>1</v>
      </c>
      <c r="ASN109">
        <v>0</v>
      </c>
      <c r="ASO109">
        <v>0</v>
      </c>
      <c r="ASP109">
        <v>0</v>
      </c>
      <c r="ASQ109">
        <v>0</v>
      </c>
      <c r="ASR109">
        <v>0</v>
      </c>
      <c r="ASS109">
        <v>0</v>
      </c>
      <c r="AST109">
        <v>0</v>
      </c>
      <c r="ASU109">
        <v>0</v>
      </c>
      <c r="ASV109">
        <v>0</v>
      </c>
      <c r="ASX109" t="s">
        <v>1296</v>
      </c>
      <c r="ASY109">
        <v>1</v>
      </c>
      <c r="ASZ109">
        <v>0</v>
      </c>
      <c r="ATA109">
        <v>0</v>
      </c>
      <c r="ATB109">
        <v>0</v>
      </c>
      <c r="ATC109">
        <v>0</v>
      </c>
      <c r="ATD109">
        <v>0</v>
      </c>
      <c r="ATE109">
        <v>0</v>
      </c>
      <c r="ATF109">
        <v>0</v>
      </c>
      <c r="ATG109">
        <v>0</v>
      </c>
      <c r="ATI109" t="s">
        <v>1296</v>
      </c>
      <c r="ATJ109">
        <v>1</v>
      </c>
      <c r="ATK109">
        <v>0</v>
      </c>
      <c r="ATL109">
        <v>0</v>
      </c>
      <c r="ATM109">
        <v>0</v>
      </c>
      <c r="ATN109">
        <v>0</v>
      </c>
      <c r="ATO109">
        <v>0</v>
      </c>
      <c r="ATP109">
        <v>0</v>
      </c>
      <c r="ATQ109">
        <v>0</v>
      </c>
      <c r="ATR109">
        <v>0</v>
      </c>
      <c r="ATT109" t="s">
        <v>1327</v>
      </c>
      <c r="ATX109" t="s">
        <v>1337</v>
      </c>
      <c r="ATY109" t="s">
        <v>1417</v>
      </c>
      <c r="AUG109">
        <v>444583988</v>
      </c>
      <c r="AUH109" s="167">
        <v>45102.622395833328</v>
      </c>
      <c r="AUK109" t="s">
        <v>1308</v>
      </c>
      <c r="AUL109" t="s">
        <v>1309</v>
      </c>
      <c r="AUM109" t="s">
        <v>1310</v>
      </c>
    </row>
    <row r="110" spans="1:534 1125:1235" customFormat="1" ht="14.45">
      <c r="A110">
        <v>109</v>
      </c>
      <c r="B110" t="s">
        <v>1921</v>
      </c>
      <c r="C110" s="167">
        <v>45101</v>
      </c>
      <c r="D110" t="s">
        <v>1901</v>
      </c>
      <c r="E110" t="s">
        <v>1902</v>
      </c>
      <c r="F110" s="167">
        <v>45101.383253900472</v>
      </c>
      <c r="G110" s="167">
        <v>45101.741239340277</v>
      </c>
      <c r="H110" t="s">
        <v>1286</v>
      </c>
      <c r="K110" t="s">
        <v>1826</v>
      </c>
      <c r="L110" s="167">
        <v>45101</v>
      </c>
      <c r="M110" t="s">
        <v>1827</v>
      </c>
      <c r="N110" t="s">
        <v>1903</v>
      </c>
      <c r="O110" t="s">
        <v>1904</v>
      </c>
      <c r="P110" t="s">
        <v>1504</v>
      </c>
      <c r="S110" t="s">
        <v>1830</v>
      </c>
      <c r="T110" t="s">
        <v>1905</v>
      </c>
      <c r="V110" t="s">
        <v>1294</v>
      </c>
      <c r="X110" t="s">
        <v>1295</v>
      </c>
      <c r="AA110" t="s">
        <v>1296</v>
      </c>
      <c r="AB110">
        <v>0</v>
      </c>
      <c r="AC110">
        <v>0</v>
      </c>
      <c r="AD110">
        <v>0</v>
      </c>
      <c r="AE110">
        <v>1</v>
      </c>
      <c r="AF110">
        <v>1</v>
      </c>
      <c r="EK110" t="s">
        <v>1296</v>
      </c>
      <c r="EL110">
        <v>0</v>
      </c>
      <c r="EM110">
        <v>0</v>
      </c>
      <c r="EN110">
        <v>0</v>
      </c>
      <c r="EO110">
        <v>0</v>
      </c>
      <c r="EP110">
        <v>1</v>
      </c>
      <c r="EQ110">
        <v>1</v>
      </c>
      <c r="JB110" t="s">
        <v>1344</v>
      </c>
      <c r="JC110">
        <v>0</v>
      </c>
      <c r="JD110">
        <v>0</v>
      </c>
      <c r="JE110">
        <v>1</v>
      </c>
      <c r="JF110">
        <v>0</v>
      </c>
      <c r="JG110">
        <v>0</v>
      </c>
      <c r="JH110">
        <v>0</v>
      </c>
      <c r="JI110">
        <v>0</v>
      </c>
      <c r="JJ110">
        <v>0</v>
      </c>
      <c r="JK110">
        <v>0</v>
      </c>
      <c r="JL110">
        <v>0</v>
      </c>
      <c r="JM110">
        <v>0</v>
      </c>
      <c r="JN110">
        <v>0</v>
      </c>
      <c r="JO110">
        <v>0</v>
      </c>
      <c r="JP110">
        <v>0</v>
      </c>
      <c r="JQ110">
        <v>0</v>
      </c>
      <c r="JR110">
        <v>0</v>
      </c>
      <c r="JS110">
        <v>1</v>
      </c>
      <c r="JT110">
        <v>3</v>
      </c>
      <c r="KV110" t="s">
        <v>1298</v>
      </c>
      <c r="KW110" t="s">
        <v>1345</v>
      </c>
      <c r="KX110">
        <v>0</v>
      </c>
      <c r="KY110">
        <v>1</v>
      </c>
      <c r="KZ110">
        <v>1</v>
      </c>
      <c r="LB110">
        <v>31000</v>
      </c>
      <c r="LC110">
        <v>37500</v>
      </c>
      <c r="LD110" t="s">
        <v>1317</v>
      </c>
      <c r="LG110">
        <v>90</v>
      </c>
      <c r="LH110">
        <v>3</v>
      </c>
      <c r="LI110">
        <v>0</v>
      </c>
      <c r="LJ110">
        <v>20</v>
      </c>
      <c r="LK110">
        <v>20</v>
      </c>
      <c r="QX110" t="s">
        <v>1302</v>
      </c>
      <c r="SF110" t="s">
        <v>1303</v>
      </c>
      <c r="SG110">
        <v>1</v>
      </c>
      <c r="SH110">
        <v>0</v>
      </c>
      <c r="SI110">
        <v>0</v>
      </c>
      <c r="SJ110">
        <v>0</v>
      </c>
      <c r="AQG110" t="s">
        <v>1296</v>
      </c>
      <c r="AQH110">
        <v>1</v>
      </c>
      <c r="AQI110">
        <v>0</v>
      </c>
      <c r="AQJ110">
        <v>0</v>
      </c>
      <c r="AQK110">
        <v>0</v>
      </c>
      <c r="AQL110">
        <v>0</v>
      </c>
      <c r="AQM110">
        <v>0</v>
      </c>
      <c r="AQN110">
        <v>0</v>
      </c>
      <c r="AQO110">
        <v>0</v>
      </c>
      <c r="AQP110">
        <v>0</v>
      </c>
      <c r="AQQ110">
        <v>0</v>
      </c>
      <c r="AQS110" t="s">
        <v>1417</v>
      </c>
      <c r="AQT110">
        <v>0</v>
      </c>
      <c r="AQU110">
        <v>0</v>
      </c>
      <c r="AQV110">
        <v>0</v>
      </c>
      <c r="AQW110">
        <v>0</v>
      </c>
      <c r="AQX110">
        <v>0</v>
      </c>
      <c r="AQY110">
        <v>0</v>
      </c>
      <c r="AQZ110">
        <v>0</v>
      </c>
      <c r="ARA110">
        <v>0</v>
      </c>
      <c r="ARB110">
        <v>0</v>
      </c>
      <c r="ARC110">
        <v>1</v>
      </c>
      <c r="ARD110">
        <v>0</v>
      </c>
      <c r="ARF110" t="s">
        <v>1325</v>
      </c>
      <c r="ARG110" t="s">
        <v>1302</v>
      </c>
      <c r="ARH110">
        <v>1</v>
      </c>
      <c r="ARI110">
        <v>0</v>
      </c>
      <c r="ARJ110">
        <v>0</v>
      </c>
      <c r="ARK110">
        <v>0</v>
      </c>
      <c r="ARL110">
        <v>0</v>
      </c>
      <c r="ARM110">
        <v>0</v>
      </c>
      <c r="ARO110" t="s">
        <v>1296</v>
      </c>
      <c r="ARP110">
        <v>1</v>
      </c>
      <c r="ARQ110">
        <v>0</v>
      </c>
      <c r="ARR110">
        <v>0</v>
      </c>
      <c r="ARS110">
        <v>0</v>
      </c>
      <c r="ART110">
        <v>0</v>
      </c>
      <c r="ARU110">
        <v>0</v>
      </c>
      <c r="ARV110">
        <v>0</v>
      </c>
      <c r="ARW110">
        <v>0</v>
      </c>
      <c r="ARX110">
        <v>0</v>
      </c>
      <c r="ARZ110" t="s">
        <v>1306</v>
      </c>
      <c r="ASA110" t="s">
        <v>1296</v>
      </c>
      <c r="ASB110">
        <v>1</v>
      </c>
      <c r="ASC110">
        <v>0</v>
      </c>
      <c r="ASD110">
        <v>0</v>
      </c>
      <c r="ASE110">
        <v>0</v>
      </c>
      <c r="ASF110">
        <v>0</v>
      </c>
      <c r="ASG110">
        <v>0</v>
      </c>
      <c r="ASH110">
        <v>0</v>
      </c>
      <c r="ASI110">
        <v>0</v>
      </c>
      <c r="ASJ110">
        <v>0</v>
      </c>
      <c r="ASL110" t="s">
        <v>1296</v>
      </c>
      <c r="ASM110">
        <v>1</v>
      </c>
      <c r="ASN110">
        <v>0</v>
      </c>
      <c r="ASO110">
        <v>0</v>
      </c>
      <c r="ASP110">
        <v>0</v>
      </c>
      <c r="ASQ110">
        <v>0</v>
      </c>
      <c r="ASR110">
        <v>0</v>
      </c>
      <c r="ASS110">
        <v>0</v>
      </c>
      <c r="AST110">
        <v>0</v>
      </c>
      <c r="ASU110">
        <v>0</v>
      </c>
      <c r="ASV110">
        <v>0</v>
      </c>
      <c r="ASX110" t="s">
        <v>1296</v>
      </c>
      <c r="ASY110">
        <v>1</v>
      </c>
      <c r="ASZ110">
        <v>0</v>
      </c>
      <c r="ATA110">
        <v>0</v>
      </c>
      <c r="ATB110">
        <v>0</v>
      </c>
      <c r="ATC110">
        <v>0</v>
      </c>
      <c r="ATD110">
        <v>0</v>
      </c>
      <c r="ATE110">
        <v>0</v>
      </c>
      <c r="ATF110">
        <v>0</v>
      </c>
      <c r="ATG110">
        <v>0</v>
      </c>
      <c r="ATI110" t="s">
        <v>1296</v>
      </c>
      <c r="ATJ110">
        <v>1</v>
      </c>
      <c r="ATK110">
        <v>0</v>
      </c>
      <c r="ATL110">
        <v>0</v>
      </c>
      <c r="ATM110">
        <v>0</v>
      </c>
      <c r="ATN110">
        <v>0</v>
      </c>
      <c r="ATO110">
        <v>0</v>
      </c>
      <c r="ATP110">
        <v>0</v>
      </c>
      <c r="ATQ110">
        <v>0</v>
      </c>
      <c r="ATR110">
        <v>0</v>
      </c>
      <c r="ATT110" t="s">
        <v>1327</v>
      </c>
      <c r="ATX110" t="s">
        <v>1327</v>
      </c>
      <c r="AUG110">
        <v>444584027</v>
      </c>
      <c r="AUH110" s="167">
        <v>45102.622430555552</v>
      </c>
      <c r="AUK110" t="s">
        <v>1308</v>
      </c>
      <c r="AUL110" t="s">
        <v>1309</v>
      </c>
      <c r="AUM110" t="s">
        <v>1310</v>
      </c>
    </row>
    <row r="111" spans="1:534 1125:1235" customFormat="1" ht="14.45">
      <c r="A111">
        <v>110</v>
      </c>
      <c r="B111" t="s">
        <v>1922</v>
      </c>
      <c r="C111" s="167">
        <v>45101</v>
      </c>
      <c r="D111" t="s">
        <v>1901</v>
      </c>
      <c r="E111" t="s">
        <v>1902</v>
      </c>
      <c r="F111" s="167">
        <v>45101.41193368056</v>
      </c>
      <c r="G111" s="167">
        <v>45101.542115358803</v>
      </c>
      <c r="H111" t="s">
        <v>1286</v>
      </c>
      <c r="K111" t="s">
        <v>1826</v>
      </c>
      <c r="L111" s="167">
        <v>45101</v>
      </c>
      <c r="M111" t="s">
        <v>1827</v>
      </c>
      <c r="N111" t="s">
        <v>1903</v>
      </c>
      <c r="O111" t="s">
        <v>1904</v>
      </c>
      <c r="P111" t="s">
        <v>1291</v>
      </c>
      <c r="S111" t="s">
        <v>1830</v>
      </c>
      <c r="T111" t="s">
        <v>1905</v>
      </c>
      <c r="V111" t="s">
        <v>1294</v>
      </c>
      <c r="X111" t="s">
        <v>1295</v>
      </c>
      <c r="AA111" t="s">
        <v>1296</v>
      </c>
      <c r="AB111">
        <v>0</v>
      </c>
      <c r="AC111">
        <v>0</v>
      </c>
      <c r="AD111">
        <v>0</v>
      </c>
      <c r="AE111">
        <v>1</v>
      </c>
      <c r="AF111">
        <v>1</v>
      </c>
      <c r="EK111" t="s">
        <v>1358</v>
      </c>
      <c r="EL111">
        <v>1</v>
      </c>
      <c r="EM111">
        <v>0</v>
      </c>
      <c r="EN111">
        <v>1</v>
      </c>
      <c r="EO111">
        <v>1</v>
      </c>
      <c r="EP111">
        <v>0</v>
      </c>
      <c r="EQ111">
        <v>3</v>
      </c>
      <c r="ES111" t="s">
        <v>1298</v>
      </c>
      <c r="ET111">
        <v>5000</v>
      </c>
      <c r="EU111" t="s">
        <v>1317</v>
      </c>
      <c r="EX111">
        <v>60</v>
      </c>
      <c r="EY111">
        <v>2</v>
      </c>
      <c r="EZ111">
        <v>0</v>
      </c>
      <c r="FA111">
        <v>20</v>
      </c>
      <c r="FB111">
        <v>50</v>
      </c>
      <c r="FO111" t="s">
        <v>1298</v>
      </c>
      <c r="FP111">
        <v>1250</v>
      </c>
      <c r="FQ111" t="s">
        <v>1317</v>
      </c>
      <c r="FT111">
        <v>90</v>
      </c>
      <c r="FU111">
        <v>2</v>
      </c>
      <c r="FV111">
        <v>0</v>
      </c>
      <c r="FW111">
        <v>50</v>
      </c>
      <c r="FX111">
        <v>100</v>
      </c>
      <c r="FZ111" t="s">
        <v>1298</v>
      </c>
      <c r="GA111">
        <v>2250</v>
      </c>
      <c r="GB111" t="s">
        <v>1317</v>
      </c>
      <c r="GE111">
        <v>90</v>
      </c>
      <c r="GF111">
        <v>3</v>
      </c>
      <c r="GG111">
        <v>0</v>
      </c>
      <c r="GH111">
        <v>50</v>
      </c>
      <c r="GI111">
        <v>50</v>
      </c>
      <c r="GK111" t="s">
        <v>1302</v>
      </c>
      <c r="HH111" t="s">
        <v>1303</v>
      </c>
      <c r="HI111">
        <v>1</v>
      </c>
      <c r="HJ111">
        <v>0</v>
      </c>
      <c r="HK111">
        <v>0</v>
      </c>
      <c r="HL111">
        <v>0</v>
      </c>
      <c r="JB111" t="s">
        <v>1811</v>
      </c>
      <c r="JC111">
        <v>0</v>
      </c>
      <c r="JD111">
        <v>0</v>
      </c>
      <c r="JE111">
        <v>0</v>
      </c>
      <c r="JF111">
        <v>0</v>
      </c>
      <c r="JG111">
        <v>0</v>
      </c>
      <c r="JH111">
        <v>0</v>
      </c>
      <c r="JI111">
        <v>0</v>
      </c>
      <c r="JJ111">
        <v>0</v>
      </c>
      <c r="JK111">
        <v>0</v>
      </c>
      <c r="JL111">
        <v>0</v>
      </c>
      <c r="JM111">
        <v>0</v>
      </c>
      <c r="JN111">
        <v>0</v>
      </c>
      <c r="JO111">
        <v>1</v>
      </c>
      <c r="JP111">
        <v>0</v>
      </c>
      <c r="JQ111">
        <v>1</v>
      </c>
      <c r="JR111">
        <v>0</v>
      </c>
      <c r="JS111">
        <v>2</v>
      </c>
      <c r="JT111">
        <v>6</v>
      </c>
      <c r="PN111" t="s">
        <v>1298</v>
      </c>
      <c r="PO111">
        <v>1250</v>
      </c>
      <c r="PP111" t="s">
        <v>1299</v>
      </c>
      <c r="PS111">
        <v>30</v>
      </c>
      <c r="PT111">
        <v>1</v>
      </c>
      <c r="PU111">
        <v>0</v>
      </c>
      <c r="PV111">
        <v>10</v>
      </c>
      <c r="PW111">
        <v>100</v>
      </c>
      <c r="QM111" t="s">
        <v>1298</v>
      </c>
      <c r="QN111">
        <v>250</v>
      </c>
      <c r="QO111" t="s">
        <v>1299</v>
      </c>
      <c r="QR111">
        <v>60</v>
      </c>
      <c r="QS111">
        <v>1</v>
      </c>
      <c r="QT111">
        <v>0</v>
      </c>
      <c r="QU111">
        <v>100</v>
      </c>
      <c r="QV111">
        <v>100</v>
      </c>
      <c r="QX111" t="s">
        <v>1302</v>
      </c>
      <c r="SF111" t="s">
        <v>1303</v>
      </c>
      <c r="SG111">
        <v>1</v>
      </c>
      <c r="SH111">
        <v>0</v>
      </c>
      <c r="SI111">
        <v>0</v>
      </c>
      <c r="SJ111">
        <v>0</v>
      </c>
      <c r="AQG111" t="s">
        <v>1296</v>
      </c>
      <c r="AQH111">
        <v>1</v>
      </c>
      <c r="AQI111">
        <v>0</v>
      </c>
      <c r="AQJ111">
        <v>0</v>
      </c>
      <c r="AQK111">
        <v>0</v>
      </c>
      <c r="AQL111">
        <v>0</v>
      </c>
      <c r="AQM111">
        <v>0</v>
      </c>
      <c r="AQN111">
        <v>0</v>
      </c>
      <c r="AQO111">
        <v>0</v>
      </c>
      <c r="AQP111">
        <v>0</v>
      </c>
      <c r="AQQ111">
        <v>0</v>
      </c>
      <c r="AQS111" t="s">
        <v>1923</v>
      </c>
      <c r="AQT111">
        <v>1</v>
      </c>
      <c r="AQU111">
        <v>0</v>
      </c>
      <c r="AQV111">
        <v>0</v>
      </c>
      <c r="AQW111">
        <v>0</v>
      </c>
      <c r="AQX111">
        <v>0</v>
      </c>
      <c r="AQY111">
        <v>0</v>
      </c>
      <c r="AQZ111">
        <v>0</v>
      </c>
      <c r="ARA111">
        <v>0</v>
      </c>
      <c r="ARB111">
        <v>1</v>
      </c>
      <c r="ARC111">
        <v>0</v>
      </c>
      <c r="ARD111">
        <v>0</v>
      </c>
      <c r="ARE111" t="s">
        <v>1924</v>
      </c>
      <c r="ARF111" t="s">
        <v>1305</v>
      </c>
      <c r="ARG111" t="s">
        <v>1417</v>
      </c>
      <c r="ARH111">
        <v>0</v>
      </c>
      <c r="ARI111">
        <v>0</v>
      </c>
      <c r="ARJ111">
        <v>0</v>
      </c>
      <c r="ARK111">
        <v>0</v>
      </c>
      <c r="ARL111">
        <v>1</v>
      </c>
      <c r="ARM111">
        <v>0</v>
      </c>
      <c r="ARN111" t="s">
        <v>1373</v>
      </c>
      <c r="ARO111" t="s">
        <v>1296</v>
      </c>
      <c r="ARP111">
        <v>1</v>
      </c>
      <c r="ARQ111">
        <v>0</v>
      </c>
      <c r="ARR111">
        <v>0</v>
      </c>
      <c r="ARS111">
        <v>0</v>
      </c>
      <c r="ART111">
        <v>0</v>
      </c>
      <c r="ARU111">
        <v>0</v>
      </c>
      <c r="ARV111">
        <v>0</v>
      </c>
      <c r="ARW111">
        <v>0</v>
      </c>
      <c r="ARX111">
        <v>0</v>
      </c>
      <c r="ARZ111" t="s">
        <v>1306</v>
      </c>
      <c r="ASA111" t="s">
        <v>1296</v>
      </c>
      <c r="ASB111">
        <v>1</v>
      </c>
      <c r="ASC111">
        <v>0</v>
      </c>
      <c r="ASD111">
        <v>0</v>
      </c>
      <c r="ASE111">
        <v>0</v>
      </c>
      <c r="ASF111">
        <v>0</v>
      </c>
      <c r="ASG111">
        <v>0</v>
      </c>
      <c r="ASH111">
        <v>0</v>
      </c>
      <c r="ASI111">
        <v>0</v>
      </c>
      <c r="ASJ111">
        <v>0</v>
      </c>
      <c r="ASL111" t="s">
        <v>1296</v>
      </c>
      <c r="ASM111">
        <v>1</v>
      </c>
      <c r="ASN111">
        <v>0</v>
      </c>
      <c r="ASO111">
        <v>0</v>
      </c>
      <c r="ASP111">
        <v>0</v>
      </c>
      <c r="ASQ111">
        <v>0</v>
      </c>
      <c r="ASR111">
        <v>0</v>
      </c>
      <c r="ASS111">
        <v>0</v>
      </c>
      <c r="AST111">
        <v>0</v>
      </c>
      <c r="ASU111">
        <v>0</v>
      </c>
      <c r="ASV111">
        <v>0</v>
      </c>
      <c r="ASX111" t="s">
        <v>1296</v>
      </c>
      <c r="ASY111">
        <v>1</v>
      </c>
      <c r="ASZ111">
        <v>0</v>
      </c>
      <c r="ATA111">
        <v>0</v>
      </c>
      <c r="ATB111">
        <v>0</v>
      </c>
      <c r="ATC111">
        <v>0</v>
      </c>
      <c r="ATD111">
        <v>0</v>
      </c>
      <c r="ATE111">
        <v>0</v>
      </c>
      <c r="ATF111">
        <v>0</v>
      </c>
      <c r="ATG111">
        <v>0</v>
      </c>
      <c r="ATI111" t="s">
        <v>1908</v>
      </c>
      <c r="ATJ111">
        <v>0</v>
      </c>
      <c r="ATK111">
        <v>0</v>
      </c>
      <c r="ATL111">
        <v>0</v>
      </c>
      <c r="ATM111">
        <v>0</v>
      </c>
      <c r="ATN111">
        <v>0</v>
      </c>
      <c r="ATO111">
        <v>0</v>
      </c>
      <c r="ATP111">
        <v>1</v>
      </c>
      <c r="ATQ111">
        <v>0</v>
      </c>
      <c r="ATR111">
        <v>0</v>
      </c>
      <c r="ATT111" t="s">
        <v>1327</v>
      </c>
      <c r="ATX111" t="s">
        <v>1327</v>
      </c>
      <c r="AUG111">
        <v>444584065</v>
      </c>
      <c r="AUH111" s="167">
        <v>45102.622476851851</v>
      </c>
      <c r="AUK111" t="s">
        <v>1308</v>
      </c>
      <c r="AUL111" t="s">
        <v>1309</v>
      </c>
      <c r="AUM111" t="s">
        <v>1310</v>
      </c>
    </row>
    <row r="112" spans="1:534 1125:1235" customFormat="1" ht="14.45">
      <c r="A112">
        <v>111</v>
      </c>
      <c r="B112" t="s">
        <v>1925</v>
      </c>
      <c r="C112" s="167">
        <v>45101</v>
      </c>
      <c r="D112" t="s">
        <v>1901</v>
      </c>
      <c r="E112" t="s">
        <v>1902</v>
      </c>
      <c r="F112" s="167">
        <v>45101.412649872676</v>
      </c>
      <c r="G112" s="167">
        <v>45101.53501550926</v>
      </c>
      <c r="H112" t="s">
        <v>1286</v>
      </c>
      <c r="K112" t="s">
        <v>1826</v>
      </c>
      <c r="L112" s="167">
        <v>45101</v>
      </c>
      <c r="M112" t="s">
        <v>1827</v>
      </c>
      <c r="N112" t="s">
        <v>1903</v>
      </c>
      <c r="O112" t="s">
        <v>1904</v>
      </c>
      <c r="P112" t="s">
        <v>1291</v>
      </c>
      <c r="S112" t="s">
        <v>1830</v>
      </c>
      <c r="T112" t="s">
        <v>1905</v>
      </c>
      <c r="V112" t="s">
        <v>1294</v>
      </c>
      <c r="X112" t="s">
        <v>1295</v>
      </c>
      <c r="AA112" t="s">
        <v>1296</v>
      </c>
      <c r="AB112">
        <v>0</v>
      </c>
      <c r="AC112">
        <v>0</v>
      </c>
      <c r="AD112">
        <v>0</v>
      </c>
      <c r="AE112">
        <v>1</v>
      </c>
      <c r="AF112">
        <v>1</v>
      </c>
      <c r="EK112" t="s">
        <v>1296</v>
      </c>
      <c r="EL112">
        <v>0</v>
      </c>
      <c r="EM112">
        <v>0</v>
      </c>
      <c r="EN112">
        <v>0</v>
      </c>
      <c r="EO112">
        <v>0</v>
      </c>
      <c r="EP112">
        <v>1</v>
      </c>
      <c r="EQ112">
        <v>1</v>
      </c>
      <c r="JB112" t="s">
        <v>1926</v>
      </c>
      <c r="JC112">
        <v>0</v>
      </c>
      <c r="JD112">
        <v>0</v>
      </c>
      <c r="JE112">
        <v>0</v>
      </c>
      <c r="JF112">
        <v>0</v>
      </c>
      <c r="JG112">
        <v>0</v>
      </c>
      <c r="JH112">
        <v>0</v>
      </c>
      <c r="JI112">
        <v>0</v>
      </c>
      <c r="JJ112">
        <v>0</v>
      </c>
      <c r="JK112">
        <v>0</v>
      </c>
      <c r="JL112">
        <v>0</v>
      </c>
      <c r="JM112">
        <v>1</v>
      </c>
      <c r="JN112">
        <v>1</v>
      </c>
      <c r="JO112">
        <v>0</v>
      </c>
      <c r="JP112">
        <v>1</v>
      </c>
      <c r="JQ112">
        <v>0</v>
      </c>
      <c r="JR112">
        <v>0</v>
      </c>
      <c r="JS112">
        <v>3</v>
      </c>
      <c r="JT112">
        <v>5</v>
      </c>
      <c r="OR112" t="s">
        <v>1298</v>
      </c>
      <c r="OS112">
        <v>3000</v>
      </c>
      <c r="OT112" t="s">
        <v>1317</v>
      </c>
      <c r="OW112">
        <v>60</v>
      </c>
      <c r="OX112">
        <v>2</v>
      </c>
      <c r="OY112">
        <v>0</v>
      </c>
      <c r="OZ112">
        <v>50</v>
      </c>
      <c r="PA112">
        <v>100</v>
      </c>
      <c r="PC112" t="s">
        <v>1298</v>
      </c>
      <c r="PD112">
        <v>2750</v>
      </c>
      <c r="PE112" t="s">
        <v>1317</v>
      </c>
      <c r="PH112">
        <v>60</v>
      </c>
      <c r="PI112">
        <v>2</v>
      </c>
      <c r="PJ112">
        <v>0</v>
      </c>
      <c r="PK112">
        <v>100</v>
      </c>
      <c r="PL112">
        <v>100</v>
      </c>
      <c r="PY112" t="s">
        <v>1298</v>
      </c>
      <c r="PZ112" t="s">
        <v>1294</v>
      </c>
      <c r="QA112">
        <v>3000</v>
      </c>
      <c r="QD112" t="s">
        <v>1927</v>
      </c>
      <c r="QE112" t="s">
        <v>1928</v>
      </c>
      <c r="QG112">
        <v>90</v>
      </c>
      <c r="QH112">
        <v>14</v>
      </c>
      <c r="QI112">
        <v>0</v>
      </c>
      <c r="QJ112">
        <v>1000</v>
      </c>
      <c r="QK112">
        <v>100</v>
      </c>
      <c r="QX112" t="s">
        <v>1294</v>
      </c>
      <c r="QZ112" t="s">
        <v>1929</v>
      </c>
      <c r="RA112">
        <v>0</v>
      </c>
      <c r="RB112">
        <v>0</v>
      </c>
      <c r="RC112">
        <v>0</v>
      </c>
      <c r="RD112">
        <v>0</v>
      </c>
      <c r="RE112">
        <v>0</v>
      </c>
      <c r="RF112">
        <v>0</v>
      </c>
      <c r="RG112">
        <v>0</v>
      </c>
      <c r="RH112">
        <v>0</v>
      </c>
      <c r="RI112">
        <v>0</v>
      </c>
      <c r="RJ112">
        <v>0</v>
      </c>
      <c r="RK112">
        <v>1</v>
      </c>
      <c r="RL112">
        <v>1</v>
      </c>
      <c r="RM112">
        <v>0</v>
      </c>
      <c r="RN112">
        <v>1</v>
      </c>
      <c r="RO112">
        <v>0</v>
      </c>
      <c r="RP112">
        <v>0</v>
      </c>
      <c r="RR112" t="s">
        <v>1930</v>
      </c>
      <c r="RS112">
        <v>0</v>
      </c>
      <c r="RT112">
        <v>0</v>
      </c>
      <c r="RU112">
        <v>0</v>
      </c>
      <c r="RV112">
        <v>0</v>
      </c>
      <c r="RW112">
        <v>0</v>
      </c>
      <c r="RX112">
        <v>0</v>
      </c>
      <c r="RY112">
        <v>1</v>
      </c>
      <c r="RZ112">
        <v>0</v>
      </c>
      <c r="SA112">
        <v>0</v>
      </c>
      <c r="SB112">
        <v>0</v>
      </c>
      <c r="SC112">
        <v>0</v>
      </c>
      <c r="SF112" t="s">
        <v>1303</v>
      </c>
      <c r="SG112">
        <v>1</v>
      </c>
      <c r="SH112">
        <v>0</v>
      </c>
      <c r="SI112">
        <v>0</v>
      </c>
      <c r="SJ112">
        <v>0</v>
      </c>
      <c r="AQG112" t="s">
        <v>1296</v>
      </c>
      <c r="AQH112">
        <v>1</v>
      </c>
      <c r="AQI112">
        <v>0</v>
      </c>
      <c r="AQJ112">
        <v>0</v>
      </c>
      <c r="AQK112">
        <v>0</v>
      </c>
      <c r="AQL112">
        <v>0</v>
      </c>
      <c r="AQM112">
        <v>0</v>
      </c>
      <c r="AQN112">
        <v>0</v>
      </c>
      <c r="AQO112">
        <v>0</v>
      </c>
      <c r="AQP112">
        <v>0</v>
      </c>
      <c r="AQQ112">
        <v>0</v>
      </c>
      <c r="AQS112" t="s">
        <v>1335</v>
      </c>
      <c r="AQT112">
        <v>0</v>
      </c>
      <c r="AQU112">
        <v>0</v>
      </c>
      <c r="AQV112">
        <v>1</v>
      </c>
      <c r="AQW112">
        <v>1</v>
      </c>
      <c r="AQX112">
        <v>0</v>
      </c>
      <c r="AQY112">
        <v>0</v>
      </c>
      <c r="AQZ112">
        <v>0</v>
      </c>
      <c r="ARA112">
        <v>0</v>
      </c>
      <c r="ARB112">
        <v>0</v>
      </c>
      <c r="ARC112">
        <v>0</v>
      </c>
      <c r="ARD112">
        <v>0</v>
      </c>
      <c r="ARF112" t="s">
        <v>1372</v>
      </c>
      <c r="ARG112" t="s">
        <v>1417</v>
      </c>
      <c r="ARH112">
        <v>0</v>
      </c>
      <c r="ARI112">
        <v>0</v>
      </c>
      <c r="ARJ112">
        <v>0</v>
      </c>
      <c r="ARK112">
        <v>0</v>
      </c>
      <c r="ARL112">
        <v>1</v>
      </c>
      <c r="ARM112">
        <v>0</v>
      </c>
      <c r="ARO112" t="s">
        <v>1296</v>
      </c>
      <c r="ARP112">
        <v>1</v>
      </c>
      <c r="ARQ112">
        <v>0</v>
      </c>
      <c r="ARR112">
        <v>0</v>
      </c>
      <c r="ARS112">
        <v>0</v>
      </c>
      <c r="ART112">
        <v>0</v>
      </c>
      <c r="ARU112">
        <v>0</v>
      </c>
      <c r="ARV112">
        <v>0</v>
      </c>
      <c r="ARW112">
        <v>0</v>
      </c>
      <c r="ARX112">
        <v>0</v>
      </c>
      <c r="ARZ112" t="s">
        <v>1306</v>
      </c>
      <c r="ASA112" t="s">
        <v>1296</v>
      </c>
      <c r="ASB112">
        <v>1</v>
      </c>
      <c r="ASC112">
        <v>0</v>
      </c>
      <c r="ASD112">
        <v>0</v>
      </c>
      <c r="ASE112">
        <v>0</v>
      </c>
      <c r="ASF112">
        <v>0</v>
      </c>
      <c r="ASG112">
        <v>0</v>
      </c>
      <c r="ASH112">
        <v>0</v>
      </c>
      <c r="ASI112">
        <v>0</v>
      </c>
      <c r="ASJ112">
        <v>0</v>
      </c>
      <c r="ASL112" t="s">
        <v>1296</v>
      </c>
      <c r="ASM112">
        <v>1</v>
      </c>
      <c r="ASN112">
        <v>0</v>
      </c>
      <c r="ASO112">
        <v>0</v>
      </c>
      <c r="ASP112">
        <v>0</v>
      </c>
      <c r="ASQ112">
        <v>0</v>
      </c>
      <c r="ASR112">
        <v>0</v>
      </c>
      <c r="ASS112">
        <v>0</v>
      </c>
      <c r="AST112">
        <v>0</v>
      </c>
      <c r="ASU112">
        <v>0</v>
      </c>
      <c r="ASV112">
        <v>0</v>
      </c>
      <c r="ASX112" t="s">
        <v>1296</v>
      </c>
      <c r="ASY112">
        <v>1</v>
      </c>
      <c r="ASZ112">
        <v>0</v>
      </c>
      <c r="ATA112">
        <v>0</v>
      </c>
      <c r="ATB112">
        <v>0</v>
      </c>
      <c r="ATC112">
        <v>0</v>
      </c>
      <c r="ATD112">
        <v>0</v>
      </c>
      <c r="ATE112">
        <v>0</v>
      </c>
      <c r="ATF112">
        <v>0</v>
      </c>
      <c r="ATG112">
        <v>0</v>
      </c>
      <c r="ATI112" t="s">
        <v>1908</v>
      </c>
      <c r="ATJ112">
        <v>0</v>
      </c>
      <c r="ATK112">
        <v>0</v>
      </c>
      <c r="ATL112">
        <v>0</v>
      </c>
      <c r="ATM112">
        <v>0</v>
      </c>
      <c r="ATN112">
        <v>0</v>
      </c>
      <c r="ATO112">
        <v>0</v>
      </c>
      <c r="ATP112">
        <v>1</v>
      </c>
      <c r="ATQ112">
        <v>0</v>
      </c>
      <c r="ATR112">
        <v>0</v>
      </c>
      <c r="ATT112" t="s">
        <v>1327</v>
      </c>
      <c r="ATX112" t="s">
        <v>1394</v>
      </c>
      <c r="ATY112" t="s">
        <v>1294</v>
      </c>
      <c r="ATZ112" t="s">
        <v>1931</v>
      </c>
      <c r="AUD112" t="s">
        <v>1932</v>
      </c>
      <c r="AUG112">
        <v>444584096</v>
      </c>
      <c r="AUH112" s="167">
        <v>45102.622499999998</v>
      </c>
      <c r="AUK112" t="s">
        <v>1308</v>
      </c>
      <c r="AUL112" t="s">
        <v>1309</v>
      </c>
      <c r="AUM112" t="s">
        <v>1310</v>
      </c>
    </row>
    <row r="113" spans="1:565 1125:1235" customFormat="1" ht="14.45">
      <c r="A113">
        <v>112</v>
      </c>
      <c r="B113" t="s">
        <v>1933</v>
      </c>
      <c r="C113" s="167">
        <v>45101</v>
      </c>
      <c r="D113" t="s">
        <v>1901</v>
      </c>
      <c r="E113" t="s">
        <v>1902</v>
      </c>
      <c r="F113" s="167">
        <v>45101.545294120369</v>
      </c>
      <c r="G113" s="167">
        <v>45101.687549456023</v>
      </c>
      <c r="H113" t="s">
        <v>1286</v>
      </c>
      <c r="K113" t="s">
        <v>1826</v>
      </c>
      <c r="L113" s="167">
        <v>45101</v>
      </c>
      <c r="M113" t="s">
        <v>1827</v>
      </c>
      <c r="N113" t="s">
        <v>1903</v>
      </c>
      <c r="O113" t="s">
        <v>1904</v>
      </c>
      <c r="P113" t="s">
        <v>1504</v>
      </c>
      <c r="S113" t="s">
        <v>1830</v>
      </c>
      <c r="T113" t="s">
        <v>1905</v>
      </c>
      <c r="V113" t="s">
        <v>1294</v>
      </c>
      <c r="X113" t="s">
        <v>1315</v>
      </c>
      <c r="AA113" t="s">
        <v>1333</v>
      </c>
      <c r="AB113">
        <v>0</v>
      </c>
      <c r="AC113">
        <v>0</v>
      </c>
      <c r="AD113">
        <v>1</v>
      </c>
      <c r="AE113">
        <v>0</v>
      </c>
      <c r="AF113">
        <v>1</v>
      </c>
      <c r="BH113" t="s">
        <v>1298</v>
      </c>
      <c r="BI113" t="s">
        <v>1934</v>
      </c>
      <c r="BJ113">
        <v>1</v>
      </c>
      <c r="BK113">
        <v>1</v>
      </c>
      <c r="BL113">
        <v>500</v>
      </c>
      <c r="BM113">
        <v>300</v>
      </c>
      <c r="BN113" t="s">
        <v>1299</v>
      </c>
      <c r="BQ113">
        <v>30</v>
      </c>
      <c r="BR113">
        <v>1</v>
      </c>
      <c r="BS113">
        <v>0</v>
      </c>
      <c r="BT113">
        <v>120</v>
      </c>
      <c r="BU113">
        <v>1000</v>
      </c>
      <c r="BW113" t="s">
        <v>1302</v>
      </c>
      <c r="CS113" t="s">
        <v>1303</v>
      </c>
      <c r="CT113">
        <v>1</v>
      </c>
      <c r="CU113">
        <v>0</v>
      </c>
      <c r="CV113">
        <v>0</v>
      </c>
      <c r="CW113">
        <v>0</v>
      </c>
      <c r="EK113" t="s">
        <v>1459</v>
      </c>
      <c r="EL113">
        <v>1</v>
      </c>
      <c r="EM113">
        <v>0</v>
      </c>
      <c r="EN113">
        <v>0</v>
      </c>
      <c r="EO113">
        <v>0</v>
      </c>
      <c r="EP113">
        <v>0</v>
      </c>
      <c r="EQ113">
        <v>1</v>
      </c>
      <c r="ES113" t="s">
        <v>1298</v>
      </c>
      <c r="ET113">
        <v>5500</v>
      </c>
      <c r="EU113" t="s">
        <v>1317</v>
      </c>
      <c r="EX113">
        <v>90</v>
      </c>
      <c r="EY113">
        <v>2</v>
      </c>
      <c r="EZ113">
        <v>0</v>
      </c>
      <c r="FA113">
        <v>20</v>
      </c>
      <c r="FB113">
        <v>50</v>
      </c>
      <c r="GK113" t="s">
        <v>1302</v>
      </c>
      <c r="HH113" t="s">
        <v>1303</v>
      </c>
      <c r="HI113">
        <v>1</v>
      </c>
      <c r="HJ113">
        <v>0</v>
      </c>
      <c r="HK113">
        <v>0</v>
      </c>
      <c r="HL113">
        <v>0</v>
      </c>
      <c r="JB113" t="s">
        <v>1811</v>
      </c>
      <c r="JC113">
        <v>0</v>
      </c>
      <c r="JD113">
        <v>0</v>
      </c>
      <c r="JE113">
        <v>0</v>
      </c>
      <c r="JF113">
        <v>0</v>
      </c>
      <c r="JG113">
        <v>0</v>
      </c>
      <c r="JH113">
        <v>0</v>
      </c>
      <c r="JI113">
        <v>0</v>
      </c>
      <c r="JJ113">
        <v>0</v>
      </c>
      <c r="JK113">
        <v>0</v>
      </c>
      <c r="JL113">
        <v>0</v>
      </c>
      <c r="JM113">
        <v>0</v>
      </c>
      <c r="JN113">
        <v>0</v>
      </c>
      <c r="JO113">
        <v>1</v>
      </c>
      <c r="JP113">
        <v>0</v>
      </c>
      <c r="JQ113">
        <v>1</v>
      </c>
      <c r="JR113">
        <v>0</v>
      </c>
      <c r="JS113">
        <v>2</v>
      </c>
      <c r="JT113">
        <v>4</v>
      </c>
      <c r="PN113" t="s">
        <v>1298</v>
      </c>
      <c r="PO113">
        <v>1500</v>
      </c>
      <c r="PP113" t="s">
        <v>1321</v>
      </c>
      <c r="PS113">
        <v>90</v>
      </c>
      <c r="PT113">
        <v>1</v>
      </c>
      <c r="PU113">
        <v>0</v>
      </c>
      <c r="PV113">
        <v>20</v>
      </c>
      <c r="PW113">
        <v>50</v>
      </c>
      <c r="QM113" t="s">
        <v>1298</v>
      </c>
      <c r="QN113">
        <v>250</v>
      </c>
      <c r="QO113" t="s">
        <v>1321</v>
      </c>
      <c r="QR113">
        <v>30</v>
      </c>
      <c r="QS113">
        <v>1</v>
      </c>
      <c r="QT113">
        <v>0</v>
      </c>
      <c r="QU113">
        <v>50</v>
      </c>
      <c r="QV113">
        <v>100</v>
      </c>
      <c r="QX113" t="s">
        <v>1302</v>
      </c>
      <c r="SF113" t="s">
        <v>1303</v>
      </c>
      <c r="SG113">
        <v>1</v>
      </c>
      <c r="SH113">
        <v>0</v>
      </c>
      <c r="SI113">
        <v>0</v>
      </c>
      <c r="SJ113">
        <v>0</v>
      </c>
      <c r="AQG113" t="s">
        <v>1296</v>
      </c>
      <c r="AQH113">
        <v>1</v>
      </c>
      <c r="AQI113">
        <v>0</v>
      </c>
      <c r="AQJ113">
        <v>0</v>
      </c>
      <c r="AQK113">
        <v>0</v>
      </c>
      <c r="AQL113">
        <v>0</v>
      </c>
      <c r="AQM113">
        <v>0</v>
      </c>
      <c r="AQN113">
        <v>0</v>
      </c>
      <c r="AQO113">
        <v>0</v>
      </c>
      <c r="AQP113">
        <v>0</v>
      </c>
      <c r="AQQ113">
        <v>0</v>
      </c>
      <c r="AQS113" t="s">
        <v>1403</v>
      </c>
      <c r="AQT113">
        <v>0</v>
      </c>
      <c r="AQU113">
        <v>0</v>
      </c>
      <c r="AQV113">
        <v>0</v>
      </c>
      <c r="AQW113">
        <v>0</v>
      </c>
      <c r="AQX113">
        <v>0</v>
      </c>
      <c r="AQY113">
        <v>0</v>
      </c>
      <c r="AQZ113">
        <v>0</v>
      </c>
      <c r="ARA113">
        <v>0</v>
      </c>
      <c r="ARB113">
        <v>1</v>
      </c>
      <c r="ARC113">
        <v>0</v>
      </c>
      <c r="ARD113">
        <v>0</v>
      </c>
      <c r="ARE113" t="s">
        <v>1924</v>
      </c>
      <c r="ARF113" t="s">
        <v>1424</v>
      </c>
      <c r="ARG113" t="s">
        <v>1417</v>
      </c>
      <c r="ARH113">
        <v>0</v>
      </c>
      <c r="ARI113">
        <v>0</v>
      </c>
      <c r="ARJ113">
        <v>0</v>
      </c>
      <c r="ARK113">
        <v>0</v>
      </c>
      <c r="ARL113">
        <v>1</v>
      </c>
      <c r="ARM113">
        <v>0</v>
      </c>
      <c r="ARO113" t="s">
        <v>1296</v>
      </c>
      <c r="ARP113">
        <v>1</v>
      </c>
      <c r="ARQ113">
        <v>0</v>
      </c>
      <c r="ARR113">
        <v>0</v>
      </c>
      <c r="ARS113">
        <v>0</v>
      </c>
      <c r="ART113">
        <v>0</v>
      </c>
      <c r="ARU113">
        <v>0</v>
      </c>
      <c r="ARV113">
        <v>0</v>
      </c>
      <c r="ARW113">
        <v>0</v>
      </c>
      <c r="ARX113">
        <v>0</v>
      </c>
      <c r="ARZ113" t="s">
        <v>1306</v>
      </c>
      <c r="ASA113" t="s">
        <v>1296</v>
      </c>
      <c r="ASB113">
        <v>1</v>
      </c>
      <c r="ASC113">
        <v>0</v>
      </c>
      <c r="ASD113">
        <v>0</v>
      </c>
      <c r="ASE113">
        <v>0</v>
      </c>
      <c r="ASF113">
        <v>0</v>
      </c>
      <c r="ASG113">
        <v>0</v>
      </c>
      <c r="ASH113">
        <v>0</v>
      </c>
      <c r="ASI113">
        <v>0</v>
      </c>
      <c r="ASJ113">
        <v>0</v>
      </c>
      <c r="ASL113" t="s">
        <v>1296</v>
      </c>
      <c r="ASM113">
        <v>1</v>
      </c>
      <c r="ASN113">
        <v>0</v>
      </c>
      <c r="ASO113">
        <v>0</v>
      </c>
      <c r="ASP113">
        <v>0</v>
      </c>
      <c r="ASQ113">
        <v>0</v>
      </c>
      <c r="ASR113">
        <v>0</v>
      </c>
      <c r="ASS113">
        <v>0</v>
      </c>
      <c r="AST113">
        <v>0</v>
      </c>
      <c r="ASU113">
        <v>0</v>
      </c>
      <c r="ASV113">
        <v>0</v>
      </c>
      <c r="ASX113" t="s">
        <v>1296</v>
      </c>
      <c r="ASY113">
        <v>1</v>
      </c>
      <c r="ASZ113">
        <v>0</v>
      </c>
      <c r="ATA113">
        <v>0</v>
      </c>
      <c r="ATB113">
        <v>0</v>
      </c>
      <c r="ATC113">
        <v>0</v>
      </c>
      <c r="ATD113">
        <v>0</v>
      </c>
      <c r="ATE113">
        <v>0</v>
      </c>
      <c r="ATF113">
        <v>0</v>
      </c>
      <c r="ATG113">
        <v>0</v>
      </c>
      <c r="ATI113" t="s">
        <v>1908</v>
      </c>
      <c r="ATJ113">
        <v>0</v>
      </c>
      <c r="ATK113">
        <v>0</v>
      </c>
      <c r="ATL113">
        <v>0</v>
      </c>
      <c r="ATM113">
        <v>0</v>
      </c>
      <c r="ATN113">
        <v>0</v>
      </c>
      <c r="ATO113">
        <v>0</v>
      </c>
      <c r="ATP113">
        <v>1</v>
      </c>
      <c r="ATQ113">
        <v>0</v>
      </c>
      <c r="ATR113">
        <v>0</v>
      </c>
      <c r="ATT113" t="s">
        <v>1327</v>
      </c>
      <c r="ATX113" t="s">
        <v>1327</v>
      </c>
      <c r="AUG113">
        <v>444584133</v>
      </c>
      <c r="AUH113" s="167">
        <v>45102.622534722221</v>
      </c>
      <c r="AUK113" t="s">
        <v>1308</v>
      </c>
      <c r="AUL113" t="s">
        <v>1309</v>
      </c>
      <c r="AUM113" t="s">
        <v>1310</v>
      </c>
    </row>
    <row r="114" spans="1:565 1125:1235" customFormat="1" ht="14.45">
      <c r="A114">
        <v>113</v>
      </c>
      <c r="B114" t="s">
        <v>1935</v>
      </c>
      <c r="C114" s="167">
        <v>45101</v>
      </c>
      <c r="D114" t="s">
        <v>1901</v>
      </c>
      <c r="E114" t="s">
        <v>1902</v>
      </c>
      <c r="F114" s="167">
        <v>45101.546571701387</v>
      </c>
      <c r="G114" s="167">
        <v>45102.456228194453</v>
      </c>
      <c r="H114" t="s">
        <v>1286</v>
      </c>
      <c r="K114" t="s">
        <v>1826</v>
      </c>
      <c r="L114" s="167">
        <v>45102</v>
      </c>
      <c r="M114" t="s">
        <v>1827</v>
      </c>
      <c r="N114" t="s">
        <v>1903</v>
      </c>
      <c r="O114" t="s">
        <v>1904</v>
      </c>
      <c r="P114" t="s">
        <v>1504</v>
      </c>
      <c r="S114" t="s">
        <v>1830</v>
      </c>
      <c r="T114" t="s">
        <v>1905</v>
      </c>
      <c r="V114" t="s">
        <v>1294</v>
      </c>
      <c r="X114" t="s">
        <v>1315</v>
      </c>
      <c r="AA114" t="s">
        <v>1333</v>
      </c>
      <c r="AB114">
        <v>0</v>
      </c>
      <c r="AC114">
        <v>0</v>
      </c>
      <c r="AD114">
        <v>1</v>
      </c>
      <c r="AE114">
        <v>0</v>
      </c>
      <c r="AF114">
        <v>1</v>
      </c>
      <c r="BH114" t="s">
        <v>1298</v>
      </c>
      <c r="BI114" t="s">
        <v>1320</v>
      </c>
      <c r="BJ114">
        <v>1</v>
      </c>
      <c r="BK114">
        <v>1</v>
      </c>
      <c r="BL114">
        <v>500</v>
      </c>
      <c r="BM114">
        <v>350</v>
      </c>
      <c r="BN114" t="s">
        <v>1299</v>
      </c>
      <c r="BQ114">
        <v>14</v>
      </c>
      <c r="BR114">
        <v>1</v>
      </c>
      <c r="BS114">
        <v>0</v>
      </c>
      <c r="BT114">
        <v>120</v>
      </c>
      <c r="BU114">
        <v>240</v>
      </c>
      <c r="BW114" t="s">
        <v>1302</v>
      </c>
      <c r="CS114" t="s">
        <v>1303</v>
      </c>
      <c r="CT114">
        <v>1</v>
      </c>
      <c r="CU114">
        <v>0</v>
      </c>
      <c r="CV114">
        <v>0</v>
      </c>
      <c r="CW114">
        <v>0</v>
      </c>
      <c r="EK114" t="s">
        <v>1296</v>
      </c>
      <c r="EL114">
        <v>0</v>
      </c>
      <c r="EM114">
        <v>0</v>
      </c>
      <c r="EN114">
        <v>0</v>
      </c>
      <c r="EO114">
        <v>0</v>
      </c>
      <c r="EP114">
        <v>1</v>
      </c>
      <c r="EQ114">
        <v>1</v>
      </c>
      <c r="JB114" t="s">
        <v>1936</v>
      </c>
      <c r="JC114">
        <v>1</v>
      </c>
      <c r="JD114">
        <v>1</v>
      </c>
      <c r="JE114">
        <v>0</v>
      </c>
      <c r="JF114">
        <v>0</v>
      </c>
      <c r="JG114">
        <v>0</v>
      </c>
      <c r="JH114">
        <v>0</v>
      </c>
      <c r="JI114">
        <v>0</v>
      </c>
      <c r="JJ114">
        <v>0</v>
      </c>
      <c r="JK114">
        <v>0</v>
      </c>
      <c r="JL114">
        <v>0</v>
      </c>
      <c r="JM114">
        <v>0</v>
      </c>
      <c r="JN114">
        <v>0</v>
      </c>
      <c r="JO114">
        <v>1</v>
      </c>
      <c r="JP114">
        <v>0</v>
      </c>
      <c r="JQ114">
        <v>1</v>
      </c>
      <c r="JR114">
        <v>0</v>
      </c>
      <c r="JS114">
        <v>4</v>
      </c>
      <c r="JT114">
        <v>6</v>
      </c>
      <c r="JV114" t="s">
        <v>1298</v>
      </c>
      <c r="JW114">
        <v>200</v>
      </c>
      <c r="JX114" t="s">
        <v>1321</v>
      </c>
      <c r="KA114">
        <v>30</v>
      </c>
      <c r="KB114">
        <v>14</v>
      </c>
      <c r="KC114">
        <v>0</v>
      </c>
      <c r="KD114">
        <v>2</v>
      </c>
      <c r="KE114">
        <v>1</v>
      </c>
      <c r="KG114" t="s">
        <v>1298</v>
      </c>
      <c r="KH114" t="s">
        <v>1300</v>
      </c>
      <c r="KI114">
        <v>1</v>
      </c>
      <c r="KJ114">
        <v>1</v>
      </c>
      <c r="KK114">
        <v>5500</v>
      </c>
      <c r="KL114">
        <v>100</v>
      </c>
      <c r="KM114" t="s">
        <v>1299</v>
      </c>
      <c r="KP114">
        <v>30</v>
      </c>
      <c r="KQ114">
        <v>1</v>
      </c>
      <c r="KR114">
        <v>0</v>
      </c>
      <c r="KS114">
        <v>10</v>
      </c>
      <c r="KT114">
        <v>20</v>
      </c>
      <c r="PN114" t="s">
        <v>1298</v>
      </c>
      <c r="PO114">
        <v>1250</v>
      </c>
      <c r="PP114" t="s">
        <v>1299</v>
      </c>
      <c r="PS114">
        <v>60</v>
      </c>
      <c r="PT114">
        <v>1</v>
      </c>
      <c r="PU114">
        <v>0</v>
      </c>
      <c r="PV114">
        <v>20</v>
      </c>
      <c r="PW114">
        <v>20</v>
      </c>
      <c r="QM114" t="s">
        <v>1298</v>
      </c>
      <c r="QN114">
        <v>250</v>
      </c>
      <c r="QO114" t="s">
        <v>1299</v>
      </c>
      <c r="QR114">
        <v>60</v>
      </c>
      <c r="QS114">
        <v>1</v>
      </c>
      <c r="QT114">
        <v>0</v>
      </c>
      <c r="QU114">
        <v>20</v>
      </c>
      <c r="QV114">
        <v>100</v>
      </c>
      <c r="QX114" t="s">
        <v>1302</v>
      </c>
      <c r="SF114" t="s">
        <v>1303</v>
      </c>
      <c r="SG114">
        <v>1</v>
      </c>
      <c r="SH114">
        <v>0</v>
      </c>
      <c r="SI114">
        <v>0</v>
      </c>
      <c r="SJ114">
        <v>0</v>
      </c>
      <c r="AQG114" t="s">
        <v>1296</v>
      </c>
      <c r="AQH114">
        <v>1</v>
      </c>
      <c r="AQI114">
        <v>0</v>
      </c>
      <c r="AQJ114">
        <v>0</v>
      </c>
      <c r="AQK114">
        <v>0</v>
      </c>
      <c r="AQL114">
        <v>0</v>
      </c>
      <c r="AQM114">
        <v>0</v>
      </c>
      <c r="AQN114">
        <v>0</v>
      </c>
      <c r="AQO114">
        <v>0</v>
      </c>
      <c r="AQP114">
        <v>0</v>
      </c>
      <c r="AQQ114">
        <v>0</v>
      </c>
      <c r="AQS114" t="s">
        <v>1417</v>
      </c>
      <c r="AQT114">
        <v>0</v>
      </c>
      <c r="AQU114">
        <v>0</v>
      </c>
      <c r="AQV114">
        <v>0</v>
      </c>
      <c r="AQW114">
        <v>0</v>
      </c>
      <c r="AQX114">
        <v>0</v>
      </c>
      <c r="AQY114">
        <v>0</v>
      </c>
      <c r="AQZ114">
        <v>0</v>
      </c>
      <c r="ARA114">
        <v>0</v>
      </c>
      <c r="ARB114">
        <v>0</v>
      </c>
      <c r="ARC114">
        <v>1</v>
      </c>
      <c r="ARD114">
        <v>0</v>
      </c>
      <c r="ARF114" t="s">
        <v>1424</v>
      </c>
      <c r="ARG114" t="s">
        <v>1302</v>
      </c>
      <c r="ARH114">
        <v>1</v>
      </c>
      <c r="ARI114">
        <v>0</v>
      </c>
      <c r="ARJ114">
        <v>0</v>
      </c>
      <c r="ARK114">
        <v>0</v>
      </c>
      <c r="ARL114">
        <v>0</v>
      </c>
      <c r="ARM114">
        <v>0</v>
      </c>
      <c r="ARO114" t="s">
        <v>1296</v>
      </c>
      <c r="ARP114">
        <v>1</v>
      </c>
      <c r="ARQ114">
        <v>0</v>
      </c>
      <c r="ARR114">
        <v>0</v>
      </c>
      <c r="ARS114">
        <v>0</v>
      </c>
      <c r="ART114">
        <v>0</v>
      </c>
      <c r="ARU114">
        <v>0</v>
      </c>
      <c r="ARV114">
        <v>0</v>
      </c>
      <c r="ARW114">
        <v>0</v>
      </c>
      <c r="ARX114">
        <v>0</v>
      </c>
      <c r="ARZ114" t="s">
        <v>1306</v>
      </c>
      <c r="ASA114" t="s">
        <v>1296</v>
      </c>
      <c r="ASB114">
        <v>1</v>
      </c>
      <c r="ASC114">
        <v>0</v>
      </c>
      <c r="ASD114">
        <v>0</v>
      </c>
      <c r="ASE114">
        <v>0</v>
      </c>
      <c r="ASF114">
        <v>0</v>
      </c>
      <c r="ASG114">
        <v>0</v>
      </c>
      <c r="ASH114">
        <v>0</v>
      </c>
      <c r="ASI114">
        <v>0</v>
      </c>
      <c r="ASJ114">
        <v>0</v>
      </c>
      <c r="ASL114" t="s">
        <v>1296</v>
      </c>
      <c r="ASM114">
        <v>1</v>
      </c>
      <c r="ASN114">
        <v>0</v>
      </c>
      <c r="ASO114">
        <v>0</v>
      </c>
      <c r="ASP114">
        <v>0</v>
      </c>
      <c r="ASQ114">
        <v>0</v>
      </c>
      <c r="ASR114">
        <v>0</v>
      </c>
      <c r="ASS114">
        <v>0</v>
      </c>
      <c r="AST114">
        <v>0</v>
      </c>
      <c r="ASU114">
        <v>0</v>
      </c>
      <c r="ASV114">
        <v>0</v>
      </c>
      <c r="ASX114" t="s">
        <v>1296</v>
      </c>
      <c r="ASY114">
        <v>1</v>
      </c>
      <c r="ASZ114">
        <v>0</v>
      </c>
      <c r="ATA114">
        <v>0</v>
      </c>
      <c r="ATB114">
        <v>0</v>
      </c>
      <c r="ATC114">
        <v>0</v>
      </c>
      <c r="ATD114">
        <v>0</v>
      </c>
      <c r="ATE114">
        <v>0</v>
      </c>
      <c r="ATF114">
        <v>0</v>
      </c>
      <c r="ATG114">
        <v>0</v>
      </c>
      <c r="ATI114" t="s">
        <v>1417</v>
      </c>
      <c r="ATJ114">
        <v>0</v>
      </c>
      <c r="ATK114">
        <v>0</v>
      </c>
      <c r="ATL114">
        <v>0</v>
      </c>
      <c r="ATM114">
        <v>0</v>
      </c>
      <c r="ATN114">
        <v>0</v>
      </c>
      <c r="ATO114">
        <v>0</v>
      </c>
      <c r="ATP114">
        <v>0</v>
      </c>
      <c r="ATQ114">
        <v>0</v>
      </c>
      <c r="ATR114">
        <v>1</v>
      </c>
      <c r="ATT114" t="s">
        <v>1327</v>
      </c>
      <c r="ATX114" t="s">
        <v>1327</v>
      </c>
      <c r="AUG114">
        <v>444584309</v>
      </c>
      <c r="AUH114" s="167">
        <v>45102.622719907413</v>
      </c>
      <c r="AUK114" t="s">
        <v>1308</v>
      </c>
      <c r="AUL114" t="s">
        <v>1309</v>
      </c>
      <c r="AUM114" t="s">
        <v>1310</v>
      </c>
    </row>
    <row r="115" spans="1:565 1125:1235" customFormat="1" ht="14.45">
      <c r="A115">
        <v>114</v>
      </c>
      <c r="B115" t="s">
        <v>1937</v>
      </c>
      <c r="C115" s="167">
        <v>45101</v>
      </c>
      <c r="D115" t="s">
        <v>1901</v>
      </c>
      <c r="E115" t="s">
        <v>1902</v>
      </c>
      <c r="F115" s="167">
        <v>45101.690515173606</v>
      </c>
      <c r="G115" s="167">
        <v>45101.707824942132</v>
      </c>
      <c r="H115" t="s">
        <v>1286</v>
      </c>
      <c r="K115" t="s">
        <v>1826</v>
      </c>
      <c r="L115" s="167">
        <v>45101</v>
      </c>
      <c r="M115" t="s">
        <v>1827</v>
      </c>
      <c r="N115" t="s">
        <v>1903</v>
      </c>
      <c r="O115" t="s">
        <v>1904</v>
      </c>
      <c r="P115" t="s">
        <v>1504</v>
      </c>
      <c r="S115" t="s">
        <v>1830</v>
      </c>
      <c r="T115" t="s">
        <v>1905</v>
      </c>
      <c r="V115" t="s">
        <v>1294</v>
      </c>
      <c r="X115" t="s">
        <v>1315</v>
      </c>
      <c r="AA115" t="s">
        <v>1333</v>
      </c>
      <c r="AB115">
        <v>0</v>
      </c>
      <c r="AC115">
        <v>0</v>
      </c>
      <c r="AD115">
        <v>1</v>
      </c>
      <c r="AE115">
        <v>0</v>
      </c>
      <c r="AF115">
        <v>1</v>
      </c>
      <c r="BH115" t="s">
        <v>1298</v>
      </c>
      <c r="BI115" t="s">
        <v>1320</v>
      </c>
      <c r="BJ115">
        <v>1</v>
      </c>
      <c r="BK115">
        <v>1</v>
      </c>
      <c r="BL115">
        <v>500</v>
      </c>
      <c r="BM115">
        <v>350</v>
      </c>
      <c r="BN115" t="s">
        <v>1299</v>
      </c>
      <c r="BQ115">
        <v>60</v>
      </c>
      <c r="BR115">
        <v>1</v>
      </c>
      <c r="BS115">
        <v>0</v>
      </c>
      <c r="BT115">
        <v>240</v>
      </c>
      <c r="BU115">
        <v>480</v>
      </c>
      <c r="BW115" t="s">
        <v>1302</v>
      </c>
      <c r="CS115" t="s">
        <v>1332</v>
      </c>
      <c r="CT115">
        <v>0</v>
      </c>
      <c r="CU115">
        <v>1</v>
      </c>
      <c r="CV115">
        <v>0</v>
      </c>
      <c r="CW115">
        <v>0</v>
      </c>
      <c r="CX115" t="s">
        <v>1333</v>
      </c>
      <c r="CY115">
        <v>0</v>
      </c>
      <c r="CZ115">
        <v>0</v>
      </c>
      <c r="DA115">
        <v>1</v>
      </c>
      <c r="DB115">
        <v>0</v>
      </c>
      <c r="DC115" t="s">
        <v>1410</v>
      </c>
      <c r="DD115">
        <v>0</v>
      </c>
      <c r="DE115">
        <v>0</v>
      </c>
      <c r="DF115">
        <v>0</v>
      </c>
      <c r="DG115">
        <v>0</v>
      </c>
      <c r="DH115">
        <v>0</v>
      </c>
      <c r="DI115">
        <v>1</v>
      </c>
      <c r="DJ115">
        <v>0</v>
      </c>
      <c r="DK115">
        <v>0</v>
      </c>
      <c r="DL115">
        <v>0</v>
      </c>
      <c r="DM115">
        <v>0</v>
      </c>
      <c r="DN115">
        <v>0</v>
      </c>
      <c r="DO115">
        <v>0</v>
      </c>
      <c r="EK115" t="s">
        <v>1296</v>
      </c>
      <c r="EL115">
        <v>0</v>
      </c>
      <c r="EM115">
        <v>0</v>
      </c>
      <c r="EN115">
        <v>0</v>
      </c>
      <c r="EO115">
        <v>0</v>
      </c>
      <c r="EP115">
        <v>1</v>
      </c>
      <c r="EQ115">
        <v>1</v>
      </c>
      <c r="JB115" t="s">
        <v>1430</v>
      </c>
      <c r="JC115">
        <v>0</v>
      </c>
      <c r="JD115">
        <v>0</v>
      </c>
      <c r="JE115">
        <v>0</v>
      </c>
      <c r="JF115">
        <v>0</v>
      </c>
      <c r="JG115">
        <v>0</v>
      </c>
      <c r="JH115">
        <v>0</v>
      </c>
      <c r="JI115">
        <v>0</v>
      </c>
      <c r="JJ115">
        <v>0</v>
      </c>
      <c r="JK115">
        <v>0</v>
      </c>
      <c r="JL115">
        <v>0</v>
      </c>
      <c r="JM115">
        <v>0</v>
      </c>
      <c r="JN115">
        <v>0</v>
      </c>
      <c r="JO115">
        <v>1</v>
      </c>
      <c r="JP115">
        <v>0</v>
      </c>
      <c r="JQ115">
        <v>0</v>
      </c>
      <c r="JR115">
        <v>0</v>
      </c>
      <c r="JS115">
        <v>1</v>
      </c>
      <c r="JT115">
        <v>3</v>
      </c>
      <c r="PN115" t="s">
        <v>1298</v>
      </c>
      <c r="PO115">
        <v>1500</v>
      </c>
      <c r="PP115" t="s">
        <v>1299</v>
      </c>
      <c r="PS115">
        <v>60</v>
      </c>
      <c r="PT115">
        <v>1</v>
      </c>
      <c r="PU115">
        <v>0</v>
      </c>
      <c r="PV115">
        <v>50</v>
      </c>
      <c r="PW115">
        <v>100</v>
      </c>
      <c r="QX115" t="s">
        <v>1302</v>
      </c>
      <c r="SF115" t="s">
        <v>1414</v>
      </c>
      <c r="SG115">
        <v>0</v>
      </c>
      <c r="SH115">
        <v>0</v>
      </c>
      <c r="SI115">
        <v>0</v>
      </c>
      <c r="SJ115">
        <v>1</v>
      </c>
      <c r="AQG115" t="s">
        <v>1296</v>
      </c>
      <c r="AQH115">
        <v>1</v>
      </c>
      <c r="AQI115">
        <v>0</v>
      </c>
      <c r="AQJ115">
        <v>0</v>
      </c>
      <c r="AQK115">
        <v>0</v>
      </c>
      <c r="AQL115">
        <v>0</v>
      </c>
      <c r="AQM115">
        <v>0</v>
      </c>
      <c r="AQN115">
        <v>0</v>
      </c>
      <c r="AQO115">
        <v>0</v>
      </c>
      <c r="AQP115">
        <v>0</v>
      </c>
      <c r="AQQ115">
        <v>0</v>
      </c>
      <c r="AQS115" t="s">
        <v>1304</v>
      </c>
      <c r="AQT115">
        <v>0</v>
      </c>
      <c r="AQU115">
        <v>0</v>
      </c>
      <c r="AQV115">
        <v>1</v>
      </c>
      <c r="AQW115">
        <v>0</v>
      </c>
      <c r="AQX115">
        <v>0</v>
      </c>
      <c r="AQY115">
        <v>0</v>
      </c>
      <c r="AQZ115">
        <v>0</v>
      </c>
      <c r="ARA115">
        <v>0</v>
      </c>
      <c r="ARB115">
        <v>0</v>
      </c>
      <c r="ARC115">
        <v>0</v>
      </c>
      <c r="ARD115">
        <v>0</v>
      </c>
      <c r="ARF115" t="s">
        <v>1305</v>
      </c>
      <c r="ARG115" t="s">
        <v>1417</v>
      </c>
      <c r="ARH115">
        <v>0</v>
      </c>
      <c r="ARI115">
        <v>0</v>
      </c>
      <c r="ARJ115">
        <v>0</v>
      </c>
      <c r="ARK115">
        <v>0</v>
      </c>
      <c r="ARL115">
        <v>1</v>
      </c>
      <c r="ARM115">
        <v>0</v>
      </c>
      <c r="ARO115" t="s">
        <v>1296</v>
      </c>
      <c r="ARP115">
        <v>1</v>
      </c>
      <c r="ARQ115">
        <v>0</v>
      </c>
      <c r="ARR115">
        <v>0</v>
      </c>
      <c r="ARS115">
        <v>0</v>
      </c>
      <c r="ART115">
        <v>0</v>
      </c>
      <c r="ARU115">
        <v>0</v>
      </c>
      <c r="ARV115">
        <v>0</v>
      </c>
      <c r="ARW115">
        <v>0</v>
      </c>
      <c r="ARX115">
        <v>0</v>
      </c>
      <c r="ARZ115" t="s">
        <v>1306</v>
      </c>
      <c r="ASA115" t="s">
        <v>1296</v>
      </c>
      <c r="ASB115">
        <v>1</v>
      </c>
      <c r="ASC115">
        <v>0</v>
      </c>
      <c r="ASD115">
        <v>0</v>
      </c>
      <c r="ASE115">
        <v>0</v>
      </c>
      <c r="ASF115">
        <v>0</v>
      </c>
      <c r="ASG115">
        <v>0</v>
      </c>
      <c r="ASH115">
        <v>0</v>
      </c>
      <c r="ASI115">
        <v>0</v>
      </c>
      <c r="ASJ115">
        <v>0</v>
      </c>
      <c r="ASL115" t="s">
        <v>1296</v>
      </c>
      <c r="ASM115">
        <v>1</v>
      </c>
      <c r="ASN115">
        <v>0</v>
      </c>
      <c r="ASO115">
        <v>0</v>
      </c>
      <c r="ASP115">
        <v>0</v>
      </c>
      <c r="ASQ115">
        <v>0</v>
      </c>
      <c r="ASR115">
        <v>0</v>
      </c>
      <c r="ASS115">
        <v>0</v>
      </c>
      <c r="AST115">
        <v>0</v>
      </c>
      <c r="ASU115">
        <v>0</v>
      </c>
      <c r="ASV115">
        <v>0</v>
      </c>
      <c r="ASX115" t="s">
        <v>1296</v>
      </c>
      <c r="ASY115">
        <v>1</v>
      </c>
      <c r="ASZ115">
        <v>0</v>
      </c>
      <c r="ATA115">
        <v>0</v>
      </c>
      <c r="ATB115">
        <v>0</v>
      </c>
      <c r="ATC115">
        <v>0</v>
      </c>
      <c r="ATD115">
        <v>0</v>
      </c>
      <c r="ATE115">
        <v>0</v>
      </c>
      <c r="ATF115">
        <v>0</v>
      </c>
      <c r="ATG115">
        <v>0</v>
      </c>
      <c r="ATI115" t="s">
        <v>1296</v>
      </c>
      <c r="ATJ115">
        <v>1</v>
      </c>
      <c r="ATK115">
        <v>0</v>
      </c>
      <c r="ATL115">
        <v>0</v>
      </c>
      <c r="ATM115">
        <v>0</v>
      </c>
      <c r="ATN115">
        <v>0</v>
      </c>
      <c r="ATO115">
        <v>0</v>
      </c>
      <c r="ATP115">
        <v>0</v>
      </c>
      <c r="ATQ115">
        <v>0</v>
      </c>
      <c r="ATR115">
        <v>0</v>
      </c>
      <c r="ATT115" t="s">
        <v>1327</v>
      </c>
      <c r="ATX115" t="s">
        <v>1355</v>
      </c>
      <c r="ATY115" t="s">
        <v>1294</v>
      </c>
      <c r="ATZ115" t="s">
        <v>1938</v>
      </c>
      <c r="AUG115">
        <v>444584414</v>
      </c>
      <c r="AUH115" s="167">
        <v>45102.622789351852</v>
      </c>
      <c r="AUK115" t="s">
        <v>1308</v>
      </c>
      <c r="AUL115" t="s">
        <v>1309</v>
      </c>
      <c r="AUM115" t="s">
        <v>1310</v>
      </c>
    </row>
    <row r="116" spans="1:565 1125:1235" customFormat="1" ht="14.45">
      <c r="A116">
        <v>115</v>
      </c>
      <c r="B116" t="s">
        <v>1939</v>
      </c>
      <c r="C116" s="167">
        <v>45101</v>
      </c>
      <c r="D116" t="s">
        <v>1901</v>
      </c>
      <c r="E116" t="s">
        <v>1902</v>
      </c>
      <c r="F116" s="167">
        <v>45101.70787648148</v>
      </c>
      <c r="G116" s="167">
        <v>45101.80775201389</v>
      </c>
      <c r="H116" t="s">
        <v>1286</v>
      </c>
      <c r="K116" t="s">
        <v>1826</v>
      </c>
      <c r="L116" s="167">
        <v>45101</v>
      </c>
      <c r="M116" t="s">
        <v>1827</v>
      </c>
      <c r="N116" t="s">
        <v>1903</v>
      </c>
      <c r="O116" t="s">
        <v>1904</v>
      </c>
      <c r="P116" t="s">
        <v>1504</v>
      </c>
      <c r="S116" t="s">
        <v>1830</v>
      </c>
      <c r="T116" t="s">
        <v>1905</v>
      </c>
      <c r="V116" t="s">
        <v>1294</v>
      </c>
      <c r="X116" t="s">
        <v>1315</v>
      </c>
      <c r="AA116" t="s">
        <v>1405</v>
      </c>
      <c r="AB116">
        <v>1</v>
      </c>
      <c r="AC116">
        <v>0</v>
      </c>
      <c r="AD116">
        <v>0</v>
      </c>
      <c r="AE116">
        <v>0</v>
      </c>
      <c r="AF116">
        <v>1</v>
      </c>
      <c r="AH116" t="s">
        <v>1298</v>
      </c>
      <c r="AI116">
        <v>1200</v>
      </c>
      <c r="AJ116" t="s">
        <v>1317</v>
      </c>
      <c r="AM116">
        <v>3</v>
      </c>
      <c r="AN116">
        <v>2</v>
      </c>
      <c r="AO116">
        <v>0</v>
      </c>
      <c r="AP116">
        <v>30</v>
      </c>
      <c r="AQ116">
        <v>50</v>
      </c>
      <c r="BW116" t="s">
        <v>1294</v>
      </c>
      <c r="BY116" t="s">
        <v>1405</v>
      </c>
      <c r="BZ116">
        <v>1</v>
      </c>
      <c r="CA116">
        <v>0</v>
      </c>
      <c r="CB116">
        <v>0</v>
      </c>
      <c r="CC116">
        <v>0</v>
      </c>
      <c r="CE116" t="s">
        <v>1465</v>
      </c>
      <c r="CF116">
        <v>0</v>
      </c>
      <c r="CG116">
        <v>0</v>
      </c>
      <c r="CH116">
        <v>1</v>
      </c>
      <c r="CI116">
        <v>0</v>
      </c>
      <c r="CJ116">
        <v>0</v>
      </c>
      <c r="CK116">
        <v>0</v>
      </c>
      <c r="CL116">
        <v>0</v>
      </c>
      <c r="CM116">
        <v>0</v>
      </c>
      <c r="CN116">
        <v>0</v>
      </c>
      <c r="CO116">
        <v>0</v>
      </c>
      <c r="CP116">
        <v>0</v>
      </c>
      <c r="CS116" t="s">
        <v>1303</v>
      </c>
      <c r="CT116">
        <v>1</v>
      </c>
      <c r="CU116">
        <v>0</v>
      </c>
      <c r="CV116">
        <v>0</v>
      </c>
      <c r="CW116">
        <v>0</v>
      </c>
      <c r="EK116" t="s">
        <v>1296</v>
      </c>
      <c r="EL116">
        <v>0</v>
      </c>
      <c r="EM116">
        <v>0</v>
      </c>
      <c r="EN116">
        <v>0</v>
      </c>
      <c r="EO116">
        <v>0</v>
      </c>
      <c r="EP116">
        <v>1</v>
      </c>
      <c r="EQ116">
        <v>1</v>
      </c>
      <c r="JB116" t="s">
        <v>1940</v>
      </c>
      <c r="JC116">
        <v>0</v>
      </c>
      <c r="JD116">
        <v>0</v>
      </c>
      <c r="JE116">
        <v>0</v>
      </c>
      <c r="JF116">
        <v>0</v>
      </c>
      <c r="JG116">
        <v>0</v>
      </c>
      <c r="JH116">
        <v>1</v>
      </c>
      <c r="JI116">
        <v>1</v>
      </c>
      <c r="JJ116">
        <v>1</v>
      </c>
      <c r="JK116">
        <v>1</v>
      </c>
      <c r="JL116">
        <v>1</v>
      </c>
      <c r="JM116">
        <v>1</v>
      </c>
      <c r="JN116">
        <v>1</v>
      </c>
      <c r="JO116">
        <v>0</v>
      </c>
      <c r="JP116">
        <v>1</v>
      </c>
      <c r="JQ116">
        <v>0</v>
      </c>
      <c r="JR116">
        <v>0</v>
      </c>
      <c r="JS116">
        <v>8</v>
      </c>
      <c r="JT116">
        <v>10</v>
      </c>
      <c r="MI116" t="s">
        <v>1298</v>
      </c>
      <c r="MJ116">
        <v>500</v>
      </c>
      <c r="MK116" t="s">
        <v>1317</v>
      </c>
      <c r="MN116">
        <v>60</v>
      </c>
      <c r="MO116">
        <v>2</v>
      </c>
      <c r="MP116">
        <v>0</v>
      </c>
      <c r="MQ116">
        <v>70</v>
      </c>
      <c r="MR116">
        <v>100</v>
      </c>
      <c r="MT116" t="s">
        <v>1298</v>
      </c>
      <c r="MU116">
        <v>100</v>
      </c>
      <c r="MV116" t="s">
        <v>1317</v>
      </c>
      <c r="MY116">
        <v>30</v>
      </c>
      <c r="MZ116">
        <v>2</v>
      </c>
      <c r="NA116">
        <v>0</v>
      </c>
      <c r="NB116">
        <v>30</v>
      </c>
      <c r="NC116">
        <v>100</v>
      </c>
      <c r="NE116" t="s">
        <v>1298</v>
      </c>
      <c r="NF116" t="s">
        <v>1385</v>
      </c>
      <c r="NG116">
        <v>1</v>
      </c>
      <c r="NH116">
        <v>1</v>
      </c>
      <c r="NI116">
        <v>1</v>
      </c>
      <c r="NJ116">
        <v>800</v>
      </c>
      <c r="NK116">
        <v>1000</v>
      </c>
      <c r="NL116">
        <v>1500</v>
      </c>
      <c r="NM116" t="s">
        <v>1317</v>
      </c>
      <c r="NP116">
        <v>30</v>
      </c>
      <c r="NQ116">
        <v>2</v>
      </c>
      <c r="NR116">
        <v>0</v>
      </c>
      <c r="NS116">
        <v>20</v>
      </c>
      <c r="NT116">
        <v>40</v>
      </c>
      <c r="NV116" t="s">
        <v>1298</v>
      </c>
      <c r="NW116">
        <v>2000</v>
      </c>
      <c r="NX116" t="s">
        <v>1317</v>
      </c>
      <c r="OA116">
        <v>30</v>
      </c>
      <c r="OB116">
        <v>2</v>
      </c>
      <c r="OC116">
        <v>0</v>
      </c>
      <c r="OD116">
        <v>20</v>
      </c>
      <c r="OE116">
        <v>50</v>
      </c>
      <c r="OG116" t="s">
        <v>1298</v>
      </c>
      <c r="OH116">
        <v>3000</v>
      </c>
      <c r="OI116" t="s">
        <v>1299</v>
      </c>
      <c r="OL116">
        <v>60</v>
      </c>
      <c r="OM116">
        <v>1</v>
      </c>
      <c r="ON116">
        <v>0</v>
      </c>
      <c r="OO116">
        <v>10</v>
      </c>
      <c r="OP116">
        <v>20</v>
      </c>
      <c r="OR116" t="s">
        <v>1298</v>
      </c>
      <c r="OS116">
        <v>3000</v>
      </c>
      <c r="OT116" t="s">
        <v>1299</v>
      </c>
      <c r="OW116">
        <v>30</v>
      </c>
      <c r="OX116">
        <v>1</v>
      </c>
      <c r="OY116">
        <v>0</v>
      </c>
      <c r="OZ116">
        <v>10</v>
      </c>
      <c r="PA116">
        <v>50</v>
      </c>
      <c r="PC116" t="s">
        <v>1318</v>
      </c>
      <c r="PD116">
        <v>2500</v>
      </c>
      <c r="PE116" t="s">
        <v>1317</v>
      </c>
      <c r="PH116">
        <v>14</v>
      </c>
      <c r="PI116">
        <v>2</v>
      </c>
      <c r="PJ116">
        <v>0</v>
      </c>
      <c r="PK116">
        <v>20</v>
      </c>
      <c r="PL116">
        <v>100</v>
      </c>
      <c r="PY116" t="s">
        <v>1298</v>
      </c>
      <c r="PZ116" t="s">
        <v>1294</v>
      </c>
      <c r="QA116">
        <v>2250</v>
      </c>
      <c r="QD116" t="s">
        <v>1317</v>
      </c>
      <c r="QG116">
        <v>30</v>
      </c>
      <c r="QH116">
        <v>2</v>
      </c>
      <c r="QI116">
        <v>0</v>
      </c>
      <c r="QJ116">
        <v>100</v>
      </c>
      <c r="QK116">
        <v>200</v>
      </c>
      <c r="QX116" t="s">
        <v>1302</v>
      </c>
      <c r="SF116" t="s">
        <v>1332</v>
      </c>
      <c r="SG116">
        <v>0</v>
      </c>
      <c r="SH116">
        <v>1</v>
      </c>
      <c r="SI116">
        <v>0</v>
      </c>
      <c r="SJ116">
        <v>0</v>
      </c>
      <c r="SK116" t="s">
        <v>1384</v>
      </c>
      <c r="SL116">
        <v>0</v>
      </c>
      <c r="SM116">
        <v>0</v>
      </c>
      <c r="SN116">
        <v>0</v>
      </c>
      <c r="SO116">
        <v>0</v>
      </c>
      <c r="SP116">
        <v>0</v>
      </c>
      <c r="SQ116">
        <v>0</v>
      </c>
      <c r="SR116">
        <v>0</v>
      </c>
      <c r="SS116">
        <v>1</v>
      </c>
      <c r="ST116">
        <v>0</v>
      </c>
      <c r="SU116">
        <v>0</v>
      </c>
      <c r="SV116">
        <v>0</v>
      </c>
      <c r="SW116">
        <v>0</v>
      </c>
      <c r="SX116">
        <v>0</v>
      </c>
      <c r="SY116">
        <v>0</v>
      </c>
      <c r="SZ116">
        <v>0</v>
      </c>
      <c r="TA116">
        <v>0</v>
      </c>
      <c r="TB116" t="s">
        <v>1410</v>
      </c>
      <c r="TC116">
        <v>0</v>
      </c>
      <c r="TD116">
        <v>0</v>
      </c>
      <c r="TE116">
        <v>0</v>
      </c>
      <c r="TF116">
        <v>0</v>
      </c>
      <c r="TG116">
        <v>0</v>
      </c>
      <c r="TH116">
        <v>1</v>
      </c>
      <c r="TI116">
        <v>0</v>
      </c>
      <c r="TJ116">
        <v>0</v>
      </c>
      <c r="TK116">
        <v>0</v>
      </c>
      <c r="TL116">
        <v>0</v>
      </c>
      <c r="TM116">
        <v>0</v>
      </c>
      <c r="TN116">
        <v>0</v>
      </c>
      <c r="AQG116" t="s">
        <v>1296</v>
      </c>
      <c r="AQH116">
        <v>1</v>
      </c>
      <c r="AQI116">
        <v>0</v>
      </c>
      <c r="AQJ116">
        <v>0</v>
      </c>
      <c r="AQK116">
        <v>0</v>
      </c>
      <c r="AQL116">
        <v>0</v>
      </c>
      <c r="AQM116">
        <v>0</v>
      </c>
      <c r="AQN116">
        <v>0</v>
      </c>
      <c r="AQO116">
        <v>0</v>
      </c>
      <c r="AQP116">
        <v>0</v>
      </c>
      <c r="AQQ116">
        <v>0</v>
      </c>
      <c r="AQS116" t="s">
        <v>1417</v>
      </c>
      <c r="AQT116">
        <v>0</v>
      </c>
      <c r="AQU116">
        <v>0</v>
      </c>
      <c r="AQV116">
        <v>0</v>
      </c>
      <c r="AQW116">
        <v>0</v>
      </c>
      <c r="AQX116">
        <v>0</v>
      </c>
      <c r="AQY116">
        <v>0</v>
      </c>
      <c r="AQZ116">
        <v>0</v>
      </c>
      <c r="ARA116">
        <v>0</v>
      </c>
      <c r="ARB116">
        <v>0</v>
      </c>
      <c r="ARC116">
        <v>1</v>
      </c>
      <c r="ARD116">
        <v>0</v>
      </c>
      <c r="ARF116" t="s">
        <v>1424</v>
      </c>
      <c r="ARG116" t="s">
        <v>1417</v>
      </c>
      <c r="ARH116">
        <v>0</v>
      </c>
      <c r="ARI116">
        <v>0</v>
      </c>
      <c r="ARJ116">
        <v>0</v>
      </c>
      <c r="ARK116">
        <v>0</v>
      </c>
      <c r="ARL116">
        <v>1</v>
      </c>
      <c r="ARM116">
        <v>0</v>
      </c>
      <c r="ARO116" t="s">
        <v>1296</v>
      </c>
      <c r="ARP116">
        <v>1</v>
      </c>
      <c r="ARQ116">
        <v>0</v>
      </c>
      <c r="ARR116">
        <v>0</v>
      </c>
      <c r="ARS116">
        <v>0</v>
      </c>
      <c r="ART116">
        <v>0</v>
      </c>
      <c r="ARU116">
        <v>0</v>
      </c>
      <c r="ARV116">
        <v>0</v>
      </c>
      <c r="ARW116">
        <v>0</v>
      </c>
      <c r="ARX116">
        <v>0</v>
      </c>
      <c r="ARZ116" t="s">
        <v>1306</v>
      </c>
      <c r="ASA116" t="s">
        <v>1296</v>
      </c>
      <c r="ASB116">
        <v>1</v>
      </c>
      <c r="ASC116">
        <v>0</v>
      </c>
      <c r="ASD116">
        <v>0</v>
      </c>
      <c r="ASE116">
        <v>0</v>
      </c>
      <c r="ASF116">
        <v>0</v>
      </c>
      <c r="ASG116">
        <v>0</v>
      </c>
      <c r="ASH116">
        <v>0</v>
      </c>
      <c r="ASI116">
        <v>0</v>
      </c>
      <c r="ASJ116">
        <v>0</v>
      </c>
      <c r="ASL116" t="s">
        <v>1296</v>
      </c>
      <c r="ASM116">
        <v>1</v>
      </c>
      <c r="ASN116">
        <v>0</v>
      </c>
      <c r="ASO116">
        <v>0</v>
      </c>
      <c r="ASP116">
        <v>0</v>
      </c>
      <c r="ASQ116">
        <v>0</v>
      </c>
      <c r="ASR116">
        <v>0</v>
      </c>
      <c r="ASS116">
        <v>0</v>
      </c>
      <c r="AST116">
        <v>0</v>
      </c>
      <c r="ASU116">
        <v>0</v>
      </c>
      <c r="ASV116">
        <v>0</v>
      </c>
      <c r="ASX116" t="s">
        <v>1296</v>
      </c>
      <c r="ASY116">
        <v>1</v>
      </c>
      <c r="ASZ116">
        <v>0</v>
      </c>
      <c r="ATA116">
        <v>0</v>
      </c>
      <c r="ATB116">
        <v>0</v>
      </c>
      <c r="ATC116">
        <v>0</v>
      </c>
      <c r="ATD116">
        <v>0</v>
      </c>
      <c r="ATE116">
        <v>0</v>
      </c>
      <c r="ATF116">
        <v>0</v>
      </c>
      <c r="ATG116">
        <v>0</v>
      </c>
      <c r="ATI116" t="s">
        <v>1417</v>
      </c>
      <c r="ATJ116">
        <v>0</v>
      </c>
      <c r="ATK116">
        <v>0</v>
      </c>
      <c r="ATL116">
        <v>0</v>
      </c>
      <c r="ATM116">
        <v>0</v>
      </c>
      <c r="ATN116">
        <v>0</v>
      </c>
      <c r="ATO116">
        <v>0</v>
      </c>
      <c r="ATP116">
        <v>0</v>
      </c>
      <c r="ATQ116">
        <v>0</v>
      </c>
      <c r="ATR116">
        <v>1</v>
      </c>
      <c r="ATT116" t="s">
        <v>1327</v>
      </c>
      <c r="ATX116" t="s">
        <v>1355</v>
      </c>
      <c r="ATY116" t="s">
        <v>1294</v>
      </c>
      <c r="ATZ116" t="s">
        <v>1938</v>
      </c>
      <c r="AUG116">
        <v>444584571</v>
      </c>
      <c r="AUH116" s="167">
        <v>45102.622916666667</v>
      </c>
      <c r="AUK116" t="s">
        <v>1308</v>
      </c>
      <c r="AUL116" t="s">
        <v>1309</v>
      </c>
      <c r="AUM116" t="s">
        <v>1310</v>
      </c>
    </row>
    <row r="117" spans="1:565 1125:1235" customFormat="1" ht="14.45">
      <c r="A117">
        <v>116</v>
      </c>
      <c r="B117" t="s">
        <v>1941</v>
      </c>
      <c r="C117" s="167">
        <v>45101</v>
      </c>
      <c r="D117" t="s">
        <v>1901</v>
      </c>
      <c r="E117" t="s">
        <v>1902</v>
      </c>
      <c r="F117" s="167">
        <v>45101.719700543981</v>
      </c>
      <c r="G117" s="167">
        <v>45101.772526111112</v>
      </c>
      <c r="H117" t="s">
        <v>1286</v>
      </c>
      <c r="K117" t="s">
        <v>1826</v>
      </c>
      <c r="L117" s="167">
        <v>45101</v>
      </c>
      <c r="M117" t="s">
        <v>1827</v>
      </c>
      <c r="N117" t="s">
        <v>1903</v>
      </c>
      <c r="O117" t="s">
        <v>1904</v>
      </c>
      <c r="P117" t="s">
        <v>1504</v>
      </c>
      <c r="S117" t="s">
        <v>1830</v>
      </c>
      <c r="T117" t="s">
        <v>1905</v>
      </c>
      <c r="V117" t="s">
        <v>1294</v>
      </c>
      <c r="X117" t="s">
        <v>1295</v>
      </c>
      <c r="AA117" t="s">
        <v>1333</v>
      </c>
      <c r="AB117">
        <v>0</v>
      </c>
      <c r="AC117">
        <v>0</v>
      </c>
      <c r="AD117">
        <v>1</v>
      </c>
      <c r="AE117">
        <v>0</v>
      </c>
      <c r="AF117">
        <v>1</v>
      </c>
      <c r="BH117" t="s">
        <v>1298</v>
      </c>
      <c r="BI117" t="s">
        <v>1320</v>
      </c>
      <c r="BJ117">
        <v>1</v>
      </c>
      <c r="BK117">
        <v>1</v>
      </c>
      <c r="BL117">
        <v>500</v>
      </c>
      <c r="BM117">
        <v>325</v>
      </c>
      <c r="BN117" t="s">
        <v>1317</v>
      </c>
      <c r="BQ117">
        <v>30</v>
      </c>
      <c r="BR117">
        <v>2</v>
      </c>
      <c r="BS117">
        <v>0</v>
      </c>
      <c r="BT117">
        <v>240</v>
      </c>
      <c r="BU117">
        <v>240</v>
      </c>
      <c r="BW117" t="s">
        <v>1302</v>
      </c>
      <c r="CS117" t="s">
        <v>1303</v>
      </c>
      <c r="CT117">
        <v>1</v>
      </c>
      <c r="CU117">
        <v>0</v>
      </c>
      <c r="CV117">
        <v>0</v>
      </c>
      <c r="CW117">
        <v>0</v>
      </c>
      <c r="EK117" t="s">
        <v>1296</v>
      </c>
      <c r="EL117">
        <v>0</v>
      </c>
      <c r="EM117">
        <v>0</v>
      </c>
      <c r="EN117">
        <v>0</v>
      </c>
      <c r="EO117">
        <v>0</v>
      </c>
      <c r="EP117">
        <v>1</v>
      </c>
      <c r="EQ117">
        <v>1</v>
      </c>
      <c r="JB117" t="s">
        <v>1344</v>
      </c>
      <c r="JC117">
        <v>0</v>
      </c>
      <c r="JD117">
        <v>0</v>
      </c>
      <c r="JE117">
        <v>1</v>
      </c>
      <c r="JF117">
        <v>0</v>
      </c>
      <c r="JG117">
        <v>0</v>
      </c>
      <c r="JH117">
        <v>0</v>
      </c>
      <c r="JI117">
        <v>0</v>
      </c>
      <c r="JJ117">
        <v>0</v>
      </c>
      <c r="JK117">
        <v>0</v>
      </c>
      <c r="JL117">
        <v>0</v>
      </c>
      <c r="JM117">
        <v>0</v>
      </c>
      <c r="JN117">
        <v>0</v>
      </c>
      <c r="JO117">
        <v>0</v>
      </c>
      <c r="JP117">
        <v>0</v>
      </c>
      <c r="JQ117">
        <v>0</v>
      </c>
      <c r="JR117">
        <v>0</v>
      </c>
      <c r="JS117">
        <v>1</v>
      </c>
      <c r="JT117">
        <v>3</v>
      </c>
      <c r="KV117" t="s">
        <v>1298</v>
      </c>
      <c r="KW117" t="s">
        <v>1345</v>
      </c>
      <c r="KX117">
        <v>0</v>
      </c>
      <c r="KY117">
        <v>1</v>
      </c>
      <c r="KZ117">
        <v>1</v>
      </c>
      <c r="LB117">
        <v>32500</v>
      </c>
      <c r="LC117">
        <v>37500</v>
      </c>
      <c r="LD117" t="s">
        <v>1317</v>
      </c>
      <c r="LG117">
        <v>60</v>
      </c>
      <c r="LH117">
        <v>2</v>
      </c>
      <c r="LI117">
        <v>0</v>
      </c>
      <c r="LJ117">
        <v>20</v>
      </c>
      <c r="LK117">
        <v>20</v>
      </c>
      <c r="QX117" t="s">
        <v>1302</v>
      </c>
      <c r="SF117" t="s">
        <v>1303</v>
      </c>
      <c r="SG117">
        <v>1</v>
      </c>
      <c r="SH117">
        <v>0</v>
      </c>
      <c r="SI117">
        <v>0</v>
      </c>
      <c r="SJ117">
        <v>0</v>
      </c>
      <c r="AQG117" t="s">
        <v>1296</v>
      </c>
      <c r="AQH117">
        <v>1</v>
      </c>
      <c r="AQI117">
        <v>0</v>
      </c>
      <c r="AQJ117">
        <v>0</v>
      </c>
      <c r="AQK117">
        <v>0</v>
      </c>
      <c r="AQL117">
        <v>0</v>
      </c>
      <c r="AQM117">
        <v>0</v>
      </c>
      <c r="AQN117">
        <v>0</v>
      </c>
      <c r="AQO117">
        <v>0</v>
      </c>
      <c r="AQP117">
        <v>0</v>
      </c>
      <c r="AQQ117">
        <v>0</v>
      </c>
      <c r="AQS117" t="s">
        <v>1304</v>
      </c>
      <c r="AQT117">
        <v>0</v>
      </c>
      <c r="AQU117">
        <v>0</v>
      </c>
      <c r="AQV117">
        <v>1</v>
      </c>
      <c r="AQW117">
        <v>0</v>
      </c>
      <c r="AQX117">
        <v>0</v>
      </c>
      <c r="AQY117">
        <v>0</v>
      </c>
      <c r="AQZ117">
        <v>0</v>
      </c>
      <c r="ARA117">
        <v>0</v>
      </c>
      <c r="ARB117">
        <v>0</v>
      </c>
      <c r="ARC117">
        <v>0</v>
      </c>
      <c r="ARD117">
        <v>0</v>
      </c>
      <c r="ARF117" t="s">
        <v>1424</v>
      </c>
      <c r="ARG117" t="s">
        <v>1302</v>
      </c>
      <c r="ARH117">
        <v>1</v>
      </c>
      <c r="ARI117">
        <v>0</v>
      </c>
      <c r="ARJ117">
        <v>0</v>
      </c>
      <c r="ARK117">
        <v>0</v>
      </c>
      <c r="ARL117">
        <v>0</v>
      </c>
      <c r="ARM117">
        <v>0</v>
      </c>
      <c r="ARO117" t="s">
        <v>1296</v>
      </c>
      <c r="ARP117">
        <v>1</v>
      </c>
      <c r="ARQ117">
        <v>0</v>
      </c>
      <c r="ARR117">
        <v>0</v>
      </c>
      <c r="ARS117">
        <v>0</v>
      </c>
      <c r="ART117">
        <v>0</v>
      </c>
      <c r="ARU117">
        <v>0</v>
      </c>
      <c r="ARV117">
        <v>0</v>
      </c>
      <c r="ARW117">
        <v>0</v>
      </c>
      <c r="ARX117">
        <v>0</v>
      </c>
      <c r="ARZ117" t="s">
        <v>1306</v>
      </c>
      <c r="ASA117" t="s">
        <v>1296</v>
      </c>
      <c r="ASB117">
        <v>1</v>
      </c>
      <c r="ASC117">
        <v>0</v>
      </c>
      <c r="ASD117">
        <v>0</v>
      </c>
      <c r="ASE117">
        <v>0</v>
      </c>
      <c r="ASF117">
        <v>0</v>
      </c>
      <c r="ASG117">
        <v>0</v>
      </c>
      <c r="ASH117">
        <v>0</v>
      </c>
      <c r="ASI117">
        <v>0</v>
      </c>
      <c r="ASJ117">
        <v>0</v>
      </c>
      <c r="ASL117" t="s">
        <v>1296</v>
      </c>
      <c r="ASM117">
        <v>1</v>
      </c>
      <c r="ASN117">
        <v>0</v>
      </c>
      <c r="ASO117">
        <v>0</v>
      </c>
      <c r="ASP117">
        <v>0</v>
      </c>
      <c r="ASQ117">
        <v>0</v>
      </c>
      <c r="ASR117">
        <v>0</v>
      </c>
      <c r="ASS117">
        <v>0</v>
      </c>
      <c r="AST117">
        <v>0</v>
      </c>
      <c r="ASU117">
        <v>0</v>
      </c>
      <c r="ASV117">
        <v>0</v>
      </c>
      <c r="ASX117" t="s">
        <v>1296</v>
      </c>
      <c r="ASY117">
        <v>1</v>
      </c>
      <c r="ASZ117">
        <v>0</v>
      </c>
      <c r="ATA117">
        <v>0</v>
      </c>
      <c r="ATB117">
        <v>0</v>
      </c>
      <c r="ATC117">
        <v>0</v>
      </c>
      <c r="ATD117">
        <v>0</v>
      </c>
      <c r="ATE117">
        <v>0</v>
      </c>
      <c r="ATF117">
        <v>0</v>
      </c>
      <c r="ATG117">
        <v>0</v>
      </c>
      <c r="ATI117" t="s">
        <v>1908</v>
      </c>
      <c r="ATJ117">
        <v>0</v>
      </c>
      <c r="ATK117">
        <v>0</v>
      </c>
      <c r="ATL117">
        <v>0</v>
      </c>
      <c r="ATM117">
        <v>0</v>
      </c>
      <c r="ATN117">
        <v>0</v>
      </c>
      <c r="ATO117">
        <v>0</v>
      </c>
      <c r="ATP117">
        <v>1</v>
      </c>
      <c r="ATQ117">
        <v>0</v>
      </c>
      <c r="ATR117">
        <v>0</v>
      </c>
      <c r="ATT117" t="s">
        <v>1327</v>
      </c>
      <c r="ATX117" t="s">
        <v>1355</v>
      </c>
      <c r="ATY117" t="s">
        <v>1294</v>
      </c>
      <c r="ATZ117" t="s">
        <v>1938</v>
      </c>
      <c r="AUG117">
        <v>444584631</v>
      </c>
      <c r="AUH117" s="167">
        <v>45102.62299768519</v>
      </c>
      <c r="AUK117" t="s">
        <v>1308</v>
      </c>
      <c r="AUL117" t="s">
        <v>1309</v>
      </c>
      <c r="AUM117" t="s">
        <v>1310</v>
      </c>
    </row>
    <row r="118" spans="1:565 1125:1235" customFormat="1" ht="14.45">
      <c r="A118">
        <v>117</v>
      </c>
      <c r="B118" t="s">
        <v>1942</v>
      </c>
      <c r="C118" s="167">
        <v>45102</v>
      </c>
      <c r="D118" t="s">
        <v>1901</v>
      </c>
      <c r="E118" t="s">
        <v>1902</v>
      </c>
      <c r="F118" s="167">
        <v>45102.426161967604</v>
      </c>
      <c r="G118" s="167">
        <v>45102.506163148151</v>
      </c>
      <c r="H118" t="s">
        <v>1286</v>
      </c>
      <c r="K118" t="s">
        <v>1826</v>
      </c>
      <c r="L118" s="167">
        <v>45102</v>
      </c>
      <c r="M118" t="s">
        <v>1827</v>
      </c>
      <c r="N118" t="s">
        <v>1903</v>
      </c>
      <c r="O118" t="s">
        <v>1904</v>
      </c>
      <c r="P118" t="s">
        <v>1291</v>
      </c>
      <c r="S118" t="s">
        <v>1830</v>
      </c>
      <c r="T118" t="s">
        <v>1905</v>
      </c>
      <c r="V118" t="s">
        <v>1294</v>
      </c>
      <c r="X118" t="s">
        <v>1295</v>
      </c>
      <c r="AA118" t="s">
        <v>1296</v>
      </c>
      <c r="AB118">
        <v>0</v>
      </c>
      <c r="AC118">
        <v>0</v>
      </c>
      <c r="AD118">
        <v>0</v>
      </c>
      <c r="AE118">
        <v>1</v>
      </c>
      <c r="AF118">
        <v>1</v>
      </c>
      <c r="EK118" t="s">
        <v>1358</v>
      </c>
      <c r="EL118">
        <v>1</v>
      </c>
      <c r="EM118">
        <v>0</v>
      </c>
      <c r="EN118">
        <v>1</v>
      </c>
      <c r="EO118">
        <v>1</v>
      </c>
      <c r="EP118">
        <v>0</v>
      </c>
      <c r="EQ118">
        <v>3</v>
      </c>
      <c r="ES118" t="s">
        <v>1298</v>
      </c>
      <c r="ET118">
        <v>5000</v>
      </c>
      <c r="EU118" t="s">
        <v>1317</v>
      </c>
      <c r="EX118">
        <v>30</v>
      </c>
      <c r="EY118">
        <v>2</v>
      </c>
      <c r="EZ118">
        <v>0</v>
      </c>
      <c r="FA118">
        <v>20</v>
      </c>
      <c r="FB118">
        <v>50</v>
      </c>
      <c r="FO118" t="s">
        <v>1298</v>
      </c>
      <c r="FP118">
        <v>1250</v>
      </c>
      <c r="FQ118" t="s">
        <v>1317</v>
      </c>
      <c r="FT118">
        <v>90</v>
      </c>
      <c r="FU118">
        <v>2</v>
      </c>
      <c r="FV118">
        <v>0</v>
      </c>
      <c r="FW118">
        <v>50</v>
      </c>
      <c r="FX118">
        <v>100</v>
      </c>
      <c r="FZ118" t="s">
        <v>1298</v>
      </c>
      <c r="GA118">
        <v>2500</v>
      </c>
      <c r="GB118" t="s">
        <v>1317</v>
      </c>
      <c r="GE118">
        <v>60</v>
      </c>
      <c r="GF118">
        <v>2</v>
      </c>
      <c r="GG118">
        <v>0</v>
      </c>
      <c r="GH118">
        <v>100</v>
      </c>
      <c r="GI118">
        <v>100</v>
      </c>
      <c r="GK118" t="s">
        <v>1302</v>
      </c>
      <c r="HH118" t="s">
        <v>1303</v>
      </c>
      <c r="HI118">
        <v>1</v>
      </c>
      <c r="HJ118">
        <v>0</v>
      </c>
      <c r="HK118">
        <v>0</v>
      </c>
      <c r="HL118">
        <v>0</v>
      </c>
      <c r="JB118" t="s">
        <v>1402</v>
      </c>
      <c r="JC118">
        <v>0</v>
      </c>
      <c r="JD118">
        <v>0</v>
      </c>
      <c r="JE118">
        <v>0</v>
      </c>
      <c r="JF118">
        <v>0</v>
      </c>
      <c r="JG118">
        <v>0</v>
      </c>
      <c r="JH118">
        <v>0</v>
      </c>
      <c r="JI118">
        <v>0</v>
      </c>
      <c r="JJ118">
        <v>0</v>
      </c>
      <c r="JK118">
        <v>0</v>
      </c>
      <c r="JL118">
        <v>0</v>
      </c>
      <c r="JM118">
        <v>0</v>
      </c>
      <c r="JN118">
        <v>0</v>
      </c>
      <c r="JO118">
        <v>0</v>
      </c>
      <c r="JP118">
        <v>0</v>
      </c>
      <c r="JQ118">
        <v>1</v>
      </c>
      <c r="JR118">
        <v>0</v>
      </c>
      <c r="JS118">
        <v>1</v>
      </c>
      <c r="JT118">
        <v>5</v>
      </c>
      <c r="QM118" t="s">
        <v>1298</v>
      </c>
      <c r="QN118">
        <v>250</v>
      </c>
      <c r="QO118" t="s">
        <v>1317</v>
      </c>
      <c r="QR118">
        <v>30</v>
      </c>
      <c r="QS118">
        <v>2</v>
      </c>
      <c r="QT118">
        <v>0</v>
      </c>
      <c r="QU118">
        <v>100</v>
      </c>
      <c r="QV118">
        <v>200</v>
      </c>
      <c r="QX118" t="s">
        <v>1302</v>
      </c>
      <c r="SF118" t="s">
        <v>1303</v>
      </c>
      <c r="SG118">
        <v>1</v>
      </c>
      <c r="SH118">
        <v>0</v>
      </c>
      <c r="SI118">
        <v>0</v>
      </c>
      <c r="SJ118">
        <v>0</v>
      </c>
      <c r="AQG118" t="s">
        <v>1296</v>
      </c>
      <c r="AQH118">
        <v>1</v>
      </c>
      <c r="AQI118">
        <v>0</v>
      </c>
      <c r="AQJ118">
        <v>0</v>
      </c>
      <c r="AQK118">
        <v>0</v>
      </c>
      <c r="AQL118">
        <v>0</v>
      </c>
      <c r="AQM118">
        <v>0</v>
      </c>
      <c r="AQN118">
        <v>0</v>
      </c>
      <c r="AQO118">
        <v>0</v>
      </c>
      <c r="AQP118">
        <v>0</v>
      </c>
      <c r="AQQ118">
        <v>0</v>
      </c>
      <c r="AQS118" t="s">
        <v>1417</v>
      </c>
      <c r="AQT118">
        <v>0</v>
      </c>
      <c r="AQU118">
        <v>0</v>
      </c>
      <c r="AQV118">
        <v>0</v>
      </c>
      <c r="AQW118">
        <v>0</v>
      </c>
      <c r="AQX118">
        <v>0</v>
      </c>
      <c r="AQY118">
        <v>0</v>
      </c>
      <c r="AQZ118">
        <v>0</v>
      </c>
      <c r="ARA118">
        <v>0</v>
      </c>
      <c r="ARB118">
        <v>0</v>
      </c>
      <c r="ARC118">
        <v>1</v>
      </c>
      <c r="ARD118">
        <v>0</v>
      </c>
      <c r="ARF118" t="s">
        <v>1424</v>
      </c>
      <c r="ARG118" t="s">
        <v>1417</v>
      </c>
      <c r="ARH118">
        <v>0</v>
      </c>
      <c r="ARI118">
        <v>0</v>
      </c>
      <c r="ARJ118">
        <v>0</v>
      </c>
      <c r="ARK118">
        <v>0</v>
      </c>
      <c r="ARL118">
        <v>1</v>
      </c>
      <c r="ARM118">
        <v>0</v>
      </c>
      <c r="ARO118" t="s">
        <v>1296</v>
      </c>
      <c r="ARP118">
        <v>1</v>
      </c>
      <c r="ARQ118">
        <v>0</v>
      </c>
      <c r="ARR118">
        <v>0</v>
      </c>
      <c r="ARS118">
        <v>0</v>
      </c>
      <c r="ART118">
        <v>0</v>
      </c>
      <c r="ARU118">
        <v>0</v>
      </c>
      <c r="ARV118">
        <v>0</v>
      </c>
      <c r="ARW118">
        <v>0</v>
      </c>
      <c r="ARX118">
        <v>0</v>
      </c>
      <c r="ARZ118" t="s">
        <v>1306</v>
      </c>
      <c r="ASA118" t="s">
        <v>1296</v>
      </c>
      <c r="ASB118">
        <v>1</v>
      </c>
      <c r="ASC118">
        <v>0</v>
      </c>
      <c r="ASD118">
        <v>0</v>
      </c>
      <c r="ASE118">
        <v>0</v>
      </c>
      <c r="ASF118">
        <v>0</v>
      </c>
      <c r="ASG118">
        <v>0</v>
      </c>
      <c r="ASH118">
        <v>0</v>
      </c>
      <c r="ASI118">
        <v>0</v>
      </c>
      <c r="ASJ118">
        <v>0</v>
      </c>
      <c r="ASL118" t="s">
        <v>1296</v>
      </c>
      <c r="ASM118">
        <v>1</v>
      </c>
      <c r="ASN118">
        <v>0</v>
      </c>
      <c r="ASO118">
        <v>0</v>
      </c>
      <c r="ASP118">
        <v>0</v>
      </c>
      <c r="ASQ118">
        <v>0</v>
      </c>
      <c r="ASR118">
        <v>0</v>
      </c>
      <c r="ASS118">
        <v>0</v>
      </c>
      <c r="AST118">
        <v>0</v>
      </c>
      <c r="ASU118">
        <v>0</v>
      </c>
      <c r="ASV118">
        <v>0</v>
      </c>
      <c r="ASX118" t="s">
        <v>1296</v>
      </c>
      <c r="ASY118">
        <v>1</v>
      </c>
      <c r="ASZ118">
        <v>0</v>
      </c>
      <c r="ATA118">
        <v>0</v>
      </c>
      <c r="ATB118">
        <v>0</v>
      </c>
      <c r="ATC118">
        <v>0</v>
      </c>
      <c r="ATD118">
        <v>0</v>
      </c>
      <c r="ATE118">
        <v>0</v>
      </c>
      <c r="ATF118">
        <v>0</v>
      </c>
      <c r="ATG118">
        <v>0</v>
      </c>
      <c r="ATI118" t="s">
        <v>1417</v>
      </c>
      <c r="ATJ118">
        <v>0</v>
      </c>
      <c r="ATK118">
        <v>0</v>
      </c>
      <c r="ATL118">
        <v>0</v>
      </c>
      <c r="ATM118">
        <v>0</v>
      </c>
      <c r="ATN118">
        <v>0</v>
      </c>
      <c r="ATO118">
        <v>0</v>
      </c>
      <c r="ATP118">
        <v>0</v>
      </c>
      <c r="ATQ118">
        <v>0</v>
      </c>
      <c r="ATR118">
        <v>1</v>
      </c>
      <c r="ATT118" t="s">
        <v>1327</v>
      </c>
      <c r="ATX118" t="s">
        <v>1327</v>
      </c>
      <c r="AUG118">
        <v>444584749</v>
      </c>
      <c r="AUH118" s="167">
        <v>45102.623124999998</v>
      </c>
      <c r="AUK118" t="s">
        <v>1308</v>
      </c>
      <c r="AUL118" t="s">
        <v>1309</v>
      </c>
      <c r="AUM118" t="s">
        <v>1310</v>
      </c>
    </row>
    <row r="119" spans="1:565 1125:1235" customFormat="1" ht="14.45">
      <c r="A119">
        <v>118</v>
      </c>
      <c r="B119" t="s">
        <v>1943</v>
      </c>
      <c r="C119" s="167">
        <v>45102</v>
      </c>
      <c r="D119" t="s">
        <v>1901</v>
      </c>
      <c r="E119" t="s">
        <v>1902</v>
      </c>
      <c r="F119" s="167">
        <v>45102.464204861113</v>
      </c>
      <c r="G119" s="167">
        <v>45102.519695798612</v>
      </c>
      <c r="H119" t="s">
        <v>1286</v>
      </c>
      <c r="K119" t="s">
        <v>1826</v>
      </c>
      <c r="L119" s="167">
        <v>45102</v>
      </c>
      <c r="M119" t="s">
        <v>1827</v>
      </c>
      <c r="N119" t="s">
        <v>1903</v>
      </c>
      <c r="O119" t="s">
        <v>1904</v>
      </c>
      <c r="P119" t="s">
        <v>1291</v>
      </c>
      <c r="S119" t="s">
        <v>1830</v>
      </c>
      <c r="T119" t="s">
        <v>1905</v>
      </c>
      <c r="V119" t="s">
        <v>1294</v>
      </c>
      <c r="X119" t="s">
        <v>1315</v>
      </c>
      <c r="AA119" t="s">
        <v>1296</v>
      </c>
      <c r="AB119">
        <v>0</v>
      </c>
      <c r="AC119">
        <v>0</v>
      </c>
      <c r="AD119">
        <v>0</v>
      </c>
      <c r="AE119">
        <v>1</v>
      </c>
      <c r="AF119">
        <v>1</v>
      </c>
      <c r="EK119" t="s">
        <v>1296</v>
      </c>
      <c r="EL119">
        <v>0</v>
      </c>
      <c r="EM119">
        <v>0</v>
      </c>
      <c r="EN119">
        <v>0</v>
      </c>
      <c r="EO119">
        <v>0</v>
      </c>
      <c r="EP119">
        <v>1</v>
      </c>
      <c r="EQ119">
        <v>1</v>
      </c>
      <c r="JB119" t="s">
        <v>1500</v>
      </c>
      <c r="JC119">
        <v>0</v>
      </c>
      <c r="JD119">
        <v>0</v>
      </c>
      <c r="JE119">
        <v>0</v>
      </c>
      <c r="JF119">
        <v>0</v>
      </c>
      <c r="JG119">
        <v>0</v>
      </c>
      <c r="JH119">
        <v>0</v>
      </c>
      <c r="JI119">
        <v>0</v>
      </c>
      <c r="JJ119">
        <v>0</v>
      </c>
      <c r="JK119">
        <v>0</v>
      </c>
      <c r="JL119">
        <v>0</v>
      </c>
      <c r="JM119">
        <v>1</v>
      </c>
      <c r="JN119">
        <v>1</v>
      </c>
      <c r="JO119">
        <v>0</v>
      </c>
      <c r="JP119">
        <v>1</v>
      </c>
      <c r="JQ119">
        <v>0</v>
      </c>
      <c r="JR119">
        <v>0</v>
      </c>
      <c r="JS119">
        <v>3</v>
      </c>
      <c r="JT119">
        <v>5</v>
      </c>
      <c r="OR119" t="s">
        <v>1298</v>
      </c>
      <c r="OS119">
        <v>3000</v>
      </c>
      <c r="OT119" t="s">
        <v>1317</v>
      </c>
      <c r="OW119">
        <v>60</v>
      </c>
      <c r="OX119">
        <v>2</v>
      </c>
      <c r="OY119">
        <v>0</v>
      </c>
      <c r="OZ119">
        <v>100</v>
      </c>
      <c r="PA119">
        <v>200</v>
      </c>
      <c r="PC119" t="s">
        <v>1298</v>
      </c>
      <c r="PD119">
        <v>2500</v>
      </c>
      <c r="PE119" t="s">
        <v>1317</v>
      </c>
      <c r="PH119">
        <v>60</v>
      </c>
      <c r="PI119">
        <v>2</v>
      </c>
      <c r="PJ119">
        <v>0</v>
      </c>
      <c r="PK119">
        <v>100</v>
      </c>
      <c r="PL119">
        <v>200</v>
      </c>
      <c r="PY119" t="s">
        <v>1298</v>
      </c>
      <c r="PZ119" t="s">
        <v>1294</v>
      </c>
      <c r="QA119">
        <v>2250</v>
      </c>
      <c r="QD119" t="s">
        <v>1927</v>
      </c>
      <c r="QE119" t="s">
        <v>1928</v>
      </c>
      <c r="QG119">
        <v>30</v>
      </c>
      <c r="QH119">
        <v>14</v>
      </c>
      <c r="QI119">
        <v>0</v>
      </c>
      <c r="QJ119">
        <v>1000</v>
      </c>
      <c r="QK119">
        <v>100</v>
      </c>
      <c r="QX119" t="s">
        <v>1294</v>
      </c>
      <c r="QZ119" t="s">
        <v>1944</v>
      </c>
      <c r="RA119">
        <v>0</v>
      </c>
      <c r="RB119">
        <v>0</v>
      </c>
      <c r="RC119">
        <v>0</v>
      </c>
      <c r="RD119">
        <v>0</v>
      </c>
      <c r="RE119">
        <v>0</v>
      </c>
      <c r="RF119">
        <v>0</v>
      </c>
      <c r="RG119">
        <v>0</v>
      </c>
      <c r="RH119">
        <v>0</v>
      </c>
      <c r="RI119">
        <v>0</v>
      </c>
      <c r="RJ119">
        <v>0</v>
      </c>
      <c r="RK119">
        <v>0</v>
      </c>
      <c r="RL119">
        <v>0</v>
      </c>
      <c r="RM119">
        <v>0</v>
      </c>
      <c r="RN119">
        <v>1</v>
      </c>
      <c r="RO119">
        <v>0</v>
      </c>
      <c r="RP119">
        <v>0</v>
      </c>
      <c r="RR119" t="s">
        <v>1930</v>
      </c>
      <c r="RS119">
        <v>0</v>
      </c>
      <c r="RT119">
        <v>0</v>
      </c>
      <c r="RU119">
        <v>0</v>
      </c>
      <c r="RV119">
        <v>0</v>
      </c>
      <c r="RW119">
        <v>0</v>
      </c>
      <c r="RX119">
        <v>0</v>
      </c>
      <c r="RY119">
        <v>1</v>
      </c>
      <c r="RZ119">
        <v>0</v>
      </c>
      <c r="SA119">
        <v>0</v>
      </c>
      <c r="SB119">
        <v>0</v>
      </c>
      <c r="SC119">
        <v>0</v>
      </c>
      <c r="SF119" t="s">
        <v>1303</v>
      </c>
      <c r="SG119">
        <v>1</v>
      </c>
      <c r="SH119">
        <v>0</v>
      </c>
      <c r="SI119">
        <v>0</v>
      </c>
      <c r="SJ119">
        <v>0</v>
      </c>
      <c r="AQG119" t="s">
        <v>1296</v>
      </c>
      <c r="AQH119">
        <v>1</v>
      </c>
      <c r="AQI119">
        <v>0</v>
      </c>
      <c r="AQJ119">
        <v>0</v>
      </c>
      <c r="AQK119">
        <v>0</v>
      </c>
      <c r="AQL119">
        <v>0</v>
      </c>
      <c r="AQM119">
        <v>0</v>
      </c>
      <c r="AQN119">
        <v>0</v>
      </c>
      <c r="AQO119">
        <v>0</v>
      </c>
      <c r="AQP119">
        <v>0</v>
      </c>
      <c r="AQQ119">
        <v>0</v>
      </c>
      <c r="AQS119" t="s">
        <v>1417</v>
      </c>
      <c r="AQT119">
        <v>0</v>
      </c>
      <c r="AQU119">
        <v>0</v>
      </c>
      <c r="AQV119">
        <v>0</v>
      </c>
      <c r="AQW119">
        <v>0</v>
      </c>
      <c r="AQX119">
        <v>0</v>
      </c>
      <c r="AQY119">
        <v>0</v>
      </c>
      <c r="AQZ119">
        <v>0</v>
      </c>
      <c r="ARA119">
        <v>0</v>
      </c>
      <c r="ARB119">
        <v>0</v>
      </c>
      <c r="ARC119">
        <v>1</v>
      </c>
      <c r="ARD119">
        <v>0</v>
      </c>
      <c r="ARF119" t="s">
        <v>1424</v>
      </c>
      <c r="ARG119" t="s">
        <v>1302</v>
      </c>
      <c r="ARH119">
        <v>1</v>
      </c>
      <c r="ARI119">
        <v>0</v>
      </c>
      <c r="ARJ119">
        <v>0</v>
      </c>
      <c r="ARK119">
        <v>0</v>
      </c>
      <c r="ARL119">
        <v>0</v>
      </c>
      <c r="ARM119">
        <v>0</v>
      </c>
      <c r="ARO119" t="s">
        <v>1296</v>
      </c>
      <c r="ARP119">
        <v>1</v>
      </c>
      <c r="ARQ119">
        <v>0</v>
      </c>
      <c r="ARR119">
        <v>0</v>
      </c>
      <c r="ARS119">
        <v>0</v>
      </c>
      <c r="ART119">
        <v>0</v>
      </c>
      <c r="ARU119">
        <v>0</v>
      </c>
      <c r="ARV119">
        <v>0</v>
      </c>
      <c r="ARW119">
        <v>0</v>
      </c>
      <c r="ARX119">
        <v>0</v>
      </c>
      <c r="ARZ119" t="s">
        <v>1306</v>
      </c>
      <c r="ASA119" t="s">
        <v>1296</v>
      </c>
      <c r="ASB119">
        <v>1</v>
      </c>
      <c r="ASC119">
        <v>0</v>
      </c>
      <c r="ASD119">
        <v>0</v>
      </c>
      <c r="ASE119">
        <v>0</v>
      </c>
      <c r="ASF119">
        <v>0</v>
      </c>
      <c r="ASG119">
        <v>0</v>
      </c>
      <c r="ASH119">
        <v>0</v>
      </c>
      <c r="ASI119">
        <v>0</v>
      </c>
      <c r="ASJ119">
        <v>0</v>
      </c>
      <c r="ASL119" t="s">
        <v>1296</v>
      </c>
      <c r="ASM119">
        <v>1</v>
      </c>
      <c r="ASN119">
        <v>0</v>
      </c>
      <c r="ASO119">
        <v>0</v>
      </c>
      <c r="ASP119">
        <v>0</v>
      </c>
      <c r="ASQ119">
        <v>0</v>
      </c>
      <c r="ASR119">
        <v>0</v>
      </c>
      <c r="ASS119">
        <v>0</v>
      </c>
      <c r="AST119">
        <v>0</v>
      </c>
      <c r="ASU119">
        <v>0</v>
      </c>
      <c r="ASV119">
        <v>0</v>
      </c>
      <c r="ASX119" t="s">
        <v>1296</v>
      </c>
      <c r="ASY119">
        <v>1</v>
      </c>
      <c r="ASZ119">
        <v>0</v>
      </c>
      <c r="ATA119">
        <v>0</v>
      </c>
      <c r="ATB119">
        <v>0</v>
      </c>
      <c r="ATC119">
        <v>0</v>
      </c>
      <c r="ATD119">
        <v>0</v>
      </c>
      <c r="ATE119">
        <v>0</v>
      </c>
      <c r="ATF119">
        <v>0</v>
      </c>
      <c r="ATG119">
        <v>0</v>
      </c>
      <c r="ATI119" t="s">
        <v>1296</v>
      </c>
      <c r="ATJ119">
        <v>1</v>
      </c>
      <c r="ATK119">
        <v>0</v>
      </c>
      <c r="ATL119">
        <v>0</v>
      </c>
      <c r="ATM119">
        <v>0</v>
      </c>
      <c r="ATN119">
        <v>0</v>
      </c>
      <c r="ATO119">
        <v>0</v>
      </c>
      <c r="ATP119">
        <v>0</v>
      </c>
      <c r="ATQ119">
        <v>0</v>
      </c>
      <c r="ATR119">
        <v>0</v>
      </c>
      <c r="ATT119" t="s">
        <v>1327</v>
      </c>
      <c r="ATX119" t="s">
        <v>1327</v>
      </c>
      <c r="AUG119">
        <v>444584780</v>
      </c>
      <c r="AUH119" s="167">
        <v>45102.623159722221</v>
      </c>
      <c r="AUK119" t="s">
        <v>1308</v>
      </c>
      <c r="AUL119" t="s">
        <v>1309</v>
      </c>
      <c r="AUM119" t="s">
        <v>1310</v>
      </c>
    </row>
    <row r="120" spans="1:565 1125:1235" customFormat="1" ht="14.45">
      <c r="A120">
        <v>119</v>
      </c>
      <c r="B120" t="s">
        <v>1945</v>
      </c>
      <c r="C120" s="167">
        <v>45102</v>
      </c>
      <c r="D120" t="s">
        <v>1901</v>
      </c>
      <c r="E120" t="s">
        <v>1902</v>
      </c>
      <c r="F120" s="167">
        <v>45102.519919976847</v>
      </c>
      <c r="G120" s="167">
        <v>45102.612689074071</v>
      </c>
      <c r="H120" t="s">
        <v>1286</v>
      </c>
      <c r="K120" t="s">
        <v>1826</v>
      </c>
      <c r="L120" s="167">
        <v>45102</v>
      </c>
      <c r="M120" t="s">
        <v>1827</v>
      </c>
      <c r="N120" t="s">
        <v>1903</v>
      </c>
      <c r="O120" t="s">
        <v>1904</v>
      </c>
      <c r="P120" t="s">
        <v>1291</v>
      </c>
      <c r="S120" t="s">
        <v>1830</v>
      </c>
      <c r="T120" t="s">
        <v>1905</v>
      </c>
      <c r="V120" t="s">
        <v>1294</v>
      </c>
      <c r="X120" t="s">
        <v>1315</v>
      </c>
      <c r="AA120" t="s">
        <v>1405</v>
      </c>
      <c r="AB120">
        <v>1</v>
      </c>
      <c r="AC120">
        <v>0</v>
      </c>
      <c r="AD120">
        <v>0</v>
      </c>
      <c r="AE120">
        <v>0</v>
      </c>
      <c r="AF120">
        <v>1</v>
      </c>
      <c r="AH120" t="s">
        <v>1298</v>
      </c>
      <c r="AI120">
        <v>1000</v>
      </c>
      <c r="AJ120" t="s">
        <v>1927</v>
      </c>
      <c r="AK120" t="s">
        <v>1946</v>
      </c>
      <c r="AM120">
        <v>30</v>
      </c>
      <c r="AN120">
        <v>7</v>
      </c>
      <c r="AO120">
        <v>0</v>
      </c>
      <c r="AP120">
        <v>100</v>
      </c>
      <c r="AQ120">
        <v>50</v>
      </c>
      <c r="BW120" t="s">
        <v>1294</v>
      </c>
      <c r="BY120" t="s">
        <v>1405</v>
      </c>
      <c r="BZ120">
        <v>1</v>
      </c>
      <c r="CA120">
        <v>0</v>
      </c>
      <c r="CB120">
        <v>0</v>
      </c>
      <c r="CC120">
        <v>0</v>
      </c>
      <c r="CE120" t="s">
        <v>1465</v>
      </c>
      <c r="CF120">
        <v>0</v>
      </c>
      <c r="CG120">
        <v>0</v>
      </c>
      <c r="CH120">
        <v>1</v>
      </c>
      <c r="CI120">
        <v>0</v>
      </c>
      <c r="CJ120">
        <v>0</v>
      </c>
      <c r="CK120">
        <v>0</v>
      </c>
      <c r="CL120">
        <v>0</v>
      </c>
      <c r="CM120">
        <v>0</v>
      </c>
      <c r="CN120">
        <v>0</v>
      </c>
      <c r="CO120">
        <v>0</v>
      </c>
      <c r="CP120">
        <v>0</v>
      </c>
      <c r="CS120" t="s">
        <v>1303</v>
      </c>
      <c r="CT120">
        <v>1</v>
      </c>
      <c r="CU120">
        <v>0</v>
      </c>
      <c r="CV120">
        <v>0</v>
      </c>
      <c r="CW120">
        <v>0</v>
      </c>
      <c r="EK120" t="s">
        <v>1459</v>
      </c>
      <c r="EL120">
        <v>1</v>
      </c>
      <c r="EM120">
        <v>0</v>
      </c>
      <c r="EN120">
        <v>0</v>
      </c>
      <c r="EO120">
        <v>0</v>
      </c>
      <c r="EP120">
        <v>0</v>
      </c>
      <c r="EQ120">
        <v>1</v>
      </c>
      <c r="ES120" t="s">
        <v>1298</v>
      </c>
      <c r="ET120">
        <v>5500</v>
      </c>
      <c r="EU120" t="s">
        <v>1317</v>
      </c>
      <c r="EX120">
        <v>60</v>
      </c>
      <c r="EY120">
        <v>2</v>
      </c>
      <c r="EZ120">
        <v>0</v>
      </c>
      <c r="FA120">
        <v>100</v>
      </c>
      <c r="FB120">
        <v>100</v>
      </c>
      <c r="GK120" t="s">
        <v>1302</v>
      </c>
      <c r="HH120" t="s">
        <v>1332</v>
      </c>
      <c r="HI120">
        <v>0</v>
      </c>
      <c r="HJ120">
        <v>1</v>
      </c>
      <c r="HK120">
        <v>0</v>
      </c>
      <c r="HL120">
        <v>0</v>
      </c>
      <c r="HM120" t="s">
        <v>1459</v>
      </c>
      <c r="HN120">
        <v>1</v>
      </c>
      <c r="HO120">
        <v>0</v>
      </c>
      <c r="HP120">
        <v>0</v>
      </c>
      <c r="HQ120">
        <v>0</v>
      </c>
      <c r="HR120">
        <v>0</v>
      </c>
      <c r="HS120" t="s">
        <v>1410</v>
      </c>
      <c r="HT120">
        <v>0</v>
      </c>
      <c r="HU120">
        <v>0</v>
      </c>
      <c r="HV120">
        <v>0</v>
      </c>
      <c r="HW120">
        <v>0</v>
      </c>
      <c r="HX120">
        <v>0</v>
      </c>
      <c r="HY120">
        <v>1</v>
      </c>
      <c r="HZ120">
        <v>0</v>
      </c>
      <c r="IA120">
        <v>0</v>
      </c>
      <c r="IB120">
        <v>0</v>
      </c>
      <c r="IC120">
        <v>0</v>
      </c>
      <c r="ID120">
        <v>0</v>
      </c>
      <c r="IE120">
        <v>0</v>
      </c>
      <c r="JB120" t="s">
        <v>1947</v>
      </c>
      <c r="JC120">
        <v>0</v>
      </c>
      <c r="JD120">
        <v>0</v>
      </c>
      <c r="JE120">
        <v>0</v>
      </c>
      <c r="JF120">
        <v>1</v>
      </c>
      <c r="JG120">
        <v>1</v>
      </c>
      <c r="JH120">
        <v>1</v>
      </c>
      <c r="JI120">
        <v>1</v>
      </c>
      <c r="JJ120">
        <v>1</v>
      </c>
      <c r="JK120">
        <v>1</v>
      </c>
      <c r="JL120">
        <v>1</v>
      </c>
      <c r="JM120">
        <v>1</v>
      </c>
      <c r="JN120">
        <v>1</v>
      </c>
      <c r="JO120">
        <v>0</v>
      </c>
      <c r="JP120">
        <v>1</v>
      </c>
      <c r="JQ120">
        <v>0</v>
      </c>
      <c r="JR120">
        <v>0</v>
      </c>
      <c r="JS120">
        <v>10</v>
      </c>
      <c r="JT120">
        <v>12</v>
      </c>
      <c r="LM120" t="s">
        <v>1298</v>
      </c>
      <c r="LN120">
        <v>7500</v>
      </c>
      <c r="LO120" t="s">
        <v>1317</v>
      </c>
      <c r="LR120">
        <v>60</v>
      </c>
      <c r="LS120">
        <v>2</v>
      </c>
      <c r="LT120">
        <v>0</v>
      </c>
      <c r="LU120">
        <v>20</v>
      </c>
      <c r="LV120">
        <v>20</v>
      </c>
      <c r="LX120" t="s">
        <v>1298</v>
      </c>
      <c r="LY120">
        <v>5000</v>
      </c>
      <c r="LZ120" t="s">
        <v>1317</v>
      </c>
      <c r="MC120">
        <v>60</v>
      </c>
      <c r="MD120">
        <v>2</v>
      </c>
      <c r="ME120">
        <v>0</v>
      </c>
      <c r="MF120">
        <v>20</v>
      </c>
      <c r="MG120">
        <v>20</v>
      </c>
      <c r="MI120" t="s">
        <v>1298</v>
      </c>
      <c r="MJ120">
        <v>400</v>
      </c>
      <c r="MK120" t="s">
        <v>1317</v>
      </c>
      <c r="MN120">
        <v>30</v>
      </c>
      <c r="MO120">
        <v>3</v>
      </c>
      <c r="MP120">
        <v>0</v>
      </c>
      <c r="MQ120">
        <v>120</v>
      </c>
      <c r="MR120">
        <v>150</v>
      </c>
      <c r="MT120" t="s">
        <v>1298</v>
      </c>
      <c r="MU120">
        <v>100</v>
      </c>
      <c r="MV120" t="s">
        <v>1927</v>
      </c>
      <c r="MW120" t="s">
        <v>1946</v>
      </c>
      <c r="MY120">
        <v>30</v>
      </c>
      <c r="MZ120">
        <v>14</v>
      </c>
      <c r="NA120">
        <v>0</v>
      </c>
      <c r="NB120">
        <v>100</v>
      </c>
      <c r="NC120">
        <v>50</v>
      </c>
      <c r="NE120" t="s">
        <v>1298</v>
      </c>
      <c r="NF120" t="s">
        <v>1948</v>
      </c>
      <c r="NG120">
        <v>1</v>
      </c>
      <c r="NH120">
        <v>1</v>
      </c>
      <c r="NI120">
        <v>1</v>
      </c>
      <c r="NJ120">
        <v>750</v>
      </c>
      <c r="NK120">
        <v>1000</v>
      </c>
      <c r="NL120">
        <v>1500</v>
      </c>
      <c r="NM120" t="s">
        <v>1317</v>
      </c>
      <c r="NP120">
        <v>90</v>
      </c>
      <c r="NQ120">
        <v>20</v>
      </c>
      <c r="NR120">
        <v>0</v>
      </c>
      <c r="NS120">
        <v>50</v>
      </c>
      <c r="NT120">
        <v>50</v>
      </c>
      <c r="NV120" t="s">
        <v>1298</v>
      </c>
      <c r="NW120">
        <v>2000</v>
      </c>
      <c r="NX120" t="s">
        <v>1927</v>
      </c>
      <c r="NY120" t="s">
        <v>1946</v>
      </c>
      <c r="OA120">
        <v>30</v>
      </c>
      <c r="OB120">
        <v>14</v>
      </c>
      <c r="OC120">
        <v>0</v>
      </c>
      <c r="OD120">
        <v>100</v>
      </c>
      <c r="OE120">
        <v>20</v>
      </c>
      <c r="OG120" t="s">
        <v>1298</v>
      </c>
      <c r="OH120">
        <v>3000</v>
      </c>
      <c r="OI120" t="s">
        <v>1927</v>
      </c>
      <c r="OJ120" t="s">
        <v>1946</v>
      </c>
      <c r="OL120">
        <v>90</v>
      </c>
      <c r="OM120">
        <v>14</v>
      </c>
      <c r="ON120">
        <v>0</v>
      </c>
      <c r="OO120">
        <v>100</v>
      </c>
      <c r="OP120">
        <v>20</v>
      </c>
      <c r="OR120" t="s">
        <v>1298</v>
      </c>
      <c r="OS120">
        <v>3000</v>
      </c>
      <c r="OT120" t="s">
        <v>1317</v>
      </c>
      <c r="OW120">
        <v>90</v>
      </c>
      <c r="OX120">
        <v>2</v>
      </c>
      <c r="OY120">
        <v>0</v>
      </c>
      <c r="OZ120">
        <v>100</v>
      </c>
      <c r="PA120">
        <v>100</v>
      </c>
      <c r="PC120" t="s">
        <v>1298</v>
      </c>
      <c r="PD120">
        <v>2500</v>
      </c>
      <c r="PE120" t="s">
        <v>1317</v>
      </c>
      <c r="PH120">
        <v>60</v>
      </c>
      <c r="PI120">
        <v>2</v>
      </c>
      <c r="PJ120">
        <v>0</v>
      </c>
      <c r="PK120">
        <v>50</v>
      </c>
      <c r="PL120">
        <v>500</v>
      </c>
      <c r="PY120" t="s">
        <v>1298</v>
      </c>
      <c r="PZ120" t="s">
        <v>1294</v>
      </c>
      <c r="QA120">
        <v>3000</v>
      </c>
      <c r="QD120" t="s">
        <v>1317</v>
      </c>
      <c r="QG120">
        <v>30</v>
      </c>
      <c r="QH120">
        <v>2</v>
      </c>
      <c r="QI120">
        <v>0</v>
      </c>
      <c r="QJ120">
        <v>100</v>
      </c>
      <c r="QK120">
        <v>100</v>
      </c>
      <c r="QX120" t="s">
        <v>1294</v>
      </c>
      <c r="QZ120" t="s">
        <v>1730</v>
      </c>
      <c r="RA120">
        <v>0</v>
      </c>
      <c r="RB120">
        <v>0</v>
      </c>
      <c r="RC120">
        <v>0</v>
      </c>
      <c r="RD120">
        <v>0</v>
      </c>
      <c r="RE120">
        <v>0</v>
      </c>
      <c r="RF120">
        <v>0</v>
      </c>
      <c r="RG120">
        <v>1</v>
      </c>
      <c r="RH120">
        <v>0</v>
      </c>
      <c r="RI120">
        <v>1</v>
      </c>
      <c r="RJ120">
        <v>0</v>
      </c>
      <c r="RK120">
        <v>0</v>
      </c>
      <c r="RL120">
        <v>0</v>
      </c>
      <c r="RM120">
        <v>0</v>
      </c>
      <c r="RN120">
        <v>0</v>
      </c>
      <c r="RO120">
        <v>0</v>
      </c>
      <c r="RP120">
        <v>0</v>
      </c>
      <c r="RR120" t="s">
        <v>1465</v>
      </c>
      <c r="RS120">
        <v>0</v>
      </c>
      <c r="RT120">
        <v>0</v>
      </c>
      <c r="RU120">
        <v>1</v>
      </c>
      <c r="RV120">
        <v>0</v>
      </c>
      <c r="RW120">
        <v>0</v>
      </c>
      <c r="RX120">
        <v>0</v>
      </c>
      <c r="RY120">
        <v>0</v>
      </c>
      <c r="RZ120">
        <v>0</v>
      </c>
      <c r="SA120">
        <v>0</v>
      </c>
      <c r="SB120">
        <v>0</v>
      </c>
      <c r="SC120">
        <v>0</v>
      </c>
      <c r="SF120" t="s">
        <v>1949</v>
      </c>
      <c r="SG120">
        <v>0</v>
      </c>
      <c r="SH120">
        <v>1</v>
      </c>
      <c r="SI120">
        <v>1</v>
      </c>
      <c r="SJ120">
        <v>0</v>
      </c>
      <c r="SK120" t="s">
        <v>1384</v>
      </c>
      <c r="SL120">
        <v>0</v>
      </c>
      <c r="SM120">
        <v>0</v>
      </c>
      <c r="SN120">
        <v>0</v>
      </c>
      <c r="SO120">
        <v>0</v>
      </c>
      <c r="SP120">
        <v>0</v>
      </c>
      <c r="SQ120">
        <v>0</v>
      </c>
      <c r="SR120">
        <v>0</v>
      </c>
      <c r="SS120">
        <v>1</v>
      </c>
      <c r="ST120">
        <v>0</v>
      </c>
      <c r="SU120">
        <v>0</v>
      </c>
      <c r="SV120">
        <v>0</v>
      </c>
      <c r="SW120">
        <v>0</v>
      </c>
      <c r="SX120">
        <v>0</v>
      </c>
      <c r="SY120">
        <v>0</v>
      </c>
      <c r="SZ120">
        <v>0</v>
      </c>
      <c r="TA120">
        <v>0</v>
      </c>
      <c r="TB120" t="s">
        <v>1410</v>
      </c>
      <c r="TC120">
        <v>0</v>
      </c>
      <c r="TD120">
        <v>0</v>
      </c>
      <c r="TE120">
        <v>0</v>
      </c>
      <c r="TF120">
        <v>0</v>
      </c>
      <c r="TG120">
        <v>0</v>
      </c>
      <c r="TH120">
        <v>1</v>
      </c>
      <c r="TI120">
        <v>0</v>
      </c>
      <c r="TJ120">
        <v>0</v>
      </c>
      <c r="TK120">
        <v>0</v>
      </c>
      <c r="TL120">
        <v>0</v>
      </c>
      <c r="TM120">
        <v>0</v>
      </c>
      <c r="TN120">
        <v>0</v>
      </c>
      <c r="TP120" t="s">
        <v>1513</v>
      </c>
      <c r="TQ120">
        <v>0</v>
      </c>
      <c r="TR120">
        <v>0</v>
      </c>
      <c r="TS120">
        <v>0</v>
      </c>
      <c r="TT120">
        <v>0</v>
      </c>
      <c r="TU120">
        <v>0</v>
      </c>
      <c r="TV120">
        <v>0</v>
      </c>
      <c r="TW120">
        <v>1</v>
      </c>
      <c r="TX120">
        <v>0</v>
      </c>
      <c r="TY120">
        <v>0</v>
      </c>
      <c r="TZ120">
        <v>0</v>
      </c>
      <c r="UA120">
        <v>0</v>
      </c>
      <c r="UB120">
        <v>0</v>
      </c>
      <c r="UC120">
        <v>0</v>
      </c>
      <c r="UD120">
        <v>0</v>
      </c>
      <c r="UE120">
        <v>0</v>
      </c>
      <c r="UF120">
        <v>0</v>
      </c>
      <c r="UG120" t="s">
        <v>1346</v>
      </c>
      <c r="UH120">
        <v>0</v>
      </c>
      <c r="UI120">
        <v>0</v>
      </c>
      <c r="UJ120">
        <v>0</v>
      </c>
      <c r="UK120">
        <v>0</v>
      </c>
      <c r="UL120">
        <v>0</v>
      </c>
      <c r="UM120">
        <v>1</v>
      </c>
      <c r="UN120">
        <v>0</v>
      </c>
      <c r="UO120">
        <v>0</v>
      </c>
      <c r="UP120">
        <v>0</v>
      </c>
      <c r="UQ120">
        <v>0</v>
      </c>
      <c r="UR120">
        <v>0</v>
      </c>
      <c r="US120">
        <v>0</v>
      </c>
      <c r="AQG120" t="s">
        <v>1296</v>
      </c>
      <c r="AQH120">
        <v>1</v>
      </c>
      <c r="AQI120">
        <v>0</v>
      </c>
      <c r="AQJ120">
        <v>0</v>
      </c>
      <c r="AQK120">
        <v>0</v>
      </c>
      <c r="AQL120">
        <v>0</v>
      </c>
      <c r="AQM120">
        <v>0</v>
      </c>
      <c r="AQN120">
        <v>0</v>
      </c>
      <c r="AQO120">
        <v>0</v>
      </c>
      <c r="AQP120">
        <v>0</v>
      </c>
      <c r="AQQ120">
        <v>0</v>
      </c>
      <c r="AQS120" t="s">
        <v>1304</v>
      </c>
      <c r="AQT120">
        <v>0</v>
      </c>
      <c r="AQU120">
        <v>0</v>
      </c>
      <c r="AQV120">
        <v>1</v>
      </c>
      <c r="AQW120">
        <v>0</v>
      </c>
      <c r="AQX120">
        <v>0</v>
      </c>
      <c r="AQY120">
        <v>0</v>
      </c>
      <c r="AQZ120">
        <v>0</v>
      </c>
      <c r="ARA120">
        <v>0</v>
      </c>
      <c r="ARB120">
        <v>0</v>
      </c>
      <c r="ARC120">
        <v>0</v>
      </c>
      <c r="ARD120">
        <v>0</v>
      </c>
      <c r="ARF120" t="s">
        <v>1424</v>
      </c>
      <c r="ARG120" t="s">
        <v>1417</v>
      </c>
      <c r="ARH120">
        <v>0</v>
      </c>
      <c r="ARI120">
        <v>0</v>
      </c>
      <c r="ARJ120">
        <v>0</v>
      </c>
      <c r="ARK120">
        <v>0</v>
      </c>
      <c r="ARL120">
        <v>1</v>
      </c>
      <c r="ARM120">
        <v>0</v>
      </c>
      <c r="ARO120" t="s">
        <v>1296</v>
      </c>
      <c r="ARP120">
        <v>1</v>
      </c>
      <c r="ARQ120">
        <v>0</v>
      </c>
      <c r="ARR120">
        <v>0</v>
      </c>
      <c r="ARS120">
        <v>0</v>
      </c>
      <c r="ART120">
        <v>0</v>
      </c>
      <c r="ARU120">
        <v>0</v>
      </c>
      <c r="ARV120">
        <v>0</v>
      </c>
      <c r="ARW120">
        <v>0</v>
      </c>
      <c r="ARX120">
        <v>0</v>
      </c>
      <c r="ARZ120" t="s">
        <v>1306</v>
      </c>
      <c r="ASA120" t="s">
        <v>1417</v>
      </c>
      <c r="ASB120">
        <v>0</v>
      </c>
      <c r="ASC120">
        <v>0</v>
      </c>
      <c r="ASD120">
        <v>0</v>
      </c>
      <c r="ASE120">
        <v>0</v>
      </c>
      <c r="ASF120">
        <v>0</v>
      </c>
      <c r="ASG120">
        <v>0</v>
      </c>
      <c r="ASH120">
        <v>0</v>
      </c>
      <c r="ASI120">
        <v>1</v>
      </c>
      <c r="ASJ120">
        <v>0</v>
      </c>
      <c r="ASL120" t="s">
        <v>1296</v>
      </c>
      <c r="ASM120">
        <v>1</v>
      </c>
      <c r="ASN120">
        <v>0</v>
      </c>
      <c r="ASO120">
        <v>0</v>
      </c>
      <c r="ASP120">
        <v>0</v>
      </c>
      <c r="ASQ120">
        <v>0</v>
      </c>
      <c r="ASR120">
        <v>0</v>
      </c>
      <c r="ASS120">
        <v>0</v>
      </c>
      <c r="AST120">
        <v>0</v>
      </c>
      <c r="ASU120">
        <v>0</v>
      </c>
      <c r="ASV120">
        <v>0</v>
      </c>
      <c r="ASX120" t="s">
        <v>1296</v>
      </c>
      <c r="ASY120">
        <v>1</v>
      </c>
      <c r="ASZ120">
        <v>0</v>
      </c>
      <c r="ATA120">
        <v>0</v>
      </c>
      <c r="ATB120">
        <v>0</v>
      </c>
      <c r="ATC120">
        <v>0</v>
      </c>
      <c r="ATD120">
        <v>0</v>
      </c>
      <c r="ATE120">
        <v>0</v>
      </c>
      <c r="ATF120">
        <v>0</v>
      </c>
      <c r="ATG120">
        <v>0</v>
      </c>
      <c r="ATI120" t="s">
        <v>1908</v>
      </c>
      <c r="ATJ120">
        <v>0</v>
      </c>
      <c r="ATK120">
        <v>0</v>
      </c>
      <c r="ATL120">
        <v>0</v>
      </c>
      <c r="ATM120">
        <v>0</v>
      </c>
      <c r="ATN120">
        <v>0</v>
      </c>
      <c r="ATO120">
        <v>0</v>
      </c>
      <c r="ATP120">
        <v>1</v>
      </c>
      <c r="ATQ120">
        <v>0</v>
      </c>
      <c r="ATR120">
        <v>0</v>
      </c>
      <c r="ATT120" t="s">
        <v>1327</v>
      </c>
      <c r="ATX120" t="s">
        <v>1327</v>
      </c>
      <c r="AUG120">
        <v>444584798</v>
      </c>
      <c r="AUH120" s="167">
        <v>45102.623182870368</v>
      </c>
      <c r="AUK120" t="s">
        <v>1308</v>
      </c>
      <c r="AUL120" t="s">
        <v>1309</v>
      </c>
      <c r="AUM120" t="s">
        <v>1310</v>
      </c>
    </row>
    <row r="121" spans="1:565 1125:1235" customFormat="1" ht="14.45">
      <c r="A121">
        <v>120</v>
      </c>
      <c r="B121" t="s">
        <v>1950</v>
      </c>
      <c r="C121" s="167">
        <v>45102</v>
      </c>
      <c r="D121" t="s">
        <v>1901</v>
      </c>
      <c r="E121" t="s">
        <v>1902</v>
      </c>
      <c r="F121" s="167">
        <v>45102.525917430547</v>
      </c>
      <c r="G121" s="167">
        <v>45102.582848981481</v>
      </c>
      <c r="H121" t="s">
        <v>1286</v>
      </c>
      <c r="K121" t="s">
        <v>1826</v>
      </c>
      <c r="L121" s="167">
        <v>45102</v>
      </c>
      <c r="M121" t="s">
        <v>1827</v>
      </c>
      <c r="N121" t="s">
        <v>1903</v>
      </c>
      <c r="O121" t="s">
        <v>1904</v>
      </c>
      <c r="P121" t="s">
        <v>1291</v>
      </c>
      <c r="S121" t="s">
        <v>1830</v>
      </c>
      <c r="T121" t="s">
        <v>1905</v>
      </c>
      <c r="V121" t="s">
        <v>1294</v>
      </c>
      <c r="X121" t="s">
        <v>1315</v>
      </c>
      <c r="AA121" t="s">
        <v>1405</v>
      </c>
      <c r="AB121">
        <v>1</v>
      </c>
      <c r="AC121">
        <v>0</v>
      </c>
      <c r="AD121">
        <v>0</v>
      </c>
      <c r="AE121">
        <v>0</v>
      </c>
      <c r="AF121">
        <v>1</v>
      </c>
      <c r="AH121" t="s">
        <v>1298</v>
      </c>
      <c r="AI121">
        <v>1100</v>
      </c>
      <c r="AJ121" t="s">
        <v>1927</v>
      </c>
      <c r="AK121" t="s">
        <v>1946</v>
      </c>
      <c r="AM121">
        <v>30</v>
      </c>
      <c r="AN121">
        <v>7</v>
      </c>
      <c r="AO121">
        <v>0</v>
      </c>
      <c r="AP121">
        <v>100</v>
      </c>
      <c r="AQ121">
        <v>50</v>
      </c>
      <c r="BW121" t="s">
        <v>1294</v>
      </c>
      <c r="BY121" t="s">
        <v>1405</v>
      </c>
      <c r="BZ121">
        <v>1</v>
      </c>
      <c r="CA121">
        <v>0</v>
      </c>
      <c r="CB121">
        <v>0</v>
      </c>
      <c r="CC121">
        <v>0</v>
      </c>
      <c r="CE121" t="s">
        <v>1465</v>
      </c>
      <c r="CF121">
        <v>0</v>
      </c>
      <c r="CG121">
        <v>0</v>
      </c>
      <c r="CH121">
        <v>1</v>
      </c>
      <c r="CI121">
        <v>0</v>
      </c>
      <c r="CJ121">
        <v>0</v>
      </c>
      <c r="CK121">
        <v>0</v>
      </c>
      <c r="CL121">
        <v>0</v>
      </c>
      <c r="CM121">
        <v>0</v>
      </c>
      <c r="CN121">
        <v>0</v>
      </c>
      <c r="CO121">
        <v>0</v>
      </c>
      <c r="CP121">
        <v>0</v>
      </c>
      <c r="CS121" t="s">
        <v>1303</v>
      </c>
      <c r="CT121">
        <v>1</v>
      </c>
      <c r="CU121">
        <v>0</v>
      </c>
      <c r="CV121">
        <v>0</v>
      </c>
      <c r="CW121">
        <v>0</v>
      </c>
      <c r="EK121" t="s">
        <v>1459</v>
      </c>
      <c r="EL121">
        <v>1</v>
      </c>
      <c r="EM121">
        <v>0</v>
      </c>
      <c r="EN121">
        <v>0</v>
      </c>
      <c r="EO121">
        <v>0</v>
      </c>
      <c r="EP121">
        <v>0</v>
      </c>
      <c r="EQ121">
        <v>1</v>
      </c>
      <c r="ES121" t="s">
        <v>1298</v>
      </c>
      <c r="ET121">
        <v>6000</v>
      </c>
      <c r="EU121" t="s">
        <v>1317</v>
      </c>
      <c r="EX121">
        <v>30</v>
      </c>
      <c r="EY121">
        <v>2</v>
      </c>
      <c r="EZ121">
        <v>0</v>
      </c>
      <c r="FA121">
        <v>100</v>
      </c>
      <c r="FB121">
        <v>100</v>
      </c>
      <c r="GK121" t="s">
        <v>1302</v>
      </c>
      <c r="HH121" t="s">
        <v>1332</v>
      </c>
      <c r="HI121">
        <v>0</v>
      </c>
      <c r="HJ121">
        <v>1</v>
      </c>
      <c r="HK121">
        <v>0</v>
      </c>
      <c r="HL121">
        <v>0</v>
      </c>
      <c r="HM121" t="s">
        <v>1459</v>
      </c>
      <c r="HN121">
        <v>1</v>
      </c>
      <c r="HO121">
        <v>0</v>
      </c>
      <c r="HP121">
        <v>0</v>
      </c>
      <c r="HQ121">
        <v>0</v>
      </c>
      <c r="HR121">
        <v>0</v>
      </c>
      <c r="HS121" t="s">
        <v>1410</v>
      </c>
      <c r="HT121">
        <v>0</v>
      </c>
      <c r="HU121">
        <v>0</v>
      </c>
      <c r="HV121">
        <v>0</v>
      </c>
      <c r="HW121">
        <v>0</v>
      </c>
      <c r="HX121">
        <v>0</v>
      </c>
      <c r="HY121">
        <v>1</v>
      </c>
      <c r="HZ121">
        <v>0</v>
      </c>
      <c r="IA121">
        <v>0</v>
      </c>
      <c r="IB121">
        <v>0</v>
      </c>
      <c r="IC121">
        <v>0</v>
      </c>
      <c r="ID121">
        <v>0</v>
      </c>
      <c r="IE121">
        <v>0</v>
      </c>
      <c r="JB121" t="s">
        <v>1951</v>
      </c>
      <c r="JC121">
        <v>0</v>
      </c>
      <c r="JD121">
        <v>0</v>
      </c>
      <c r="JE121">
        <v>0</v>
      </c>
      <c r="JF121">
        <v>1</v>
      </c>
      <c r="JG121">
        <v>1</v>
      </c>
      <c r="JH121">
        <v>1</v>
      </c>
      <c r="JI121">
        <v>1</v>
      </c>
      <c r="JJ121">
        <v>1</v>
      </c>
      <c r="JK121">
        <v>1</v>
      </c>
      <c r="JL121">
        <v>1</v>
      </c>
      <c r="JM121">
        <v>0</v>
      </c>
      <c r="JN121">
        <v>0</v>
      </c>
      <c r="JO121">
        <v>0</v>
      </c>
      <c r="JP121">
        <v>0</v>
      </c>
      <c r="JQ121">
        <v>0</v>
      </c>
      <c r="JR121">
        <v>0</v>
      </c>
      <c r="JS121">
        <v>7</v>
      </c>
      <c r="JT121">
        <v>9</v>
      </c>
      <c r="LM121" t="s">
        <v>1298</v>
      </c>
      <c r="LN121">
        <v>7500</v>
      </c>
      <c r="LO121" t="s">
        <v>1317</v>
      </c>
      <c r="LR121">
        <v>60</v>
      </c>
      <c r="LS121">
        <v>3</v>
      </c>
      <c r="LT121">
        <v>0</v>
      </c>
      <c r="LU121">
        <v>40</v>
      </c>
      <c r="LV121">
        <v>40</v>
      </c>
      <c r="LX121" t="s">
        <v>1298</v>
      </c>
      <c r="LY121">
        <v>5500</v>
      </c>
      <c r="LZ121" t="s">
        <v>1317</v>
      </c>
      <c r="MC121">
        <v>60</v>
      </c>
      <c r="MD121">
        <v>2</v>
      </c>
      <c r="ME121">
        <v>0</v>
      </c>
      <c r="MF121">
        <v>20</v>
      </c>
      <c r="MG121">
        <v>20</v>
      </c>
      <c r="MI121" t="s">
        <v>1298</v>
      </c>
      <c r="MJ121">
        <v>400</v>
      </c>
      <c r="MK121" t="s">
        <v>1317</v>
      </c>
      <c r="MN121">
        <v>30</v>
      </c>
      <c r="MO121">
        <v>2</v>
      </c>
      <c r="MP121">
        <v>0</v>
      </c>
      <c r="MQ121">
        <v>120</v>
      </c>
      <c r="MR121">
        <v>120</v>
      </c>
      <c r="MT121" t="s">
        <v>1298</v>
      </c>
      <c r="MU121">
        <v>100</v>
      </c>
      <c r="MV121" t="s">
        <v>1317</v>
      </c>
      <c r="MY121">
        <v>30</v>
      </c>
      <c r="MZ121">
        <v>2</v>
      </c>
      <c r="NA121">
        <v>0</v>
      </c>
      <c r="NB121">
        <v>100</v>
      </c>
      <c r="NC121">
        <v>100</v>
      </c>
      <c r="NE121" t="s">
        <v>1298</v>
      </c>
      <c r="NF121" t="s">
        <v>1385</v>
      </c>
      <c r="NG121">
        <v>1</v>
      </c>
      <c r="NH121">
        <v>1</v>
      </c>
      <c r="NI121">
        <v>1</v>
      </c>
      <c r="NJ121">
        <v>700</v>
      </c>
      <c r="NK121">
        <v>850</v>
      </c>
      <c r="NL121">
        <v>1400</v>
      </c>
      <c r="NM121" t="s">
        <v>1317</v>
      </c>
      <c r="NP121">
        <v>30</v>
      </c>
      <c r="NQ121">
        <v>2</v>
      </c>
      <c r="NR121">
        <v>0</v>
      </c>
      <c r="NS121">
        <v>30</v>
      </c>
      <c r="NT121">
        <v>30</v>
      </c>
      <c r="NV121" t="s">
        <v>1298</v>
      </c>
      <c r="NW121">
        <v>2000</v>
      </c>
      <c r="NX121" t="s">
        <v>1317</v>
      </c>
      <c r="OA121">
        <v>30</v>
      </c>
      <c r="OB121">
        <v>2</v>
      </c>
      <c r="OC121">
        <v>0</v>
      </c>
      <c r="OD121">
        <v>100</v>
      </c>
      <c r="OE121">
        <v>50</v>
      </c>
      <c r="OG121" t="s">
        <v>1298</v>
      </c>
      <c r="OH121">
        <v>3000</v>
      </c>
      <c r="OI121" t="s">
        <v>1317</v>
      </c>
      <c r="OL121">
        <v>60</v>
      </c>
      <c r="OM121">
        <v>2</v>
      </c>
      <c r="ON121">
        <v>0</v>
      </c>
      <c r="OO121">
        <v>20</v>
      </c>
      <c r="OP121">
        <v>50</v>
      </c>
      <c r="QX121" t="s">
        <v>1294</v>
      </c>
      <c r="QZ121" t="s">
        <v>1730</v>
      </c>
      <c r="RA121">
        <v>0</v>
      </c>
      <c r="RB121">
        <v>0</v>
      </c>
      <c r="RC121">
        <v>0</v>
      </c>
      <c r="RD121">
        <v>0</v>
      </c>
      <c r="RE121">
        <v>0</v>
      </c>
      <c r="RF121">
        <v>0</v>
      </c>
      <c r="RG121">
        <v>1</v>
      </c>
      <c r="RH121">
        <v>0</v>
      </c>
      <c r="RI121">
        <v>1</v>
      </c>
      <c r="RJ121">
        <v>0</v>
      </c>
      <c r="RK121">
        <v>0</v>
      </c>
      <c r="RL121">
        <v>0</v>
      </c>
      <c r="RM121">
        <v>0</v>
      </c>
      <c r="RN121">
        <v>0</v>
      </c>
      <c r="RO121">
        <v>0</v>
      </c>
      <c r="RP121">
        <v>0</v>
      </c>
      <c r="RR121" t="s">
        <v>1465</v>
      </c>
      <c r="RS121">
        <v>0</v>
      </c>
      <c r="RT121">
        <v>0</v>
      </c>
      <c r="RU121">
        <v>1</v>
      </c>
      <c r="RV121">
        <v>0</v>
      </c>
      <c r="RW121">
        <v>0</v>
      </c>
      <c r="RX121">
        <v>0</v>
      </c>
      <c r="RY121">
        <v>0</v>
      </c>
      <c r="RZ121">
        <v>0</v>
      </c>
      <c r="SA121">
        <v>0</v>
      </c>
      <c r="SB121">
        <v>0</v>
      </c>
      <c r="SC121">
        <v>0</v>
      </c>
      <c r="SF121" t="s">
        <v>1341</v>
      </c>
      <c r="SG121">
        <v>0</v>
      </c>
      <c r="SH121">
        <v>0</v>
      </c>
      <c r="SI121">
        <v>1</v>
      </c>
      <c r="SJ121">
        <v>0</v>
      </c>
      <c r="TP121" t="s">
        <v>1513</v>
      </c>
      <c r="TQ121">
        <v>0</v>
      </c>
      <c r="TR121">
        <v>0</v>
      </c>
      <c r="TS121">
        <v>0</v>
      </c>
      <c r="TT121">
        <v>0</v>
      </c>
      <c r="TU121">
        <v>0</v>
      </c>
      <c r="TV121">
        <v>0</v>
      </c>
      <c r="TW121">
        <v>1</v>
      </c>
      <c r="TX121">
        <v>0</v>
      </c>
      <c r="TY121">
        <v>0</v>
      </c>
      <c r="TZ121">
        <v>0</v>
      </c>
      <c r="UA121">
        <v>0</v>
      </c>
      <c r="UB121">
        <v>0</v>
      </c>
      <c r="UC121">
        <v>0</v>
      </c>
      <c r="UD121">
        <v>0</v>
      </c>
      <c r="UE121">
        <v>0</v>
      </c>
      <c r="UF121">
        <v>0</v>
      </c>
      <c r="UG121" t="s">
        <v>1346</v>
      </c>
      <c r="UH121">
        <v>0</v>
      </c>
      <c r="UI121">
        <v>0</v>
      </c>
      <c r="UJ121">
        <v>0</v>
      </c>
      <c r="UK121">
        <v>0</v>
      </c>
      <c r="UL121">
        <v>0</v>
      </c>
      <c r="UM121">
        <v>1</v>
      </c>
      <c r="UN121">
        <v>0</v>
      </c>
      <c r="UO121">
        <v>0</v>
      </c>
      <c r="UP121">
        <v>0</v>
      </c>
      <c r="UQ121">
        <v>0</v>
      </c>
      <c r="UR121">
        <v>0</v>
      </c>
      <c r="US121">
        <v>0</v>
      </c>
      <c r="AQG121" t="s">
        <v>1296</v>
      </c>
      <c r="AQH121">
        <v>1</v>
      </c>
      <c r="AQI121">
        <v>0</v>
      </c>
      <c r="AQJ121">
        <v>0</v>
      </c>
      <c r="AQK121">
        <v>0</v>
      </c>
      <c r="AQL121">
        <v>0</v>
      </c>
      <c r="AQM121">
        <v>0</v>
      </c>
      <c r="AQN121">
        <v>0</v>
      </c>
      <c r="AQO121">
        <v>0</v>
      </c>
      <c r="AQP121">
        <v>0</v>
      </c>
      <c r="AQQ121">
        <v>0</v>
      </c>
      <c r="AQS121" t="s">
        <v>1304</v>
      </c>
      <c r="AQT121">
        <v>0</v>
      </c>
      <c r="AQU121">
        <v>0</v>
      </c>
      <c r="AQV121">
        <v>1</v>
      </c>
      <c r="AQW121">
        <v>0</v>
      </c>
      <c r="AQX121">
        <v>0</v>
      </c>
      <c r="AQY121">
        <v>0</v>
      </c>
      <c r="AQZ121">
        <v>0</v>
      </c>
      <c r="ARA121">
        <v>0</v>
      </c>
      <c r="ARB121">
        <v>0</v>
      </c>
      <c r="ARC121">
        <v>0</v>
      </c>
      <c r="ARD121">
        <v>0</v>
      </c>
      <c r="ARF121" t="s">
        <v>1424</v>
      </c>
      <c r="ARG121" t="s">
        <v>1417</v>
      </c>
      <c r="ARH121">
        <v>0</v>
      </c>
      <c r="ARI121">
        <v>0</v>
      </c>
      <c r="ARJ121">
        <v>0</v>
      </c>
      <c r="ARK121">
        <v>0</v>
      </c>
      <c r="ARL121">
        <v>1</v>
      </c>
      <c r="ARM121">
        <v>0</v>
      </c>
      <c r="ARO121" t="s">
        <v>1296</v>
      </c>
      <c r="ARP121">
        <v>1</v>
      </c>
      <c r="ARQ121">
        <v>0</v>
      </c>
      <c r="ARR121">
        <v>0</v>
      </c>
      <c r="ARS121">
        <v>0</v>
      </c>
      <c r="ART121">
        <v>0</v>
      </c>
      <c r="ARU121">
        <v>0</v>
      </c>
      <c r="ARV121">
        <v>0</v>
      </c>
      <c r="ARW121">
        <v>0</v>
      </c>
      <c r="ARX121">
        <v>0</v>
      </c>
      <c r="ARZ121" t="s">
        <v>1306</v>
      </c>
      <c r="ASA121" t="s">
        <v>1296</v>
      </c>
      <c r="ASB121">
        <v>1</v>
      </c>
      <c r="ASC121">
        <v>0</v>
      </c>
      <c r="ASD121">
        <v>0</v>
      </c>
      <c r="ASE121">
        <v>0</v>
      </c>
      <c r="ASF121">
        <v>0</v>
      </c>
      <c r="ASG121">
        <v>0</v>
      </c>
      <c r="ASH121">
        <v>0</v>
      </c>
      <c r="ASI121">
        <v>0</v>
      </c>
      <c r="ASJ121">
        <v>0</v>
      </c>
      <c r="ASL121" t="s">
        <v>1296</v>
      </c>
      <c r="ASM121">
        <v>1</v>
      </c>
      <c r="ASN121">
        <v>0</v>
      </c>
      <c r="ASO121">
        <v>0</v>
      </c>
      <c r="ASP121">
        <v>0</v>
      </c>
      <c r="ASQ121">
        <v>0</v>
      </c>
      <c r="ASR121">
        <v>0</v>
      </c>
      <c r="ASS121">
        <v>0</v>
      </c>
      <c r="AST121">
        <v>0</v>
      </c>
      <c r="ASU121">
        <v>0</v>
      </c>
      <c r="ASV121">
        <v>0</v>
      </c>
      <c r="ASX121" t="s">
        <v>1296</v>
      </c>
      <c r="ASY121">
        <v>1</v>
      </c>
      <c r="ASZ121">
        <v>0</v>
      </c>
      <c r="ATA121">
        <v>0</v>
      </c>
      <c r="ATB121">
        <v>0</v>
      </c>
      <c r="ATC121">
        <v>0</v>
      </c>
      <c r="ATD121">
        <v>0</v>
      </c>
      <c r="ATE121">
        <v>0</v>
      </c>
      <c r="ATF121">
        <v>0</v>
      </c>
      <c r="ATG121">
        <v>0</v>
      </c>
      <c r="ATI121" t="s">
        <v>1908</v>
      </c>
      <c r="ATJ121">
        <v>0</v>
      </c>
      <c r="ATK121">
        <v>0</v>
      </c>
      <c r="ATL121">
        <v>0</v>
      </c>
      <c r="ATM121">
        <v>0</v>
      </c>
      <c r="ATN121">
        <v>0</v>
      </c>
      <c r="ATO121">
        <v>0</v>
      </c>
      <c r="ATP121">
        <v>1</v>
      </c>
      <c r="ATQ121">
        <v>0</v>
      </c>
      <c r="ATR121">
        <v>0</v>
      </c>
      <c r="ATT121" t="s">
        <v>1327</v>
      </c>
      <c r="ATX121" t="s">
        <v>1355</v>
      </c>
      <c r="ATY121" t="s">
        <v>1294</v>
      </c>
      <c r="ATZ121" t="s">
        <v>1938</v>
      </c>
      <c r="AUG121">
        <v>444584838</v>
      </c>
      <c r="AUH121" s="167">
        <v>45102.623217592598</v>
      </c>
      <c r="AUK121" t="s">
        <v>1308</v>
      </c>
      <c r="AUL121" t="s">
        <v>1309</v>
      </c>
      <c r="AUM121" t="s">
        <v>1310</v>
      </c>
    </row>
    <row r="122" spans="1:565 1125:1235" customFormat="1" ht="14.45">
      <c r="A122">
        <v>121</v>
      </c>
      <c r="B122" t="s">
        <v>1952</v>
      </c>
      <c r="C122" s="167">
        <v>45102</v>
      </c>
      <c r="D122" t="s">
        <v>1901</v>
      </c>
      <c r="E122" t="s">
        <v>1902</v>
      </c>
      <c r="F122" s="167">
        <v>45102.526521481494</v>
      </c>
      <c r="G122" s="167">
        <v>45102.589632384261</v>
      </c>
      <c r="H122" t="s">
        <v>1286</v>
      </c>
      <c r="K122" t="s">
        <v>1826</v>
      </c>
      <c r="L122" s="167">
        <v>45102</v>
      </c>
      <c r="M122" t="s">
        <v>1827</v>
      </c>
      <c r="N122" t="s">
        <v>1903</v>
      </c>
      <c r="O122" t="s">
        <v>1904</v>
      </c>
      <c r="P122" t="s">
        <v>1291</v>
      </c>
      <c r="S122" t="s">
        <v>1830</v>
      </c>
      <c r="T122" t="s">
        <v>1905</v>
      </c>
      <c r="V122" t="s">
        <v>1294</v>
      </c>
      <c r="X122" t="s">
        <v>1315</v>
      </c>
      <c r="AA122" t="s">
        <v>1296</v>
      </c>
      <c r="AB122">
        <v>0</v>
      </c>
      <c r="AC122">
        <v>0</v>
      </c>
      <c r="AD122">
        <v>0</v>
      </c>
      <c r="AE122">
        <v>1</v>
      </c>
      <c r="AF122">
        <v>1</v>
      </c>
      <c r="EK122" t="s">
        <v>1358</v>
      </c>
      <c r="EL122">
        <v>1</v>
      </c>
      <c r="EM122">
        <v>0</v>
      </c>
      <c r="EN122">
        <v>1</v>
      </c>
      <c r="EO122">
        <v>1</v>
      </c>
      <c r="EP122">
        <v>0</v>
      </c>
      <c r="EQ122">
        <v>3</v>
      </c>
      <c r="ES122" t="s">
        <v>1298</v>
      </c>
      <c r="ET122">
        <v>5500</v>
      </c>
      <c r="EU122" t="s">
        <v>1317</v>
      </c>
      <c r="EX122">
        <v>30</v>
      </c>
      <c r="EY122">
        <v>2</v>
      </c>
      <c r="EZ122">
        <v>0</v>
      </c>
      <c r="FA122">
        <v>20</v>
      </c>
      <c r="FB122">
        <v>20</v>
      </c>
      <c r="FO122" t="s">
        <v>1298</v>
      </c>
      <c r="FP122">
        <v>1250</v>
      </c>
      <c r="FQ122" t="s">
        <v>1317</v>
      </c>
      <c r="FT122">
        <v>60</v>
      </c>
      <c r="FU122">
        <v>3</v>
      </c>
      <c r="FV122">
        <v>0</v>
      </c>
      <c r="FW122">
        <v>50</v>
      </c>
      <c r="FX122">
        <v>50</v>
      </c>
      <c r="FZ122" t="s">
        <v>1298</v>
      </c>
      <c r="GA122">
        <v>2500</v>
      </c>
      <c r="GB122" t="s">
        <v>1317</v>
      </c>
      <c r="GE122">
        <v>90</v>
      </c>
      <c r="GF122">
        <v>3</v>
      </c>
      <c r="GG122">
        <v>0</v>
      </c>
      <c r="GH122">
        <v>50</v>
      </c>
      <c r="GI122">
        <v>50</v>
      </c>
      <c r="GK122" t="s">
        <v>1302</v>
      </c>
      <c r="HH122" t="s">
        <v>1303</v>
      </c>
      <c r="HI122">
        <v>1</v>
      </c>
      <c r="HJ122">
        <v>0</v>
      </c>
      <c r="HK122">
        <v>0</v>
      </c>
      <c r="HL122">
        <v>0</v>
      </c>
      <c r="JB122" t="s">
        <v>1402</v>
      </c>
      <c r="JC122">
        <v>0</v>
      </c>
      <c r="JD122">
        <v>0</v>
      </c>
      <c r="JE122">
        <v>0</v>
      </c>
      <c r="JF122">
        <v>0</v>
      </c>
      <c r="JG122">
        <v>0</v>
      </c>
      <c r="JH122">
        <v>0</v>
      </c>
      <c r="JI122">
        <v>0</v>
      </c>
      <c r="JJ122">
        <v>0</v>
      </c>
      <c r="JK122">
        <v>0</v>
      </c>
      <c r="JL122">
        <v>0</v>
      </c>
      <c r="JM122">
        <v>0</v>
      </c>
      <c r="JN122">
        <v>0</v>
      </c>
      <c r="JO122">
        <v>0</v>
      </c>
      <c r="JP122">
        <v>0</v>
      </c>
      <c r="JQ122">
        <v>1</v>
      </c>
      <c r="JR122">
        <v>0</v>
      </c>
      <c r="JS122">
        <v>1</v>
      </c>
      <c r="JT122">
        <v>5</v>
      </c>
      <c r="QM122" t="s">
        <v>1298</v>
      </c>
      <c r="QN122">
        <v>250</v>
      </c>
      <c r="QO122" t="s">
        <v>1317</v>
      </c>
      <c r="QR122">
        <v>60</v>
      </c>
      <c r="QS122">
        <v>2</v>
      </c>
      <c r="QT122">
        <v>0</v>
      </c>
      <c r="QU122">
        <v>100</v>
      </c>
      <c r="QV122">
        <v>100</v>
      </c>
      <c r="QX122" t="s">
        <v>1302</v>
      </c>
      <c r="SF122" t="s">
        <v>1303</v>
      </c>
      <c r="SG122">
        <v>1</v>
      </c>
      <c r="SH122">
        <v>0</v>
      </c>
      <c r="SI122">
        <v>0</v>
      </c>
      <c r="SJ122">
        <v>0</v>
      </c>
      <c r="AQG122" t="s">
        <v>1296</v>
      </c>
      <c r="AQH122">
        <v>1</v>
      </c>
      <c r="AQI122">
        <v>0</v>
      </c>
      <c r="AQJ122">
        <v>0</v>
      </c>
      <c r="AQK122">
        <v>0</v>
      </c>
      <c r="AQL122">
        <v>0</v>
      </c>
      <c r="AQM122">
        <v>0</v>
      </c>
      <c r="AQN122">
        <v>0</v>
      </c>
      <c r="AQO122">
        <v>0</v>
      </c>
      <c r="AQP122">
        <v>0</v>
      </c>
      <c r="AQQ122">
        <v>0</v>
      </c>
      <c r="AQS122" t="s">
        <v>1417</v>
      </c>
      <c r="AQT122">
        <v>0</v>
      </c>
      <c r="AQU122">
        <v>0</v>
      </c>
      <c r="AQV122">
        <v>0</v>
      </c>
      <c r="AQW122">
        <v>0</v>
      </c>
      <c r="AQX122">
        <v>0</v>
      </c>
      <c r="AQY122">
        <v>0</v>
      </c>
      <c r="AQZ122">
        <v>0</v>
      </c>
      <c r="ARA122">
        <v>0</v>
      </c>
      <c r="ARB122">
        <v>0</v>
      </c>
      <c r="ARC122">
        <v>1</v>
      </c>
      <c r="ARD122">
        <v>0</v>
      </c>
      <c r="ARF122" t="s">
        <v>1424</v>
      </c>
      <c r="ARG122" t="s">
        <v>1417</v>
      </c>
      <c r="ARH122">
        <v>0</v>
      </c>
      <c r="ARI122">
        <v>0</v>
      </c>
      <c r="ARJ122">
        <v>0</v>
      </c>
      <c r="ARK122">
        <v>0</v>
      </c>
      <c r="ARL122">
        <v>1</v>
      </c>
      <c r="ARM122">
        <v>0</v>
      </c>
      <c r="ARO122" t="s">
        <v>1296</v>
      </c>
      <c r="ARP122">
        <v>1</v>
      </c>
      <c r="ARQ122">
        <v>0</v>
      </c>
      <c r="ARR122">
        <v>0</v>
      </c>
      <c r="ARS122">
        <v>0</v>
      </c>
      <c r="ART122">
        <v>0</v>
      </c>
      <c r="ARU122">
        <v>0</v>
      </c>
      <c r="ARV122">
        <v>0</v>
      </c>
      <c r="ARW122">
        <v>0</v>
      </c>
      <c r="ARX122">
        <v>0</v>
      </c>
      <c r="ARZ122" t="s">
        <v>1306</v>
      </c>
      <c r="ASA122" t="s">
        <v>1296</v>
      </c>
      <c r="ASB122">
        <v>1</v>
      </c>
      <c r="ASC122">
        <v>0</v>
      </c>
      <c r="ASD122">
        <v>0</v>
      </c>
      <c r="ASE122">
        <v>0</v>
      </c>
      <c r="ASF122">
        <v>0</v>
      </c>
      <c r="ASG122">
        <v>0</v>
      </c>
      <c r="ASH122">
        <v>0</v>
      </c>
      <c r="ASI122">
        <v>0</v>
      </c>
      <c r="ASJ122">
        <v>0</v>
      </c>
      <c r="ASL122" t="s">
        <v>1296</v>
      </c>
      <c r="ASM122">
        <v>1</v>
      </c>
      <c r="ASN122">
        <v>0</v>
      </c>
      <c r="ASO122">
        <v>0</v>
      </c>
      <c r="ASP122">
        <v>0</v>
      </c>
      <c r="ASQ122">
        <v>0</v>
      </c>
      <c r="ASR122">
        <v>0</v>
      </c>
      <c r="ASS122">
        <v>0</v>
      </c>
      <c r="AST122">
        <v>0</v>
      </c>
      <c r="ASU122">
        <v>0</v>
      </c>
      <c r="ASV122">
        <v>0</v>
      </c>
      <c r="ASX122" t="s">
        <v>1296</v>
      </c>
      <c r="ASY122">
        <v>1</v>
      </c>
      <c r="ASZ122">
        <v>0</v>
      </c>
      <c r="ATA122">
        <v>0</v>
      </c>
      <c r="ATB122">
        <v>0</v>
      </c>
      <c r="ATC122">
        <v>0</v>
      </c>
      <c r="ATD122">
        <v>0</v>
      </c>
      <c r="ATE122">
        <v>0</v>
      </c>
      <c r="ATF122">
        <v>0</v>
      </c>
      <c r="ATG122">
        <v>0</v>
      </c>
      <c r="ATI122" t="s">
        <v>1908</v>
      </c>
      <c r="ATJ122">
        <v>0</v>
      </c>
      <c r="ATK122">
        <v>0</v>
      </c>
      <c r="ATL122">
        <v>0</v>
      </c>
      <c r="ATM122">
        <v>0</v>
      </c>
      <c r="ATN122">
        <v>0</v>
      </c>
      <c r="ATO122">
        <v>0</v>
      </c>
      <c r="ATP122">
        <v>1</v>
      </c>
      <c r="ATQ122">
        <v>0</v>
      </c>
      <c r="ATR122">
        <v>0</v>
      </c>
      <c r="ATT122" t="s">
        <v>1327</v>
      </c>
      <c r="ATX122" t="s">
        <v>1327</v>
      </c>
      <c r="AUG122">
        <v>444584853</v>
      </c>
      <c r="AUH122" s="167">
        <v>45102.623229166667</v>
      </c>
      <c r="AUK122" t="s">
        <v>1308</v>
      </c>
      <c r="AUL122" t="s">
        <v>1309</v>
      </c>
      <c r="AUM122" t="s">
        <v>1310</v>
      </c>
    </row>
    <row r="123" spans="1:565 1125:1235" customFormat="1" ht="14.45">
      <c r="A123">
        <v>122</v>
      </c>
      <c r="B123" t="s">
        <v>1953</v>
      </c>
      <c r="C123" s="167">
        <v>45102</v>
      </c>
      <c r="D123" t="s">
        <v>1901</v>
      </c>
      <c r="E123" t="s">
        <v>1902</v>
      </c>
      <c r="F123" s="167">
        <v>45102.531141840278</v>
      </c>
      <c r="G123" s="167">
        <v>45102.553040810191</v>
      </c>
      <c r="H123" t="s">
        <v>1286</v>
      </c>
      <c r="K123" t="s">
        <v>1826</v>
      </c>
      <c r="L123" s="167">
        <v>45102</v>
      </c>
      <c r="M123" t="s">
        <v>1827</v>
      </c>
      <c r="N123" t="s">
        <v>1903</v>
      </c>
      <c r="O123" t="s">
        <v>1904</v>
      </c>
      <c r="P123" t="s">
        <v>1504</v>
      </c>
      <c r="S123" t="s">
        <v>1830</v>
      </c>
      <c r="T123" t="s">
        <v>1905</v>
      </c>
      <c r="V123" t="s">
        <v>1294</v>
      </c>
      <c r="X123" t="s">
        <v>1295</v>
      </c>
      <c r="AA123" t="s">
        <v>1296</v>
      </c>
      <c r="AB123">
        <v>0</v>
      </c>
      <c r="AC123">
        <v>0</v>
      </c>
      <c r="AD123">
        <v>0</v>
      </c>
      <c r="AE123">
        <v>1</v>
      </c>
      <c r="AF123">
        <v>1</v>
      </c>
      <c r="EK123" t="s">
        <v>1296</v>
      </c>
      <c r="EL123">
        <v>0</v>
      </c>
      <c r="EM123">
        <v>0</v>
      </c>
      <c r="EN123">
        <v>0</v>
      </c>
      <c r="EO123">
        <v>0</v>
      </c>
      <c r="EP123">
        <v>1</v>
      </c>
      <c r="EQ123">
        <v>1</v>
      </c>
      <c r="JB123" t="s">
        <v>1344</v>
      </c>
      <c r="JC123">
        <v>0</v>
      </c>
      <c r="JD123">
        <v>0</v>
      </c>
      <c r="JE123">
        <v>1</v>
      </c>
      <c r="JF123">
        <v>0</v>
      </c>
      <c r="JG123">
        <v>0</v>
      </c>
      <c r="JH123">
        <v>0</v>
      </c>
      <c r="JI123">
        <v>0</v>
      </c>
      <c r="JJ123">
        <v>0</v>
      </c>
      <c r="JK123">
        <v>0</v>
      </c>
      <c r="JL123">
        <v>0</v>
      </c>
      <c r="JM123">
        <v>0</v>
      </c>
      <c r="JN123">
        <v>0</v>
      </c>
      <c r="JO123">
        <v>0</v>
      </c>
      <c r="JP123">
        <v>0</v>
      </c>
      <c r="JQ123">
        <v>0</v>
      </c>
      <c r="JR123">
        <v>0</v>
      </c>
      <c r="JS123">
        <v>1</v>
      </c>
      <c r="JT123">
        <v>3</v>
      </c>
      <c r="KV123" t="s">
        <v>1298</v>
      </c>
      <c r="KW123" t="s">
        <v>1954</v>
      </c>
      <c r="KX123">
        <v>1</v>
      </c>
      <c r="KY123">
        <v>1</v>
      </c>
      <c r="KZ123">
        <v>1</v>
      </c>
      <c r="LA123">
        <v>15000</v>
      </c>
      <c r="LB123">
        <v>32500</v>
      </c>
      <c r="LC123">
        <v>35000</v>
      </c>
      <c r="LD123" t="s">
        <v>1317</v>
      </c>
      <c r="LG123">
        <v>60</v>
      </c>
      <c r="LH123">
        <v>3</v>
      </c>
      <c r="LI123">
        <v>0</v>
      </c>
      <c r="LJ123">
        <v>50</v>
      </c>
      <c r="LK123">
        <v>50</v>
      </c>
      <c r="QX123" t="s">
        <v>1302</v>
      </c>
      <c r="SF123" t="s">
        <v>1341</v>
      </c>
      <c r="SG123">
        <v>0</v>
      </c>
      <c r="SH123">
        <v>0</v>
      </c>
      <c r="SI123">
        <v>1</v>
      </c>
      <c r="SJ123">
        <v>0</v>
      </c>
      <c r="TP123" t="s">
        <v>1344</v>
      </c>
      <c r="TQ123">
        <v>0</v>
      </c>
      <c r="TR123">
        <v>0</v>
      </c>
      <c r="TS123">
        <v>1</v>
      </c>
      <c r="TT123">
        <v>0</v>
      </c>
      <c r="TU123">
        <v>0</v>
      </c>
      <c r="TV123">
        <v>0</v>
      </c>
      <c r="TW123">
        <v>0</v>
      </c>
      <c r="TX123">
        <v>0</v>
      </c>
      <c r="TY123">
        <v>0</v>
      </c>
      <c r="TZ123">
        <v>0</v>
      </c>
      <c r="UA123">
        <v>0</v>
      </c>
      <c r="UB123">
        <v>0</v>
      </c>
      <c r="UC123">
        <v>0</v>
      </c>
      <c r="UD123">
        <v>0</v>
      </c>
      <c r="UE123">
        <v>0</v>
      </c>
      <c r="UF123">
        <v>0</v>
      </c>
      <c r="UG123" t="s">
        <v>1346</v>
      </c>
      <c r="UH123">
        <v>0</v>
      </c>
      <c r="UI123">
        <v>0</v>
      </c>
      <c r="UJ123">
        <v>0</v>
      </c>
      <c r="UK123">
        <v>0</v>
      </c>
      <c r="UL123">
        <v>0</v>
      </c>
      <c r="UM123">
        <v>1</v>
      </c>
      <c r="UN123">
        <v>0</v>
      </c>
      <c r="UO123">
        <v>0</v>
      </c>
      <c r="UP123">
        <v>0</v>
      </c>
      <c r="UQ123">
        <v>0</v>
      </c>
      <c r="UR123">
        <v>0</v>
      </c>
      <c r="US123">
        <v>0</v>
      </c>
      <c r="AQG123" t="s">
        <v>1296</v>
      </c>
      <c r="AQH123">
        <v>1</v>
      </c>
      <c r="AQI123">
        <v>0</v>
      </c>
      <c r="AQJ123">
        <v>0</v>
      </c>
      <c r="AQK123">
        <v>0</v>
      </c>
      <c r="AQL123">
        <v>0</v>
      </c>
      <c r="AQM123">
        <v>0</v>
      </c>
      <c r="AQN123">
        <v>0</v>
      </c>
      <c r="AQO123">
        <v>0</v>
      </c>
      <c r="AQP123">
        <v>0</v>
      </c>
      <c r="AQQ123">
        <v>0</v>
      </c>
      <c r="AQS123" t="s">
        <v>1417</v>
      </c>
      <c r="AQT123">
        <v>0</v>
      </c>
      <c r="AQU123">
        <v>0</v>
      </c>
      <c r="AQV123">
        <v>0</v>
      </c>
      <c r="AQW123">
        <v>0</v>
      </c>
      <c r="AQX123">
        <v>0</v>
      </c>
      <c r="AQY123">
        <v>0</v>
      </c>
      <c r="AQZ123">
        <v>0</v>
      </c>
      <c r="ARA123">
        <v>0</v>
      </c>
      <c r="ARB123">
        <v>0</v>
      </c>
      <c r="ARC123">
        <v>1</v>
      </c>
      <c r="ARD123">
        <v>0</v>
      </c>
      <c r="ARF123" t="s">
        <v>1424</v>
      </c>
      <c r="ARG123" t="s">
        <v>1417</v>
      </c>
      <c r="ARH123">
        <v>0</v>
      </c>
      <c r="ARI123">
        <v>0</v>
      </c>
      <c r="ARJ123">
        <v>0</v>
      </c>
      <c r="ARK123">
        <v>0</v>
      </c>
      <c r="ARL123">
        <v>1</v>
      </c>
      <c r="ARM123">
        <v>0</v>
      </c>
      <c r="ARO123" t="s">
        <v>1296</v>
      </c>
      <c r="ARP123">
        <v>1</v>
      </c>
      <c r="ARQ123">
        <v>0</v>
      </c>
      <c r="ARR123">
        <v>0</v>
      </c>
      <c r="ARS123">
        <v>0</v>
      </c>
      <c r="ART123">
        <v>0</v>
      </c>
      <c r="ARU123">
        <v>0</v>
      </c>
      <c r="ARV123">
        <v>0</v>
      </c>
      <c r="ARW123">
        <v>0</v>
      </c>
      <c r="ARX123">
        <v>0</v>
      </c>
      <c r="ARZ123" t="s">
        <v>1306</v>
      </c>
      <c r="ASA123" t="s">
        <v>1296</v>
      </c>
      <c r="ASB123">
        <v>1</v>
      </c>
      <c r="ASC123">
        <v>0</v>
      </c>
      <c r="ASD123">
        <v>0</v>
      </c>
      <c r="ASE123">
        <v>0</v>
      </c>
      <c r="ASF123">
        <v>0</v>
      </c>
      <c r="ASG123">
        <v>0</v>
      </c>
      <c r="ASH123">
        <v>0</v>
      </c>
      <c r="ASI123">
        <v>0</v>
      </c>
      <c r="ASJ123">
        <v>0</v>
      </c>
      <c r="ASL123" t="s">
        <v>1296</v>
      </c>
      <c r="ASM123">
        <v>1</v>
      </c>
      <c r="ASN123">
        <v>0</v>
      </c>
      <c r="ASO123">
        <v>0</v>
      </c>
      <c r="ASP123">
        <v>0</v>
      </c>
      <c r="ASQ123">
        <v>0</v>
      </c>
      <c r="ASR123">
        <v>0</v>
      </c>
      <c r="ASS123">
        <v>0</v>
      </c>
      <c r="AST123">
        <v>0</v>
      </c>
      <c r="ASU123">
        <v>0</v>
      </c>
      <c r="ASV123">
        <v>0</v>
      </c>
      <c r="ASX123" t="s">
        <v>1296</v>
      </c>
      <c r="ASY123">
        <v>1</v>
      </c>
      <c r="ASZ123">
        <v>0</v>
      </c>
      <c r="ATA123">
        <v>0</v>
      </c>
      <c r="ATB123">
        <v>0</v>
      </c>
      <c r="ATC123">
        <v>0</v>
      </c>
      <c r="ATD123">
        <v>0</v>
      </c>
      <c r="ATE123">
        <v>0</v>
      </c>
      <c r="ATF123">
        <v>0</v>
      </c>
      <c r="ATG123">
        <v>0</v>
      </c>
      <c r="ATI123" t="s">
        <v>1908</v>
      </c>
      <c r="ATJ123">
        <v>0</v>
      </c>
      <c r="ATK123">
        <v>0</v>
      </c>
      <c r="ATL123">
        <v>0</v>
      </c>
      <c r="ATM123">
        <v>0</v>
      </c>
      <c r="ATN123">
        <v>0</v>
      </c>
      <c r="ATO123">
        <v>0</v>
      </c>
      <c r="ATP123">
        <v>1</v>
      </c>
      <c r="ATQ123">
        <v>0</v>
      </c>
      <c r="ATR123">
        <v>0</v>
      </c>
      <c r="ATT123" t="s">
        <v>1327</v>
      </c>
      <c r="ATX123" t="s">
        <v>1355</v>
      </c>
      <c r="ATY123" t="s">
        <v>1294</v>
      </c>
      <c r="ATZ123" t="s">
        <v>1938</v>
      </c>
      <c r="AUG123">
        <v>444584873</v>
      </c>
      <c r="AUH123" s="167">
        <v>45102.623240740737</v>
      </c>
      <c r="AUK123" t="s">
        <v>1308</v>
      </c>
      <c r="AUL123" t="s">
        <v>1309</v>
      </c>
      <c r="AUM123" t="s">
        <v>1310</v>
      </c>
    </row>
    <row r="124" spans="1:565 1125:1235" customFormat="1" ht="14.45">
      <c r="A124">
        <v>123</v>
      </c>
      <c r="B124" t="s">
        <v>1955</v>
      </c>
      <c r="C124" s="167">
        <v>45102</v>
      </c>
      <c r="D124" t="s">
        <v>1956</v>
      </c>
      <c r="E124" t="s">
        <v>1957</v>
      </c>
      <c r="F124" s="167">
        <v>45102.591793622691</v>
      </c>
      <c r="G124" s="167">
        <v>45102.718416851858</v>
      </c>
      <c r="H124" t="s">
        <v>1286</v>
      </c>
      <c r="K124" t="s">
        <v>1787</v>
      </c>
      <c r="L124" s="167">
        <v>45102</v>
      </c>
      <c r="M124" t="s">
        <v>1288</v>
      </c>
      <c r="N124" t="s">
        <v>1289</v>
      </c>
      <c r="O124" t="s">
        <v>1958</v>
      </c>
      <c r="P124" t="s">
        <v>1291</v>
      </c>
      <c r="S124" t="s">
        <v>1790</v>
      </c>
      <c r="T124" t="s">
        <v>1959</v>
      </c>
      <c r="V124" t="s">
        <v>1294</v>
      </c>
      <c r="X124" t="s">
        <v>1295</v>
      </c>
      <c r="AA124" t="s">
        <v>1333</v>
      </c>
      <c r="AB124">
        <v>0</v>
      </c>
      <c r="AC124">
        <v>0</v>
      </c>
      <c r="AD124">
        <v>1</v>
      </c>
      <c r="AE124">
        <v>0</v>
      </c>
      <c r="AF124">
        <v>1</v>
      </c>
      <c r="BH124" t="s">
        <v>1298</v>
      </c>
      <c r="BI124" t="s">
        <v>1320</v>
      </c>
      <c r="BJ124">
        <v>1</v>
      </c>
      <c r="BK124">
        <v>1</v>
      </c>
      <c r="BL124">
        <v>500</v>
      </c>
      <c r="BM124">
        <v>300</v>
      </c>
      <c r="BN124" t="s">
        <v>1317</v>
      </c>
      <c r="BQ124">
        <v>90</v>
      </c>
      <c r="BR124">
        <v>4</v>
      </c>
      <c r="BS124">
        <v>0</v>
      </c>
      <c r="BT124">
        <v>2000</v>
      </c>
      <c r="BU124">
        <v>500</v>
      </c>
      <c r="BW124" t="s">
        <v>1294</v>
      </c>
      <c r="BY124" t="s">
        <v>1333</v>
      </c>
      <c r="BZ124">
        <v>0</v>
      </c>
      <c r="CA124">
        <v>0</v>
      </c>
      <c r="CB124">
        <v>1</v>
      </c>
      <c r="CC124">
        <v>0</v>
      </c>
      <c r="CE124" t="s">
        <v>1960</v>
      </c>
      <c r="CF124">
        <v>1</v>
      </c>
      <c r="CG124">
        <v>0</v>
      </c>
      <c r="CH124">
        <v>0</v>
      </c>
      <c r="CI124">
        <v>0</v>
      </c>
      <c r="CJ124">
        <v>1</v>
      </c>
      <c r="CK124">
        <v>0</v>
      </c>
      <c r="CL124">
        <v>1</v>
      </c>
      <c r="CM124">
        <v>0</v>
      </c>
      <c r="CN124">
        <v>0</v>
      </c>
      <c r="CO124">
        <v>0</v>
      </c>
      <c r="CP124">
        <v>0</v>
      </c>
      <c r="CS124" t="s">
        <v>1303</v>
      </c>
      <c r="CT124">
        <v>1</v>
      </c>
      <c r="CU124">
        <v>0</v>
      </c>
      <c r="CV124">
        <v>0</v>
      </c>
      <c r="CW124">
        <v>0</v>
      </c>
      <c r="EK124" t="s">
        <v>1342</v>
      </c>
      <c r="EL124">
        <v>0</v>
      </c>
      <c r="EM124">
        <v>1</v>
      </c>
      <c r="EN124">
        <v>0</v>
      </c>
      <c r="EO124">
        <v>1</v>
      </c>
      <c r="EP124">
        <v>0</v>
      </c>
      <c r="EQ124">
        <v>2</v>
      </c>
      <c r="FD124" t="s">
        <v>1318</v>
      </c>
      <c r="FE124">
        <v>21000</v>
      </c>
      <c r="FF124" t="s">
        <v>1317</v>
      </c>
      <c r="FI124">
        <v>66</v>
      </c>
      <c r="FJ124">
        <v>2</v>
      </c>
      <c r="FK124">
        <v>0</v>
      </c>
      <c r="FL124">
        <v>100</v>
      </c>
      <c r="FM124">
        <v>400</v>
      </c>
      <c r="FZ124" t="s">
        <v>1318</v>
      </c>
      <c r="GA124">
        <v>2500</v>
      </c>
      <c r="GB124" t="s">
        <v>1317</v>
      </c>
      <c r="GE124">
        <v>60</v>
      </c>
      <c r="GF124">
        <v>4</v>
      </c>
      <c r="GG124">
        <v>0</v>
      </c>
      <c r="GH124">
        <v>60</v>
      </c>
      <c r="GI124">
        <v>25</v>
      </c>
      <c r="GK124" t="s">
        <v>1294</v>
      </c>
      <c r="GM124" t="s">
        <v>1426</v>
      </c>
      <c r="GN124">
        <v>0</v>
      </c>
      <c r="GO124">
        <v>0</v>
      </c>
      <c r="GP124">
        <v>0</v>
      </c>
      <c r="GQ124">
        <v>1</v>
      </c>
      <c r="GR124">
        <v>0</v>
      </c>
      <c r="GT124" t="s">
        <v>1680</v>
      </c>
      <c r="GU124">
        <v>0</v>
      </c>
      <c r="GV124">
        <v>0</v>
      </c>
      <c r="GW124">
        <v>0</v>
      </c>
      <c r="GX124">
        <v>0</v>
      </c>
      <c r="GY124">
        <v>1</v>
      </c>
      <c r="GZ124">
        <v>0</v>
      </c>
      <c r="HA124">
        <v>0</v>
      </c>
      <c r="HB124">
        <v>0</v>
      </c>
      <c r="HC124">
        <v>0</v>
      </c>
      <c r="HD124">
        <v>0</v>
      </c>
      <c r="HE124">
        <v>0</v>
      </c>
      <c r="HH124" t="s">
        <v>1332</v>
      </c>
      <c r="HI124">
        <v>0</v>
      </c>
      <c r="HJ124">
        <v>1</v>
      </c>
      <c r="HK124">
        <v>0</v>
      </c>
      <c r="HL124">
        <v>0</v>
      </c>
      <c r="HM124" t="s">
        <v>1712</v>
      </c>
      <c r="HN124">
        <v>0</v>
      </c>
      <c r="HO124">
        <v>1</v>
      </c>
      <c r="HP124">
        <v>0</v>
      </c>
      <c r="HQ124">
        <v>1</v>
      </c>
      <c r="HR124">
        <v>0</v>
      </c>
      <c r="HS124" t="s">
        <v>1961</v>
      </c>
      <c r="HT124">
        <v>1</v>
      </c>
      <c r="HU124">
        <v>0</v>
      </c>
      <c r="HV124">
        <v>0</v>
      </c>
      <c r="HW124">
        <v>0</v>
      </c>
      <c r="HX124">
        <v>0</v>
      </c>
      <c r="HY124">
        <v>1</v>
      </c>
      <c r="HZ124">
        <v>0</v>
      </c>
      <c r="IA124">
        <v>0</v>
      </c>
      <c r="IB124">
        <v>0</v>
      </c>
      <c r="IC124">
        <v>0</v>
      </c>
      <c r="ID124">
        <v>0</v>
      </c>
      <c r="IE124">
        <v>0</v>
      </c>
      <c r="JB124" t="s">
        <v>1409</v>
      </c>
      <c r="JC124">
        <v>0</v>
      </c>
      <c r="JD124">
        <v>0</v>
      </c>
      <c r="JE124">
        <v>0</v>
      </c>
      <c r="JF124">
        <v>0</v>
      </c>
      <c r="JG124">
        <v>0</v>
      </c>
      <c r="JH124">
        <v>0</v>
      </c>
      <c r="JI124">
        <v>0</v>
      </c>
      <c r="JJ124">
        <v>0</v>
      </c>
      <c r="JK124">
        <v>0</v>
      </c>
      <c r="JL124">
        <v>1</v>
      </c>
      <c r="JM124">
        <v>0</v>
      </c>
      <c r="JN124">
        <v>0</v>
      </c>
      <c r="JO124">
        <v>0</v>
      </c>
      <c r="JP124">
        <v>0</v>
      </c>
      <c r="JQ124">
        <v>0</v>
      </c>
      <c r="JR124">
        <v>0</v>
      </c>
      <c r="JS124">
        <v>1</v>
      </c>
      <c r="JT124">
        <v>4</v>
      </c>
      <c r="OG124" t="s">
        <v>1298</v>
      </c>
      <c r="OH124">
        <v>3000</v>
      </c>
      <c r="OI124" t="s">
        <v>1927</v>
      </c>
      <c r="OJ124" t="s">
        <v>1962</v>
      </c>
      <c r="OL124">
        <v>132</v>
      </c>
      <c r="OM124">
        <v>7</v>
      </c>
      <c r="ON124">
        <v>0</v>
      </c>
      <c r="OO124">
        <v>250</v>
      </c>
      <c r="OP124">
        <v>0</v>
      </c>
      <c r="QX124" t="s">
        <v>1294</v>
      </c>
      <c r="QZ124" t="s">
        <v>1409</v>
      </c>
      <c r="RA124">
        <v>0</v>
      </c>
      <c r="RB124">
        <v>0</v>
      </c>
      <c r="RC124">
        <v>0</v>
      </c>
      <c r="RD124">
        <v>0</v>
      </c>
      <c r="RE124">
        <v>0</v>
      </c>
      <c r="RF124">
        <v>0</v>
      </c>
      <c r="RG124">
        <v>0</v>
      </c>
      <c r="RH124">
        <v>0</v>
      </c>
      <c r="RI124">
        <v>0</v>
      </c>
      <c r="RJ124">
        <v>1</v>
      </c>
      <c r="RK124">
        <v>0</v>
      </c>
      <c r="RL124">
        <v>0</v>
      </c>
      <c r="RM124">
        <v>0</v>
      </c>
      <c r="RN124">
        <v>0</v>
      </c>
      <c r="RO124">
        <v>0</v>
      </c>
      <c r="RP124">
        <v>0</v>
      </c>
      <c r="RR124" t="s">
        <v>1963</v>
      </c>
      <c r="RS124">
        <v>0</v>
      </c>
      <c r="RT124">
        <v>0</v>
      </c>
      <c r="RU124">
        <v>0</v>
      </c>
      <c r="RV124">
        <v>0</v>
      </c>
      <c r="RW124">
        <v>1</v>
      </c>
      <c r="RX124">
        <v>0</v>
      </c>
      <c r="RY124">
        <v>0</v>
      </c>
      <c r="RZ124">
        <v>1</v>
      </c>
      <c r="SA124">
        <v>0</v>
      </c>
      <c r="SB124">
        <v>0</v>
      </c>
      <c r="SC124">
        <v>0</v>
      </c>
      <c r="SF124" t="s">
        <v>1303</v>
      </c>
      <c r="SG124">
        <v>1</v>
      </c>
      <c r="SH124">
        <v>0</v>
      </c>
      <c r="SI124">
        <v>0</v>
      </c>
      <c r="SJ124">
        <v>0</v>
      </c>
      <c r="AQG124" t="s">
        <v>1393</v>
      </c>
      <c r="AQH124">
        <v>0</v>
      </c>
      <c r="AQI124">
        <v>1</v>
      </c>
      <c r="AQJ124">
        <v>0</v>
      </c>
      <c r="AQK124">
        <v>0</v>
      </c>
      <c r="AQL124">
        <v>0</v>
      </c>
      <c r="AQM124">
        <v>0</v>
      </c>
      <c r="AQN124">
        <v>0</v>
      </c>
      <c r="AQO124">
        <v>0</v>
      </c>
      <c r="AQP124">
        <v>0</v>
      </c>
      <c r="AQQ124">
        <v>0</v>
      </c>
      <c r="AQS124" t="s">
        <v>1312</v>
      </c>
      <c r="AQT124">
        <v>0</v>
      </c>
      <c r="AQU124">
        <v>0</v>
      </c>
      <c r="AQV124">
        <v>0</v>
      </c>
      <c r="AQW124">
        <v>1</v>
      </c>
      <c r="AQX124">
        <v>0</v>
      </c>
      <c r="AQY124">
        <v>0</v>
      </c>
      <c r="AQZ124">
        <v>0</v>
      </c>
      <c r="ARA124">
        <v>0</v>
      </c>
      <c r="ARB124">
        <v>0</v>
      </c>
      <c r="ARC124">
        <v>0</v>
      </c>
      <c r="ARD124">
        <v>0</v>
      </c>
      <c r="ARF124" t="s">
        <v>1372</v>
      </c>
      <c r="ARG124" t="s">
        <v>1841</v>
      </c>
      <c r="ARH124">
        <v>0</v>
      </c>
      <c r="ARI124">
        <v>1</v>
      </c>
      <c r="ARJ124">
        <v>0</v>
      </c>
      <c r="ARK124">
        <v>1</v>
      </c>
      <c r="ARL124">
        <v>0</v>
      </c>
      <c r="ARM124">
        <v>0</v>
      </c>
      <c r="ARO124" t="s">
        <v>1296</v>
      </c>
      <c r="ARP124">
        <v>1</v>
      </c>
      <c r="ARQ124">
        <v>0</v>
      </c>
      <c r="ARR124">
        <v>0</v>
      </c>
      <c r="ARS124">
        <v>0</v>
      </c>
      <c r="ART124">
        <v>0</v>
      </c>
      <c r="ARU124">
        <v>0</v>
      </c>
      <c r="ARV124">
        <v>0</v>
      </c>
      <c r="ARW124">
        <v>0</v>
      </c>
      <c r="ARX124">
        <v>0</v>
      </c>
      <c r="ARZ124" t="s">
        <v>1306</v>
      </c>
      <c r="ASA124" t="s">
        <v>1296</v>
      </c>
      <c r="ASB124">
        <v>1</v>
      </c>
      <c r="ASC124">
        <v>0</v>
      </c>
      <c r="ASD124">
        <v>0</v>
      </c>
      <c r="ASE124">
        <v>0</v>
      </c>
      <c r="ASF124">
        <v>0</v>
      </c>
      <c r="ASG124">
        <v>0</v>
      </c>
      <c r="ASH124">
        <v>0</v>
      </c>
      <c r="ASI124">
        <v>0</v>
      </c>
      <c r="ASJ124">
        <v>0</v>
      </c>
      <c r="ASL124" t="s">
        <v>1296</v>
      </c>
      <c r="ASM124">
        <v>1</v>
      </c>
      <c r="ASN124">
        <v>0</v>
      </c>
      <c r="ASO124">
        <v>0</v>
      </c>
      <c r="ASP124">
        <v>0</v>
      </c>
      <c r="ASQ124">
        <v>0</v>
      </c>
      <c r="ASR124">
        <v>0</v>
      </c>
      <c r="ASS124">
        <v>0</v>
      </c>
      <c r="AST124">
        <v>0</v>
      </c>
      <c r="ASU124">
        <v>0</v>
      </c>
      <c r="ASV124">
        <v>0</v>
      </c>
      <c r="ASX124" t="s">
        <v>1296</v>
      </c>
      <c r="ASY124">
        <v>1</v>
      </c>
      <c r="ASZ124">
        <v>0</v>
      </c>
      <c r="ATA124">
        <v>0</v>
      </c>
      <c r="ATB124">
        <v>0</v>
      </c>
      <c r="ATC124">
        <v>0</v>
      </c>
      <c r="ATD124">
        <v>0</v>
      </c>
      <c r="ATE124">
        <v>0</v>
      </c>
      <c r="ATF124">
        <v>0</v>
      </c>
      <c r="ATG124">
        <v>0</v>
      </c>
      <c r="ATI124" t="s">
        <v>1296</v>
      </c>
      <c r="ATJ124">
        <v>1</v>
      </c>
      <c r="ATK124">
        <v>0</v>
      </c>
      <c r="ATL124">
        <v>0</v>
      </c>
      <c r="ATM124">
        <v>0</v>
      </c>
      <c r="ATN124">
        <v>0</v>
      </c>
      <c r="ATO124">
        <v>0</v>
      </c>
      <c r="ATP124">
        <v>0</v>
      </c>
      <c r="ATQ124">
        <v>0</v>
      </c>
      <c r="ATR124">
        <v>0</v>
      </c>
      <c r="ATT124" t="s">
        <v>1394</v>
      </c>
      <c r="ATU124" t="s">
        <v>1294</v>
      </c>
      <c r="ATV124" t="s">
        <v>1964</v>
      </c>
      <c r="ATX124" t="s">
        <v>1355</v>
      </c>
      <c r="ATY124" t="s">
        <v>1294</v>
      </c>
      <c r="ATZ124" t="s">
        <v>1965</v>
      </c>
      <c r="AUG124">
        <v>444649748</v>
      </c>
      <c r="AUH124" s="167">
        <v>45102.71873842593</v>
      </c>
      <c r="AUK124" t="s">
        <v>1308</v>
      </c>
      <c r="AUL124" t="s">
        <v>1309</v>
      </c>
      <c r="AUM124" t="s">
        <v>1310</v>
      </c>
    </row>
    <row r="125" spans="1:565 1125:1235" customFormat="1" ht="14.45">
      <c r="A125">
        <v>124</v>
      </c>
      <c r="B125" t="s">
        <v>1966</v>
      </c>
      <c r="C125" s="167">
        <v>45102</v>
      </c>
      <c r="D125" t="s">
        <v>1901</v>
      </c>
      <c r="E125" t="s">
        <v>1902</v>
      </c>
      <c r="F125" s="167">
        <v>45102.747620000002</v>
      </c>
      <c r="G125" s="167">
        <v>45102.756008275457</v>
      </c>
      <c r="H125" t="s">
        <v>1286</v>
      </c>
      <c r="K125" t="s">
        <v>1826</v>
      </c>
      <c r="L125" s="167">
        <v>45102</v>
      </c>
      <c r="M125" t="s">
        <v>1827</v>
      </c>
      <c r="N125" t="s">
        <v>1903</v>
      </c>
      <c r="O125" t="s">
        <v>1904</v>
      </c>
      <c r="P125" t="s">
        <v>1504</v>
      </c>
      <c r="S125" t="s">
        <v>1830</v>
      </c>
      <c r="T125" t="s">
        <v>1905</v>
      </c>
      <c r="V125" t="s">
        <v>1294</v>
      </c>
      <c r="X125" t="s">
        <v>1295</v>
      </c>
      <c r="AA125" t="s">
        <v>1296</v>
      </c>
      <c r="AB125">
        <v>0</v>
      </c>
      <c r="AC125">
        <v>0</v>
      </c>
      <c r="AD125">
        <v>0</v>
      </c>
      <c r="AE125">
        <v>1</v>
      </c>
      <c r="AF125">
        <v>1</v>
      </c>
      <c r="EK125" t="s">
        <v>1296</v>
      </c>
      <c r="EL125">
        <v>0</v>
      </c>
      <c r="EM125">
        <v>0</v>
      </c>
      <c r="EN125">
        <v>0</v>
      </c>
      <c r="EO125">
        <v>0</v>
      </c>
      <c r="EP125">
        <v>1</v>
      </c>
      <c r="EQ125">
        <v>1</v>
      </c>
      <c r="JB125" t="s">
        <v>1297</v>
      </c>
      <c r="JC125">
        <v>1</v>
      </c>
      <c r="JD125">
        <v>1</v>
      </c>
      <c r="JE125">
        <v>0</v>
      </c>
      <c r="JF125">
        <v>0</v>
      </c>
      <c r="JG125">
        <v>0</v>
      </c>
      <c r="JH125">
        <v>0</v>
      </c>
      <c r="JI125">
        <v>0</v>
      </c>
      <c r="JJ125">
        <v>0</v>
      </c>
      <c r="JK125">
        <v>0</v>
      </c>
      <c r="JL125">
        <v>0</v>
      </c>
      <c r="JM125">
        <v>0</v>
      </c>
      <c r="JN125">
        <v>0</v>
      </c>
      <c r="JO125">
        <v>0</v>
      </c>
      <c r="JP125">
        <v>0</v>
      </c>
      <c r="JQ125">
        <v>0</v>
      </c>
      <c r="JR125">
        <v>0</v>
      </c>
      <c r="JS125">
        <v>2</v>
      </c>
      <c r="JT125">
        <v>4</v>
      </c>
      <c r="JV125" t="s">
        <v>1298</v>
      </c>
      <c r="JW125">
        <v>200</v>
      </c>
      <c r="JX125" t="s">
        <v>1321</v>
      </c>
      <c r="KA125">
        <v>30</v>
      </c>
      <c r="KB125">
        <v>7</v>
      </c>
      <c r="KC125">
        <v>0</v>
      </c>
      <c r="KD125">
        <v>2</v>
      </c>
      <c r="KE125">
        <v>1</v>
      </c>
      <c r="KG125" t="s">
        <v>1298</v>
      </c>
      <c r="KH125" t="s">
        <v>1300</v>
      </c>
      <c r="KI125">
        <v>1</v>
      </c>
      <c r="KJ125">
        <v>1</v>
      </c>
      <c r="KK125">
        <v>6000</v>
      </c>
      <c r="KL125">
        <v>100</v>
      </c>
      <c r="KM125" t="s">
        <v>1299</v>
      </c>
      <c r="KP125">
        <v>60</v>
      </c>
      <c r="KQ125">
        <v>1</v>
      </c>
      <c r="KR125">
        <v>0</v>
      </c>
      <c r="KS125">
        <v>10</v>
      </c>
      <c r="KT125">
        <v>40</v>
      </c>
      <c r="QX125" t="s">
        <v>1294</v>
      </c>
      <c r="QZ125" t="s">
        <v>1967</v>
      </c>
      <c r="RA125">
        <v>1</v>
      </c>
      <c r="RB125">
        <v>0</v>
      </c>
      <c r="RC125">
        <v>0</v>
      </c>
      <c r="RD125">
        <v>0</v>
      </c>
      <c r="RE125">
        <v>0</v>
      </c>
      <c r="RF125">
        <v>0</v>
      </c>
      <c r="RG125">
        <v>0</v>
      </c>
      <c r="RH125">
        <v>0</v>
      </c>
      <c r="RI125">
        <v>0</v>
      </c>
      <c r="RJ125">
        <v>0</v>
      </c>
      <c r="RK125">
        <v>0</v>
      </c>
      <c r="RL125">
        <v>0</v>
      </c>
      <c r="RM125">
        <v>0</v>
      </c>
      <c r="RN125">
        <v>0</v>
      </c>
      <c r="RO125">
        <v>0</v>
      </c>
      <c r="RP125">
        <v>0</v>
      </c>
      <c r="RR125" t="s">
        <v>1743</v>
      </c>
      <c r="RS125">
        <v>0</v>
      </c>
      <c r="RT125">
        <v>0</v>
      </c>
      <c r="RU125">
        <v>0</v>
      </c>
      <c r="RV125">
        <v>0</v>
      </c>
      <c r="RW125">
        <v>0</v>
      </c>
      <c r="RX125">
        <v>1</v>
      </c>
      <c r="RY125">
        <v>0</v>
      </c>
      <c r="RZ125">
        <v>0</v>
      </c>
      <c r="SA125">
        <v>0</v>
      </c>
      <c r="SB125">
        <v>0</v>
      </c>
      <c r="SC125">
        <v>0</v>
      </c>
      <c r="SF125" t="s">
        <v>1332</v>
      </c>
      <c r="SG125">
        <v>0</v>
      </c>
      <c r="SH125">
        <v>1</v>
      </c>
      <c r="SI125">
        <v>0</v>
      </c>
      <c r="SJ125">
        <v>0</v>
      </c>
      <c r="SK125" t="s">
        <v>1297</v>
      </c>
      <c r="SL125">
        <v>1</v>
      </c>
      <c r="SM125">
        <v>1</v>
      </c>
      <c r="SN125">
        <v>0</v>
      </c>
      <c r="SO125">
        <v>0</v>
      </c>
      <c r="SP125">
        <v>0</v>
      </c>
      <c r="SQ125">
        <v>0</v>
      </c>
      <c r="SR125">
        <v>0</v>
      </c>
      <c r="SS125">
        <v>0</v>
      </c>
      <c r="ST125">
        <v>0</v>
      </c>
      <c r="SU125">
        <v>0</v>
      </c>
      <c r="SV125">
        <v>0</v>
      </c>
      <c r="SW125">
        <v>0</v>
      </c>
      <c r="SX125">
        <v>0</v>
      </c>
      <c r="SY125">
        <v>0</v>
      </c>
      <c r="SZ125">
        <v>0</v>
      </c>
      <c r="TA125">
        <v>0</v>
      </c>
      <c r="TB125" t="s">
        <v>1410</v>
      </c>
      <c r="TC125">
        <v>0</v>
      </c>
      <c r="TD125">
        <v>0</v>
      </c>
      <c r="TE125">
        <v>0</v>
      </c>
      <c r="TF125">
        <v>0</v>
      </c>
      <c r="TG125">
        <v>0</v>
      </c>
      <c r="TH125">
        <v>1</v>
      </c>
      <c r="TI125">
        <v>0</v>
      </c>
      <c r="TJ125">
        <v>0</v>
      </c>
      <c r="TK125">
        <v>0</v>
      </c>
      <c r="TL125">
        <v>0</v>
      </c>
      <c r="TM125">
        <v>0</v>
      </c>
      <c r="TN125">
        <v>0</v>
      </c>
      <c r="AQG125" t="s">
        <v>1296</v>
      </c>
      <c r="AQH125">
        <v>1</v>
      </c>
      <c r="AQI125">
        <v>0</v>
      </c>
      <c r="AQJ125">
        <v>0</v>
      </c>
      <c r="AQK125">
        <v>0</v>
      </c>
      <c r="AQL125">
        <v>0</v>
      </c>
      <c r="AQM125">
        <v>0</v>
      </c>
      <c r="AQN125">
        <v>0</v>
      </c>
      <c r="AQO125">
        <v>0</v>
      </c>
      <c r="AQP125">
        <v>0</v>
      </c>
      <c r="AQQ125">
        <v>0</v>
      </c>
      <c r="AQS125" t="s">
        <v>1417</v>
      </c>
      <c r="AQT125">
        <v>0</v>
      </c>
      <c r="AQU125">
        <v>0</v>
      </c>
      <c r="AQV125">
        <v>0</v>
      </c>
      <c r="AQW125">
        <v>0</v>
      </c>
      <c r="AQX125">
        <v>0</v>
      </c>
      <c r="AQY125">
        <v>0</v>
      </c>
      <c r="AQZ125">
        <v>0</v>
      </c>
      <c r="ARA125">
        <v>0</v>
      </c>
      <c r="ARB125">
        <v>0</v>
      </c>
      <c r="ARC125">
        <v>1</v>
      </c>
      <c r="ARD125">
        <v>0</v>
      </c>
      <c r="ARF125" t="s">
        <v>1424</v>
      </c>
      <c r="ARG125" t="s">
        <v>1302</v>
      </c>
      <c r="ARH125">
        <v>1</v>
      </c>
      <c r="ARI125">
        <v>0</v>
      </c>
      <c r="ARJ125">
        <v>0</v>
      </c>
      <c r="ARK125">
        <v>0</v>
      </c>
      <c r="ARL125">
        <v>0</v>
      </c>
      <c r="ARM125">
        <v>0</v>
      </c>
      <c r="ARO125" t="s">
        <v>1296</v>
      </c>
      <c r="ARP125">
        <v>1</v>
      </c>
      <c r="ARQ125">
        <v>0</v>
      </c>
      <c r="ARR125">
        <v>0</v>
      </c>
      <c r="ARS125">
        <v>0</v>
      </c>
      <c r="ART125">
        <v>0</v>
      </c>
      <c r="ARU125">
        <v>0</v>
      </c>
      <c r="ARV125">
        <v>0</v>
      </c>
      <c r="ARW125">
        <v>0</v>
      </c>
      <c r="ARX125">
        <v>0</v>
      </c>
      <c r="ARZ125" t="s">
        <v>1306</v>
      </c>
      <c r="ASA125" t="s">
        <v>1296</v>
      </c>
      <c r="ASB125">
        <v>1</v>
      </c>
      <c r="ASC125">
        <v>0</v>
      </c>
      <c r="ASD125">
        <v>0</v>
      </c>
      <c r="ASE125">
        <v>0</v>
      </c>
      <c r="ASF125">
        <v>0</v>
      </c>
      <c r="ASG125">
        <v>0</v>
      </c>
      <c r="ASH125">
        <v>0</v>
      </c>
      <c r="ASI125">
        <v>0</v>
      </c>
      <c r="ASJ125">
        <v>0</v>
      </c>
      <c r="ASL125" t="s">
        <v>1296</v>
      </c>
      <c r="ASM125">
        <v>1</v>
      </c>
      <c r="ASN125">
        <v>0</v>
      </c>
      <c r="ASO125">
        <v>0</v>
      </c>
      <c r="ASP125">
        <v>0</v>
      </c>
      <c r="ASQ125">
        <v>0</v>
      </c>
      <c r="ASR125">
        <v>0</v>
      </c>
      <c r="ASS125">
        <v>0</v>
      </c>
      <c r="AST125">
        <v>0</v>
      </c>
      <c r="ASU125">
        <v>0</v>
      </c>
      <c r="ASV125">
        <v>0</v>
      </c>
      <c r="ASX125" t="s">
        <v>1296</v>
      </c>
      <c r="ASY125">
        <v>1</v>
      </c>
      <c r="ASZ125">
        <v>0</v>
      </c>
      <c r="ATA125">
        <v>0</v>
      </c>
      <c r="ATB125">
        <v>0</v>
      </c>
      <c r="ATC125">
        <v>0</v>
      </c>
      <c r="ATD125">
        <v>0</v>
      </c>
      <c r="ATE125">
        <v>0</v>
      </c>
      <c r="ATF125">
        <v>0</v>
      </c>
      <c r="ATG125">
        <v>0</v>
      </c>
      <c r="ATI125" t="s">
        <v>1908</v>
      </c>
      <c r="ATJ125">
        <v>0</v>
      </c>
      <c r="ATK125">
        <v>0</v>
      </c>
      <c r="ATL125">
        <v>0</v>
      </c>
      <c r="ATM125">
        <v>0</v>
      </c>
      <c r="ATN125">
        <v>0</v>
      </c>
      <c r="ATO125">
        <v>0</v>
      </c>
      <c r="ATP125">
        <v>1</v>
      </c>
      <c r="ATQ125">
        <v>0</v>
      </c>
      <c r="ATR125">
        <v>0</v>
      </c>
      <c r="ATT125" t="s">
        <v>1327</v>
      </c>
      <c r="ATX125" t="s">
        <v>1327</v>
      </c>
      <c r="AUD125" t="s">
        <v>1968</v>
      </c>
      <c r="AUG125">
        <v>444667869</v>
      </c>
      <c r="AUH125" s="167">
        <v>45102.756597222222</v>
      </c>
      <c r="AUK125" t="s">
        <v>1308</v>
      </c>
      <c r="AUL125" t="s">
        <v>1309</v>
      </c>
      <c r="AUM125" t="s">
        <v>1310</v>
      </c>
    </row>
    <row r="126" spans="1:565 1125:1235" customFormat="1" ht="14.45">
      <c r="A126">
        <v>125</v>
      </c>
      <c r="B126" t="s">
        <v>1969</v>
      </c>
      <c r="C126" s="167">
        <v>45100</v>
      </c>
      <c r="D126" t="s">
        <v>1970</v>
      </c>
      <c r="E126" t="s">
        <v>1971</v>
      </c>
      <c r="F126" s="167">
        <v>45100.401992835643</v>
      </c>
      <c r="G126" s="167">
        <v>45100.411718599542</v>
      </c>
      <c r="H126" t="s">
        <v>1286</v>
      </c>
      <c r="K126" t="s">
        <v>1972</v>
      </c>
      <c r="L126" s="167">
        <v>45100</v>
      </c>
      <c r="M126" t="s">
        <v>1517</v>
      </c>
      <c r="N126" t="s">
        <v>1518</v>
      </c>
      <c r="O126" t="s">
        <v>1973</v>
      </c>
      <c r="P126" t="s">
        <v>1291</v>
      </c>
      <c r="S126" t="s">
        <v>1974</v>
      </c>
      <c r="T126" t="s">
        <v>1975</v>
      </c>
      <c r="V126" t="s">
        <v>1294</v>
      </c>
      <c r="X126" t="s">
        <v>1295</v>
      </c>
      <c r="AA126" t="s">
        <v>1405</v>
      </c>
      <c r="AB126">
        <v>1</v>
      </c>
      <c r="AC126">
        <v>0</v>
      </c>
      <c r="AD126">
        <v>0</v>
      </c>
      <c r="AE126">
        <v>0</v>
      </c>
      <c r="AF126">
        <v>1</v>
      </c>
      <c r="AH126" t="s">
        <v>1318</v>
      </c>
      <c r="AI126">
        <v>1000</v>
      </c>
      <c r="AJ126" t="s">
        <v>1494</v>
      </c>
      <c r="AM126">
        <v>50</v>
      </c>
      <c r="AN126">
        <v>45</v>
      </c>
      <c r="AO126">
        <v>0</v>
      </c>
      <c r="AP126">
        <v>150</v>
      </c>
      <c r="AQ126">
        <v>0</v>
      </c>
      <c r="BW126" t="s">
        <v>1294</v>
      </c>
      <c r="BY126" t="s">
        <v>1405</v>
      </c>
      <c r="BZ126">
        <v>1</v>
      </c>
      <c r="CA126">
        <v>0</v>
      </c>
      <c r="CB126">
        <v>0</v>
      </c>
      <c r="CC126">
        <v>0</v>
      </c>
      <c r="CE126" t="s">
        <v>1976</v>
      </c>
      <c r="CF126">
        <v>1</v>
      </c>
      <c r="CG126">
        <v>0</v>
      </c>
      <c r="CH126">
        <v>0</v>
      </c>
      <c r="CI126">
        <v>1</v>
      </c>
      <c r="CJ126">
        <v>0</v>
      </c>
      <c r="CK126">
        <v>0</v>
      </c>
      <c r="CL126">
        <v>1</v>
      </c>
      <c r="CM126">
        <v>0</v>
      </c>
      <c r="CN126">
        <v>0</v>
      </c>
      <c r="CO126">
        <v>0</v>
      </c>
      <c r="CP126">
        <v>0</v>
      </c>
      <c r="CS126" t="s">
        <v>1332</v>
      </c>
      <c r="CT126">
        <v>0</v>
      </c>
      <c r="CU126">
        <v>1</v>
      </c>
      <c r="CV126">
        <v>0</v>
      </c>
      <c r="CW126">
        <v>0</v>
      </c>
      <c r="CX126" t="s">
        <v>1405</v>
      </c>
      <c r="CY126">
        <v>1</v>
      </c>
      <c r="CZ126">
        <v>0</v>
      </c>
      <c r="DA126">
        <v>0</v>
      </c>
      <c r="DB126">
        <v>0</v>
      </c>
      <c r="DC126" t="s">
        <v>1977</v>
      </c>
      <c r="DD126">
        <v>0</v>
      </c>
      <c r="DE126">
        <v>1</v>
      </c>
      <c r="DF126">
        <v>0</v>
      </c>
      <c r="DG126">
        <v>0</v>
      </c>
      <c r="DH126">
        <v>0</v>
      </c>
      <c r="DI126">
        <v>1</v>
      </c>
      <c r="DJ126">
        <v>0</v>
      </c>
      <c r="DK126">
        <v>0</v>
      </c>
      <c r="DL126">
        <v>0</v>
      </c>
      <c r="DM126">
        <v>0</v>
      </c>
      <c r="DN126">
        <v>0</v>
      </c>
      <c r="DO126">
        <v>0</v>
      </c>
      <c r="EK126" t="s">
        <v>1296</v>
      </c>
      <c r="EL126">
        <v>0</v>
      </c>
      <c r="EM126">
        <v>0</v>
      </c>
      <c r="EN126">
        <v>0</v>
      </c>
      <c r="EO126">
        <v>0</v>
      </c>
      <c r="EP126">
        <v>1</v>
      </c>
      <c r="EQ126">
        <v>1</v>
      </c>
      <c r="JB126" t="s">
        <v>1430</v>
      </c>
      <c r="JC126">
        <v>0</v>
      </c>
      <c r="JD126">
        <v>0</v>
      </c>
      <c r="JE126">
        <v>0</v>
      </c>
      <c r="JF126">
        <v>0</v>
      </c>
      <c r="JG126">
        <v>0</v>
      </c>
      <c r="JH126">
        <v>0</v>
      </c>
      <c r="JI126">
        <v>0</v>
      </c>
      <c r="JJ126">
        <v>0</v>
      </c>
      <c r="JK126">
        <v>0</v>
      </c>
      <c r="JL126">
        <v>0</v>
      </c>
      <c r="JM126">
        <v>0</v>
      </c>
      <c r="JN126">
        <v>0</v>
      </c>
      <c r="JO126">
        <v>1</v>
      </c>
      <c r="JP126">
        <v>0</v>
      </c>
      <c r="JQ126">
        <v>0</v>
      </c>
      <c r="JR126">
        <v>0</v>
      </c>
      <c r="JS126">
        <v>1</v>
      </c>
      <c r="JT126">
        <v>3</v>
      </c>
      <c r="PN126" t="s">
        <v>1298</v>
      </c>
      <c r="PO126">
        <v>1500</v>
      </c>
      <c r="PP126" t="s">
        <v>1494</v>
      </c>
      <c r="PS126">
        <v>40</v>
      </c>
      <c r="PT126">
        <v>50</v>
      </c>
      <c r="PU126">
        <v>1</v>
      </c>
      <c r="PV126">
        <v>150</v>
      </c>
      <c r="PW126">
        <v>0</v>
      </c>
      <c r="QX126" t="s">
        <v>1294</v>
      </c>
      <c r="QZ126" t="s">
        <v>1430</v>
      </c>
      <c r="RA126">
        <v>0</v>
      </c>
      <c r="RB126">
        <v>0</v>
      </c>
      <c r="RC126">
        <v>0</v>
      </c>
      <c r="RD126">
        <v>0</v>
      </c>
      <c r="RE126">
        <v>0</v>
      </c>
      <c r="RF126">
        <v>0</v>
      </c>
      <c r="RG126">
        <v>0</v>
      </c>
      <c r="RH126">
        <v>0</v>
      </c>
      <c r="RI126">
        <v>0</v>
      </c>
      <c r="RJ126">
        <v>0</v>
      </c>
      <c r="RK126">
        <v>0</v>
      </c>
      <c r="RL126">
        <v>0</v>
      </c>
      <c r="RM126">
        <v>1</v>
      </c>
      <c r="RN126">
        <v>0</v>
      </c>
      <c r="RO126">
        <v>0</v>
      </c>
      <c r="RP126">
        <v>0</v>
      </c>
      <c r="RR126" t="s">
        <v>1978</v>
      </c>
      <c r="RS126">
        <v>1</v>
      </c>
      <c r="RT126">
        <v>0</v>
      </c>
      <c r="RU126">
        <v>0</v>
      </c>
      <c r="RV126">
        <v>1</v>
      </c>
      <c r="RW126">
        <v>0</v>
      </c>
      <c r="RX126">
        <v>0</v>
      </c>
      <c r="RY126">
        <v>0</v>
      </c>
      <c r="RZ126">
        <v>0</v>
      </c>
      <c r="SA126">
        <v>0</v>
      </c>
      <c r="SB126">
        <v>0</v>
      </c>
      <c r="SC126">
        <v>0</v>
      </c>
      <c r="SF126" t="s">
        <v>1332</v>
      </c>
      <c r="SG126">
        <v>0</v>
      </c>
      <c r="SH126">
        <v>1</v>
      </c>
      <c r="SI126">
        <v>0</v>
      </c>
      <c r="SJ126">
        <v>0</v>
      </c>
      <c r="SK126" t="s">
        <v>1430</v>
      </c>
      <c r="SL126">
        <v>0</v>
      </c>
      <c r="SM126">
        <v>0</v>
      </c>
      <c r="SN126">
        <v>0</v>
      </c>
      <c r="SO126">
        <v>0</v>
      </c>
      <c r="SP126">
        <v>0</v>
      </c>
      <c r="SQ126">
        <v>0</v>
      </c>
      <c r="SR126">
        <v>0</v>
      </c>
      <c r="SS126">
        <v>0</v>
      </c>
      <c r="ST126">
        <v>0</v>
      </c>
      <c r="SU126">
        <v>0</v>
      </c>
      <c r="SV126">
        <v>0</v>
      </c>
      <c r="SW126">
        <v>0</v>
      </c>
      <c r="SX126">
        <v>1</v>
      </c>
      <c r="SY126">
        <v>0</v>
      </c>
      <c r="SZ126">
        <v>0</v>
      </c>
      <c r="TA126">
        <v>0</v>
      </c>
      <c r="TB126" t="s">
        <v>1977</v>
      </c>
      <c r="TC126">
        <v>0</v>
      </c>
      <c r="TD126">
        <v>1</v>
      </c>
      <c r="TE126">
        <v>0</v>
      </c>
      <c r="TF126">
        <v>0</v>
      </c>
      <c r="TG126">
        <v>0</v>
      </c>
      <c r="TH126">
        <v>1</v>
      </c>
      <c r="TI126">
        <v>0</v>
      </c>
      <c r="TJ126">
        <v>0</v>
      </c>
      <c r="TK126">
        <v>0</v>
      </c>
      <c r="TL126">
        <v>0</v>
      </c>
      <c r="TM126">
        <v>0</v>
      </c>
      <c r="TN126">
        <v>0</v>
      </c>
      <c r="AQG126" t="s">
        <v>1616</v>
      </c>
      <c r="AQH126">
        <v>0</v>
      </c>
      <c r="AQI126">
        <v>0</v>
      </c>
      <c r="AQJ126">
        <v>1</v>
      </c>
      <c r="AQK126">
        <v>0</v>
      </c>
      <c r="AQL126">
        <v>0</v>
      </c>
      <c r="AQM126">
        <v>0</v>
      </c>
      <c r="AQN126">
        <v>0</v>
      </c>
      <c r="AQO126">
        <v>0</v>
      </c>
      <c r="AQP126">
        <v>0</v>
      </c>
      <c r="AQQ126">
        <v>0</v>
      </c>
      <c r="AQS126" t="s">
        <v>1304</v>
      </c>
      <c r="AQT126">
        <v>0</v>
      </c>
      <c r="AQU126">
        <v>0</v>
      </c>
      <c r="AQV126">
        <v>1</v>
      </c>
      <c r="AQW126">
        <v>0</v>
      </c>
      <c r="AQX126">
        <v>0</v>
      </c>
      <c r="AQY126">
        <v>0</v>
      </c>
      <c r="AQZ126">
        <v>0</v>
      </c>
      <c r="ARA126">
        <v>0</v>
      </c>
      <c r="ARB126">
        <v>0</v>
      </c>
      <c r="ARC126">
        <v>0</v>
      </c>
      <c r="ARD126">
        <v>0</v>
      </c>
      <c r="ARF126" t="s">
        <v>1305</v>
      </c>
      <c r="ARG126" t="s">
        <v>1444</v>
      </c>
      <c r="ARH126">
        <v>0</v>
      </c>
      <c r="ARI126">
        <v>1</v>
      </c>
      <c r="ARJ126">
        <v>0</v>
      </c>
      <c r="ARK126">
        <v>1</v>
      </c>
      <c r="ARL126">
        <v>0</v>
      </c>
      <c r="ARM126">
        <v>0</v>
      </c>
      <c r="ARO126" t="s">
        <v>1296</v>
      </c>
      <c r="ARP126">
        <v>1</v>
      </c>
      <c r="ARQ126">
        <v>0</v>
      </c>
      <c r="ARR126">
        <v>0</v>
      </c>
      <c r="ARS126">
        <v>0</v>
      </c>
      <c r="ART126">
        <v>0</v>
      </c>
      <c r="ARU126">
        <v>0</v>
      </c>
      <c r="ARV126">
        <v>0</v>
      </c>
      <c r="ARW126">
        <v>0</v>
      </c>
      <c r="ARX126">
        <v>0</v>
      </c>
      <c r="ARZ126" t="s">
        <v>1306</v>
      </c>
      <c r="ASA126" t="s">
        <v>1296</v>
      </c>
      <c r="ASB126">
        <v>1</v>
      </c>
      <c r="ASC126">
        <v>0</v>
      </c>
      <c r="ASD126">
        <v>0</v>
      </c>
      <c r="ASE126">
        <v>0</v>
      </c>
      <c r="ASF126">
        <v>0</v>
      </c>
      <c r="ASG126">
        <v>0</v>
      </c>
      <c r="ASH126">
        <v>0</v>
      </c>
      <c r="ASI126">
        <v>0</v>
      </c>
      <c r="ASJ126">
        <v>0</v>
      </c>
      <c r="ASL126" t="s">
        <v>1296</v>
      </c>
      <c r="ASM126">
        <v>1</v>
      </c>
      <c r="ASN126">
        <v>0</v>
      </c>
      <c r="ASO126">
        <v>0</v>
      </c>
      <c r="ASP126">
        <v>0</v>
      </c>
      <c r="ASQ126">
        <v>0</v>
      </c>
      <c r="ASR126">
        <v>0</v>
      </c>
      <c r="ASS126">
        <v>0</v>
      </c>
      <c r="AST126">
        <v>0</v>
      </c>
      <c r="ASU126">
        <v>0</v>
      </c>
      <c r="ASV126">
        <v>0</v>
      </c>
      <c r="ASX126" t="s">
        <v>1979</v>
      </c>
      <c r="ASY126">
        <v>0</v>
      </c>
      <c r="ASZ126">
        <v>0</v>
      </c>
      <c r="ATA126">
        <v>0</v>
      </c>
      <c r="ATB126">
        <v>0</v>
      </c>
      <c r="ATC126">
        <v>0</v>
      </c>
      <c r="ATD126">
        <v>1</v>
      </c>
      <c r="ATE126">
        <v>0</v>
      </c>
      <c r="ATF126">
        <v>0</v>
      </c>
      <c r="ATG126">
        <v>0</v>
      </c>
      <c r="ATI126" t="s">
        <v>1918</v>
      </c>
      <c r="ATJ126">
        <v>0</v>
      </c>
      <c r="ATK126">
        <v>0</v>
      </c>
      <c r="ATL126">
        <v>0</v>
      </c>
      <c r="ATM126">
        <v>0</v>
      </c>
      <c r="ATN126">
        <v>1</v>
      </c>
      <c r="ATO126">
        <v>0</v>
      </c>
      <c r="ATP126">
        <v>0</v>
      </c>
      <c r="ATQ126">
        <v>0</v>
      </c>
      <c r="ATR126">
        <v>0</v>
      </c>
      <c r="ATT126" t="s">
        <v>1327</v>
      </c>
      <c r="ATX126" t="s">
        <v>1327</v>
      </c>
      <c r="AUB126" t="s">
        <v>1328</v>
      </c>
      <c r="AUD126" t="s">
        <v>1328</v>
      </c>
      <c r="AUG126">
        <v>445195203</v>
      </c>
      <c r="AUH126" s="167">
        <v>45103.767210648148</v>
      </c>
      <c r="AUK126" t="s">
        <v>1308</v>
      </c>
      <c r="AUL126" t="s">
        <v>1309</v>
      </c>
      <c r="AUM126" t="s">
        <v>1310</v>
      </c>
    </row>
    <row r="127" spans="1:565 1125:1235" customFormat="1" ht="14.45">
      <c r="A127">
        <v>126</v>
      </c>
      <c r="B127" t="s">
        <v>1980</v>
      </c>
      <c r="C127" s="167">
        <v>45099</v>
      </c>
      <c r="D127" t="s">
        <v>1970</v>
      </c>
      <c r="E127" t="s">
        <v>1971</v>
      </c>
      <c r="F127" s="167">
        <v>45099.323482442123</v>
      </c>
      <c r="G127" s="167">
        <v>45099.576571134261</v>
      </c>
      <c r="H127" t="s">
        <v>1286</v>
      </c>
      <c r="K127" t="s">
        <v>1972</v>
      </c>
      <c r="L127" s="167">
        <v>45099</v>
      </c>
      <c r="M127" t="s">
        <v>1517</v>
      </c>
      <c r="N127" t="s">
        <v>1518</v>
      </c>
      <c r="O127" t="s">
        <v>1973</v>
      </c>
      <c r="P127" t="s">
        <v>1291</v>
      </c>
      <c r="S127" t="s">
        <v>1974</v>
      </c>
      <c r="T127" t="s">
        <v>1975</v>
      </c>
      <c r="V127" t="s">
        <v>1294</v>
      </c>
      <c r="X127" t="s">
        <v>1315</v>
      </c>
      <c r="AA127" t="s">
        <v>1333</v>
      </c>
      <c r="AB127">
        <v>0</v>
      </c>
      <c r="AC127">
        <v>0</v>
      </c>
      <c r="AD127">
        <v>1</v>
      </c>
      <c r="AE127">
        <v>0</v>
      </c>
      <c r="AF127">
        <v>1</v>
      </c>
      <c r="BH127" t="s">
        <v>1298</v>
      </c>
      <c r="BI127" t="s">
        <v>1720</v>
      </c>
      <c r="BJ127">
        <v>0</v>
      </c>
      <c r="BK127">
        <v>1</v>
      </c>
      <c r="BM127">
        <v>550</v>
      </c>
      <c r="BN127" t="s">
        <v>1494</v>
      </c>
      <c r="BQ127">
        <v>35</v>
      </c>
      <c r="BR127">
        <v>40</v>
      </c>
      <c r="BS127">
        <v>1</v>
      </c>
      <c r="BT127">
        <v>325</v>
      </c>
      <c r="BU127">
        <v>0</v>
      </c>
      <c r="BW127" t="s">
        <v>1294</v>
      </c>
      <c r="BY127" t="s">
        <v>1333</v>
      </c>
      <c r="BZ127">
        <v>0</v>
      </c>
      <c r="CA127">
        <v>0</v>
      </c>
      <c r="CB127">
        <v>1</v>
      </c>
      <c r="CC127">
        <v>0</v>
      </c>
      <c r="CE127" t="s">
        <v>1976</v>
      </c>
      <c r="CF127">
        <v>1</v>
      </c>
      <c r="CG127">
        <v>0</v>
      </c>
      <c r="CH127">
        <v>0</v>
      </c>
      <c r="CI127">
        <v>1</v>
      </c>
      <c r="CJ127">
        <v>0</v>
      </c>
      <c r="CK127">
        <v>0</v>
      </c>
      <c r="CL127">
        <v>1</v>
      </c>
      <c r="CM127">
        <v>0</v>
      </c>
      <c r="CN127">
        <v>0</v>
      </c>
      <c r="CO127">
        <v>0</v>
      </c>
      <c r="CP127">
        <v>0</v>
      </c>
      <c r="CS127" t="s">
        <v>1332</v>
      </c>
      <c r="CT127">
        <v>0</v>
      </c>
      <c r="CU127">
        <v>1</v>
      </c>
      <c r="CV127">
        <v>0</v>
      </c>
      <c r="CW127">
        <v>0</v>
      </c>
      <c r="CX127" t="s">
        <v>1333</v>
      </c>
      <c r="CY127">
        <v>0</v>
      </c>
      <c r="CZ127">
        <v>0</v>
      </c>
      <c r="DA127">
        <v>1</v>
      </c>
      <c r="DB127">
        <v>0</v>
      </c>
      <c r="DC127" t="s">
        <v>1981</v>
      </c>
      <c r="DD127">
        <v>1</v>
      </c>
      <c r="DE127">
        <v>1</v>
      </c>
      <c r="DF127">
        <v>0</v>
      </c>
      <c r="DG127">
        <v>0</v>
      </c>
      <c r="DH127">
        <v>0</v>
      </c>
      <c r="DI127">
        <v>0</v>
      </c>
      <c r="DJ127">
        <v>0</v>
      </c>
      <c r="DK127">
        <v>0</v>
      </c>
      <c r="DL127">
        <v>0</v>
      </c>
      <c r="DM127">
        <v>0</v>
      </c>
      <c r="DN127">
        <v>0</v>
      </c>
      <c r="DO127">
        <v>0</v>
      </c>
      <c r="EK127" t="s">
        <v>1296</v>
      </c>
      <c r="EL127">
        <v>0</v>
      </c>
      <c r="EM127">
        <v>0</v>
      </c>
      <c r="EN127">
        <v>0</v>
      </c>
      <c r="EO127">
        <v>0</v>
      </c>
      <c r="EP127">
        <v>1</v>
      </c>
      <c r="EQ127">
        <v>1</v>
      </c>
      <c r="JB127" t="s">
        <v>1982</v>
      </c>
      <c r="JC127">
        <v>0</v>
      </c>
      <c r="JD127">
        <v>0</v>
      </c>
      <c r="JE127">
        <v>0</v>
      </c>
      <c r="JF127">
        <v>0</v>
      </c>
      <c r="JG127">
        <v>0</v>
      </c>
      <c r="JH127">
        <v>1</v>
      </c>
      <c r="JI127">
        <v>0</v>
      </c>
      <c r="JJ127">
        <v>0</v>
      </c>
      <c r="JK127">
        <v>0</v>
      </c>
      <c r="JL127">
        <v>0</v>
      </c>
      <c r="JM127">
        <v>0</v>
      </c>
      <c r="JN127">
        <v>0</v>
      </c>
      <c r="JO127">
        <v>1</v>
      </c>
      <c r="JP127">
        <v>0</v>
      </c>
      <c r="JQ127">
        <v>0</v>
      </c>
      <c r="JR127">
        <v>0</v>
      </c>
      <c r="JS127">
        <v>2</v>
      </c>
      <c r="JT127">
        <v>4</v>
      </c>
      <c r="MI127" t="s">
        <v>1318</v>
      </c>
      <c r="MJ127">
        <v>1000</v>
      </c>
      <c r="MK127" t="s">
        <v>1321</v>
      </c>
      <c r="MN127">
        <v>25</v>
      </c>
      <c r="MO127">
        <v>15</v>
      </c>
      <c r="MP127">
        <v>0</v>
      </c>
      <c r="MQ127">
        <v>100</v>
      </c>
      <c r="MR127">
        <v>0</v>
      </c>
      <c r="PN127" t="s">
        <v>1298</v>
      </c>
      <c r="PO127">
        <v>850</v>
      </c>
      <c r="PP127" t="s">
        <v>1494</v>
      </c>
      <c r="PS127">
        <v>42</v>
      </c>
      <c r="PT127">
        <v>40</v>
      </c>
      <c r="PU127">
        <v>0</v>
      </c>
      <c r="PV127">
        <v>200</v>
      </c>
      <c r="PW127">
        <v>0</v>
      </c>
      <c r="QX127" t="s">
        <v>1294</v>
      </c>
      <c r="QZ127" t="s">
        <v>1983</v>
      </c>
      <c r="RA127">
        <v>0</v>
      </c>
      <c r="RB127">
        <v>0</v>
      </c>
      <c r="RC127">
        <v>0</v>
      </c>
      <c r="RD127">
        <v>0</v>
      </c>
      <c r="RE127">
        <v>0</v>
      </c>
      <c r="RF127">
        <v>1</v>
      </c>
      <c r="RG127">
        <v>0</v>
      </c>
      <c r="RH127">
        <v>0</v>
      </c>
      <c r="RI127">
        <v>0</v>
      </c>
      <c r="RJ127">
        <v>0</v>
      </c>
      <c r="RK127">
        <v>0</v>
      </c>
      <c r="RL127">
        <v>0</v>
      </c>
      <c r="RM127">
        <v>1</v>
      </c>
      <c r="RN127">
        <v>0</v>
      </c>
      <c r="RO127">
        <v>0</v>
      </c>
      <c r="RP127">
        <v>0</v>
      </c>
      <c r="RR127" t="s">
        <v>1976</v>
      </c>
      <c r="RS127">
        <v>1</v>
      </c>
      <c r="RT127">
        <v>0</v>
      </c>
      <c r="RU127">
        <v>0</v>
      </c>
      <c r="RV127">
        <v>1</v>
      </c>
      <c r="RW127">
        <v>0</v>
      </c>
      <c r="RX127">
        <v>0</v>
      </c>
      <c r="RY127">
        <v>1</v>
      </c>
      <c r="RZ127">
        <v>0</v>
      </c>
      <c r="SA127">
        <v>0</v>
      </c>
      <c r="SB127">
        <v>0</v>
      </c>
      <c r="SC127">
        <v>0</v>
      </c>
      <c r="SF127" t="s">
        <v>1332</v>
      </c>
      <c r="SG127">
        <v>0</v>
      </c>
      <c r="SH127">
        <v>1</v>
      </c>
      <c r="SI127">
        <v>0</v>
      </c>
      <c r="SJ127">
        <v>0</v>
      </c>
      <c r="SK127" t="s">
        <v>1982</v>
      </c>
      <c r="SL127">
        <v>0</v>
      </c>
      <c r="SM127">
        <v>0</v>
      </c>
      <c r="SN127">
        <v>0</v>
      </c>
      <c r="SO127">
        <v>0</v>
      </c>
      <c r="SP127">
        <v>0</v>
      </c>
      <c r="SQ127">
        <v>1</v>
      </c>
      <c r="SR127">
        <v>0</v>
      </c>
      <c r="SS127">
        <v>0</v>
      </c>
      <c r="ST127">
        <v>0</v>
      </c>
      <c r="SU127">
        <v>0</v>
      </c>
      <c r="SV127">
        <v>0</v>
      </c>
      <c r="SW127">
        <v>0</v>
      </c>
      <c r="SX127">
        <v>1</v>
      </c>
      <c r="SY127">
        <v>0</v>
      </c>
      <c r="SZ127">
        <v>0</v>
      </c>
      <c r="TA127">
        <v>0</v>
      </c>
      <c r="TB127" t="s">
        <v>1984</v>
      </c>
      <c r="TC127">
        <v>0</v>
      </c>
      <c r="TD127">
        <v>1</v>
      </c>
      <c r="TE127">
        <v>0</v>
      </c>
      <c r="TF127">
        <v>0</v>
      </c>
      <c r="TG127">
        <v>0</v>
      </c>
      <c r="TH127">
        <v>0</v>
      </c>
      <c r="TI127">
        <v>0</v>
      </c>
      <c r="TJ127">
        <v>0</v>
      </c>
      <c r="TK127">
        <v>0</v>
      </c>
      <c r="TL127">
        <v>0</v>
      </c>
      <c r="TM127">
        <v>0</v>
      </c>
      <c r="TN127">
        <v>0</v>
      </c>
      <c r="AQG127" t="s">
        <v>1985</v>
      </c>
      <c r="AQH127">
        <v>0</v>
      </c>
      <c r="AQI127">
        <v>0</v>
      </c>
      <c r="AQJ127">
        <v>0</v>
      </c>
      <c r="AQK127">
        <v>0</v>
      </c>
      <c r="AQL127">
        <v>0</v>
      </c>
      <c r="AQM127">
        <v>1</v>
      </c>
      <c r="AQN127">
        <v>1</v>
      </c>
      <c r="AQO127">
        <v>0</v>
      </c>
      <c r="AQP127">
        <v>0</v>
      </c>
      <c r="AQQ127">
        <v>0</v>
      </c>
      <c r="AQS127" t="s">
        <v>1335</v>
      </c>
      <c r="AQT127">
        <v>0</v>
      </c>
      <c r="AQU127">
        <v>0</v>
      </c>
      <c r="AQV127">
        <v>1</v>
      </c>
      <c r="AQW127">
        <v>1</v>
      </c>
      <c r="AQX127">
        <v>0</v>
      </c>
      <c r="AQY127">
        <v>0</v>
      </c>
      <c r="AQZ127">
        <v>0</v>
      </c>
      <c r="ARA127">
        <v>0</v>
      </c>
      <c r="ARB127">
        <v>0</v>
      </c>
      <c r="ARC127">
        <v>0</v>
      </c>
      <c r="ARD127">
        <v>0</v>
      </c>
      <c r="ARF127" t="s">
        <v>1986</v>
      </c>
      <c r="ARG127" t="s">
        <v>1480</v>
      </c>
      <c r="ARH127">
        <v>0</v>
      </c>
      <c r="ARI127">
        <v>1</v>
      </c>
      <c r="ARJ127">
        <v>1</v>
      </c>
      <c r="ARK127">
        <v>0</v>
      </c>
      <c r="ARL127">
        <v>0</v>
      </c>
      <c r="ARM127">
        <v>0</v>
      </c>
      <c r="ARO127" t="s">
        <v>1296</v>
      </c>
      <c r="ARP127">
        <v>1</v>
      </c>
      <c r="ARQ127">
        <v>0</v>
      </c>
      <c r="ARR127">
        <v>0</v>
      </c>
      <c r="ARS127">
        <v>0</v>
      </c>
      <c r="ART127">
        <v>0</v>
      </c>
      <c r="ARU127">
        <v>0</v>
      </c>
      <c r="ARV127">
        <v>0</v>
      </c>
      <c r="ARW127">
        <v>0</v>
      </c>
      <c r="ARX127">
        <v>0</v>
      </c>
      <c r="ARZ127" t="s">
        <v>1306</v>
      </c>
      <c r="ASA127" t="s">
        <v>1296</v>
      </c>
      <c r="ASB127">
        <v>1</v>
      </c>
      <c r="ASC127">
        <v>0</v>
      </c>
      <c r="ASD127">
        <v>0</v>
      </c>
      <c r="ASE127">
        <v>0</v>
      </c>
      <c r="ASF127">
        <v>0</v>
      </c>
      <c r="ASG127">
        <v>0</v>
      </c>
      <c r="ASH127">
        <v>0</v>
      </c>
      <c r="ASI127">
        <v>0</v>
      </c>
      <c r="ASJ127">
        <v>0</v>
      </c>
      <c r="ASL127" t="s">
        <v>1296</v>
      </c>
      <c r="ASM127">
        <v>1</v>
      </c>
      <c r="ASN127">
        <v>0</v>
      </c>
      <c r="ASO127">
        <v>0</v>
      </c>
      <c r="ASP127">
        <v>0</v>
      </c>
      <c r="ASQ127">
        <v>0</v>
      </c>
      <c r="ASR127">
        <v>0</v>
      </c>
      <c r="ASS127">
        <v>0</v>
      </c>
      <c r="AST127">
        <v>0</v>
      </c>
      <c r="ASU127">
        <v>0</v>
      </c>
      <c r="ASV127">
        <v>0</v>
      </c>
      <c r="ASX127" t="s">
        <v>1296</v>
      </c>
      <c r="ASY127">
        <v>1</v>
      </c>
      <c r="ASZ127">
        <v>0</v>
      </c>
      <c r="ATA127">
        <v>0</v>
      </c>
      <c r="ATB127">
        <v>0</v>
      </c>
      <c r="ATC127">
        <v>0</v>
      </c>
      <c r="ATD127">
        <v>0</v>
      </c>
      <c r="ATE127">
        <v>0</v>
      </c>
      <c r="ATF127">
        <v>0</v>
      </c>
      <c r="ATG127">
        <v>0</v>
      </c>
      <c r="ATI127" t="s">
        <v>1987</v>
      </c>
      <c r="ATJ127">
        <v>0</v>
      </c>
      <c r="ATK127">
        <v>0</v>
      </c>
      <c r="ATL127">
        <v>1</v>
      </c>
      <c r="ATM127">
        <v>0</v>
      </c>
      <c r="ATN127">
        <v>1</v>
      </c>
      <c r="ATO127">
        <v>1</v>
      </c>
      <c r="ATP127">
        <v>0</v>
      </c>
      <c r="ATQ127">
        <v>0</v>
      </c>
      <c r="ATR127">
        <v>0</v>
      </c>
      <c r="ATT127" t="s">
        <v>1327</v>
      </c>
      <c r="ATX127" t="s">
        <v>1327</v>
      </c>
      <c r="AUB127" t="s">
        <v>1328</v>
      </c>
      <c r="AUD127" t="s">
        <v>1328</v>
      </c>
      <c r="AUG127">
        <v>445195271</v>
      </c>
      <c r="AUH127" s="167">
        <v>45103.767430555563</v>
      </c>
      <c r="AUK127" t="s">
        <v>1308</v>
      </c>
      <c r="AUL127" t="s">
        <v>1309</v>
      </c>
      <c r="AUM127" t="s">
        <v>1310</v>
      </c>
    </row>
    <row r="128" spans="1:565 1125:1235" customFormat="1" ht="14.45">
      <c r="A128">
        <v>127</v>
      </c>
      <c r="B128" t="s">
        <v>1988</v>
      </c>
      <c r="C128" s="167">
        <v>45099</v>
      </c>
      <c r="D128" t="s">
        <v>1970</v>
      </c>
      <c r="E128" t="s">
        <v>1971</v>
      </c>
      <c r="F128" s="167">
        <v>45099.370105925933</v>
      </c>
      <c r="G128" s="167">
        <v>45099.579976550929</v>
      </c>
      <c r="H128" t="s">
        <v>1286</v>
      </c>
      <c r="K128" t="s">
        <v>1972</v>
      </c>
      <c r="L128" s="167">
        <v>45099</v>
      </c>
      <c r="M128" t="s">
        <v>1517</v>
      </c>
      <c r="N128" t="s">
        <v>1518</v>
      </c>
      <c r="O128" t="s">
        <v>1973</v>
      </c>
      <c r="P128" t="s">
        <v>1291</v>
      </c>
      <c r="S128" t="s">
        <v>1974</v>
      </c>
      <c r="T128" t="s">
        <v>1975</v>
      </c>
      <c r="V128" t="s">
        <v>1294</v>
      </c>
      <c r="X128" t="s">
        <v>1315</v>
      </c>
      <c r="AA128" t="s">
        <v>1989</v>
      </c>
      <c r="AB128">
        <v>1</v>
      </c>
      <c r="AC128">
        <v>0</v>
      </c>
      <c r="AD128">
        <v>1</v>
      </c>
      <c r="AE128">
        <v>0</v>
      </c>
      <c r="AF128">
        <v>2</v>
      </c>
      <c r="AH128" t="s">
        <v>1298</v>
      </c>
      <c r="AI128">
        <v>1250</v>
      </c>
      <c r="AJ128" t="s">
        <v>1494</v>
      </c>
      <c r="AM128">
        <v>60</v>
      </c>
      <c r="AN128">
        <v>50</v>
      </c>
      <c r="AO128">
        <v>0</v>
      </c>
      <c r="AP128">
        <v>200</v>
      </c>
      <c r="AQ128">
        <v>0</v>
      </c>
      <c r="BH128" t="s">
        <v>1298</v>
      </c>
      <c r="BI128" t="s">
        <v>1720</v>
      </c>
      <c r="BJ128">
        <v>0</v>
      </c>
      <c r="BK128">
        <v>1</v>
      </c>
      <c r="BM128">
        <v>500</v>
      </c>
      <c r="BN128" t="s">
        <v>1494</v>
      </c>
      <c r="BQ128">
        <v>45</v>
      </c>
      <c r="BR128">
        <v>50</v>
      </c>
      <c r="BS128">
        <v>1</v>
      </c>
      <c r="BT128">
        <v>300</v>
      </c>
      <c r="BU128">
        <v>0</v>
      </c>
      <c r="BW128" t="s">
        <v>1294</v>
      </c>
      <c r="BY128" t="s">
        <v>1545</v>
      </c>
      <c r="BZ128">
        <v>1</v>
      </c>
      <c r="CA128">
        <v>0</v>
      </c>
      <c r="CB128">
        <v>1</v>
      </c>
      <c r="CC128">
        <v>0</v>
      </c>
      <c r="CE128" t="s">
        <v>1990</v>
      </c>
      <c r="CF128">
        <v>1</v>
      </c>
      <c r="CG128">
        <v>0</v>
      </c>
      <c r="CH128">
        <v>0</v>
      </c>
      <c r="CI128">
        <v>1</v>
      </c>
      <c r="CJ128">
        <v>0</v>
      </c>
      <c r="CK128">
        <v>0</v>
      </c>
      <c r="CL128">
        <v>1</v>
      </c>
      <c r="CM128">
        <v>0</v>
      </c>
      <c r="CN128">
        <v>0</v>
      </c>
      <c r="CO128">
        <v>0</v>
      </c>
      <c r="CP128">
        <v>0</v>
      </c>
      <c r="CS128" t="s">
        <v>1332</v>
      </c>
      <c r="CT128">
        <v>0</v>
      </c>
      <c r="CU128">
        <v>1</v>
      </c>
      <c r="CV128">
        <v>0</v>
      </c>
      <c r="CW128">
        <v>0</v>
      </c>
      <c r="CX128" t="s">
        <v>1545</v>
      </c>
      <c r="CY128">
        <v>1</v>
      </c>
      <c r="CZ128">
        <v>0</v>
      </c>
      <c r="DA128">
        <v>1</v>
      </c>
      <c r="DB128">
        <v>0</v>
      </c>
      <c r="DC128" t="s">
        <v>1981</v>
      </c>
      <c r="DD128">
        <v>1</v>
      </c>
      <c r="DE128">
        <v>1</v>
      </c>
      <c r="DF128">
        <v>0</v>
      </c>
      <c r="DG128">
        <v>0</v>
      </c>
      <c r="DH128">
        <v>0</v>
      </c>
      <c r="DI128">
        <v>0</v>
      </c>
      <c r="DJ128">
        <v>0</v>
      </c>
      <c r="DK128">
        <v>0</v>
      </c>
      <c r="DL128">
        <v>0</v>
      </c>
      <c r="DM128">
        <v>0</v>
      </c>
      <c r="DN128">
        <v>0</v>
      </c>
      <c r="DO128">
        <v>0</v>
      </c>
      <c r="EK128" t="s">
        <v>1296</v>
      </c>
      <c r="EL128">
        <v>0</v>
      </c>
      <c r="EM128">
        <v>0</v>
      </c>
      <c r="EN128">
        <v>0</v>
      </c>
      <c r="EO128">
        <v>0</v>
      </c>
      <c r="EP128">
        <v>1</v>
      </c>
      <c r="EQ128">
        <v>1</v>
      </c>
      <c r="JB128" t="s">
        <v>1430</v>
      </c>
      <c r="JC128">
        <v>0</v>
      </c>
      <c r="JD128">
        <v>0</v>
      </c>
      <c r="JE128">
        <v>0</v>
      </c>
      <c r="JF128">
        <v>0</v>
      </c>
      <c r="JG128">
        <v>0</v>
      </c>
      <c r="JH128">
        <v>0</v>
      </c>
      <c r="JI128">
        <v>0</v>
      </c>
      <c r="JJ128">
        <v>0</v>
      </c>
      <c r="JK128">
        <v>0</v>
      </c>
      <c r="JL128">
        <v>0</v>
      </c>
      <c r="JM128">
        <v>0</v>
      </c>
      <c r="JN128">
        <v>0</v>
      </c>
      <c r="JO128">
        <v>1</v>
      </c>
      <c r="JP128">
        <v>0</v>
      </c>
      <c r="JQ128">
        <v>0</v>
      </c>
      <c r="JR128">
        <v>0</v>
      </c>
      <c r="JS128">
        <v>1</v>
      </c>
      <c r="JT128">
        <v>4</v>
      </c>
      <c r="PN128" t="s">
        <v>1318</v>
      </c>
      <c r="PO128">
        <v>1500</v>
      </c>
      <c r="PP128" t="s">
        <v>1321</v>
      </c>
      <c r="PS128">
        <v>60</v>
      </c>
      <c r="PT128">
        <v>50</v>
      </c>
      <c r="PU128">
        <v>0</v>
      </c>
      <c r="PV128">
        <v>100</v>
      </c>
      <c r="PW128">
        <v>0</v>
      </c>
      <c r="QX128" t="s">
        <v>1294</v>
      </c>
      <c r="QZ128" t="s">
        <v>1430</v>
      </c>
      <c r="RA128">
        <v>0</v>
      </c>
      <c r="RB128">
        <v>0</v>
      </c>
      <c r="RC128">
        <v>0</v>
      </c>
      <c r="RD128">
        <v>0</v>
      </c>
      <c r="RE128">
        <v>0</v>
      </c>
      <c r="RF128">
        <v>0</v>
      </c>
      <c r="RG128">
        <v>0</v>
      </c>
      <c r="RH128">
        <v>0</v>
      </c>
      <c r="RI128">
        <v>0</v>
      </c>
      <c r="RJ128">
        <v>0</v>
      </c>
      <c r="RK128">
        <v>0</v>
      </c>
      <c r="RL128">
        <v>0</v>
      </c>
      <c r="RM128">
        <v>1</v>
      </c>
      <c r="RN128">
        <v>0</v>
      </c>
      <c r="RO128">
        <v>0</v>
      </c>
      <c r="RP128">
        <v>0</v>
      </c>
      <c r="RR128" t="s">
        <v>1978</v>
      </c>
      <c r="RS128">
        <v>1</v>
      </c>
      <c r="RT128">
        <v>0</v>
      </c>
      <c r="RU128">
        <v>0</v>
      </c>
      <c r="RV128">
        <v>1</v>
      </c>
      <c r="RW128">
        <v>0</v>
      </c>
      <c r="RX128">
        <v>0</v>
      </c>
      <c r="RY128">
        <v>0</v>
      </c>
      <c r="RZ128">
        <v>0</v>
      </c>
      <c r="SA128">
        <v>0</v>
      </c>
      <c r="SB128">
        <v>0</v>
      </c>
      <c r="SC128">
        <v>0</v>
      </c>
      <c r="SF128" t="s">
        <v>1332</v>
      </c>
      <c r="SG128">
        <v>0</v>
      </c>
      <c r="SH128">
        <v>1</v>
      </c>
      <c r="SI128">
        <v>0</v>
      </c>
      <c r="SJ128">
        <v>0</v>
      </c>
      <c r="SK128" t="s">
        <v>1430</v>
      </c>
      <c r="SL128">
        <v>0</v>
      </c>
      <c r="SM128">
        <v>0</v>
      </c>
      <c r="SN128">
        <v>0</v>
      </c>
      <c r="SO128">
        <v>0</v>
      </c>
      <c r="SP128">
        <v>0</v>
      </c>
      <c r="SQ128">
        <v>0</v>
      </c>
      <c r="SR128">
        <v>0</v>
      </c>
      <c r="SS128">
        <v>0</v>
      </c>
      <c r="ST128">
        <v>0</v>
      </c>
      <c r="SU128">
        <v>0</v>
      </c>
      <c r="SV128">
        <v>0</v>
      </c>
      <c r="SW128">
        <v>0</v>
      </c>
      <c r="SX128">
        <v>1</v>
      </c>
      <c r="SY128">
        <v>0</v>
      </c>
      <c r="SZ128">
        <v>0</v>
      </c>
      <c r="TA128">
        <v>0</v>
      </c>
      <c r="TB128" t="s">
        <v>1984</v>
      </c>
      <c r="TC128">
        <v>0</v>
      </c>
      <c r="TD128">
        <v>1</v>
      </c>
      <c r="TE128">
        <v>0</v>
      </c>
      <c r="TF128">
        <v>0</v>
      </c>
      <c r="TG128">
        <v>0</v>
      </c>
      <c r="TH128">
        <v>0</v>
      </c>
      <c r="TI128">
        <v>0</v>
      </c>
      <c r="TJ128">
        <v>0</v>
      </c>
      <c r="TK128">
        <v>0</v>
      </c>
      <c r="TL128">
        <v>0</v>
      </c>
      <c r="TM128">
        <v>0</v>
      </c>
      <c r="TN128">
        <v>0</v>
      </c>
      <c r="AQG128" t="s">
        <v>1991</v>
      </c>
      <c r="AQH128">
        <v>0</v>
      </c>
      <c r="AQI128">
        <v>0</v>
      </c>
      <c r="AQJ128">
        <v>1</v>
      </c>
      <c r="AQK128">
        <v>1</v>
      </c>
      <c r="AQL128">
        <v>0</v>
      </c>
      <c r="AQM128">
        <v>0</v>
      </c>
      <c r="AQN128">
        <v>0</v>
      </c>
      <c r="AQO128">
        <v>0</v>
      </c>
      <c r="AQP128">
        <v>0</v>
      </c>
      <c r="AQQ128">
        <v>0</v>
      </c>
      <c r="AQS128" t="s">
        <v>1335</v>
      </c>
      <c r="AQT128">
        <v>0</v>
      </c>
      <c r="AQU128">
        <v>0</v>
      </c>
      <c r="AQV128">
        <v>1</v>
      </c>
      <c r="AQW128">
        <v>1</v>
      </c>
      <c r="AQX128">
        <v>0</v>
      </c>
      <c r="AQY128">
        <v>0</v>
      </c>
      <c r="AQZ128">
        <v>0</v>
      </c>
      <c r="ARA128">
        <v>0</v>
      </c>
      <c r="ARB128">
        <v>0</v>
      </c>
      <c r="ARC128">
        <v>0</v>
      </c>
      <c r="ARD128">
        <v>0</v>
      </c>
      <c r="ARF128" t="s">
        <v>1305</v>
      </c>
      <c r="ARG128" t="s">
        <v>1336</v>
      </c>
      <c r="ARH128">
        <v>0</v>
      </c>
      <c r="ARI128">
        <v>1</v>
      </c>
      <c r="ARJ128">
        <v>0</v>
      </c>
      <c r="ARK128">
        <v>0</v>
      </c>
      <c r="ARL128">
        <v>0</v>
      </c>
      <c r="ARM128">
        <v>0</v>
      </c>
      <c r="ARO128" t="s">
        <v>1296</v>
      </c>
      <c r="ARP128">
        <v>1</v>
      </c>
      <c r="ARQ128">
        <v>0</v>
      </c>
      <c r="ARR128">
        <v>0</v>
      </c>
      <c r="ARS128">
        <v>0</v>
      </c>
      <c r="ART128">
        <v>0</v>
      </c>
      <c r="ARU128">
        <v>0</v>
      </c>
      <c r="ARV128">
        <v>0</v>
      </c>
      <c r="ARW128">
        <v>0</v>
      </c>
      <c r="ARX128">
        <v>0</v>
      </c>
      <c r="ARZ128" t="s">
        <v>1306</v>
      </c>
      <c r="ASA128" t="s">
        <v>1296</v>
      </c>
      <c r="ASB128">
        <v>1</v>
      </c>
      <c r="ASC128">
        <v>0</v>
      </c>
      <c r="ASD128">
        <v>0</v>
      </c>
      <c r="ASE128">
        <v>0</v>
      </c>
      <c r="ASF128">
        <v>0</v>
      </c>
      <c r="ASG128">
        <v>0</v>
      </c>
      <c r="ASH128">
        <v>0</v>
      </c>
      <c r="ASI128">
        <v>0</v>
      </c>
      <c r="ASJ128">
        <v>0</v>
      </c>
      <c r="ASL128" t="s">
        <v>1296</v>
      </c>
      <c r="ASM128">
        <v>1</v>
      </c>
      <c r="ASN128">
        <v>0</v>
      </c>
      <c r="ASO128">
        <v>0</v>
      </c>
      <c r="ASP128">
        <v>0</v>
      </c>
      <c r="ASQ128">
        <v>0</v>
      </c>
      <c r="ASR128">
        <v>0</v>
      </c>
      <c r="ASS128">
        <v>0</v>
      </c>
      <c r="AST128">
        <v>0</v>
      </c>
      <c r="ASU128">
        <v>0</v>
      </c>
      <c r="ASV128">
        <v>0</v>
      </c>
      <c r="ASX128" t="s">
        <v>1296</v>
      </c>
      <c r="ASY128">
        <v>1</v>
      </c>
      <c r="ASZ128">
        <v>0</v>
      </c>
      <c r="ATA128">
        <v>0</v>
      </c>
      <c r="ATB128">
        <v>0</v>
      </c>
      <c r="ATC128">
        <v>0</v>
      </c>
      <c r="ATD128">
        <v>0</v>
      </c>
      <c r="ATE128">
        <v>0</v>
      </c>
      <c r="ATF128">
        <v>0</v>
      </c>
      <c r="ATG128">
        <v>0</v>
      </c>
      <c r="ATI128" t="s">
        <v>1992</v>
      </c>
      <c r="ATJ128">
        <v>0</v>
      </c>
      <c r="ATK128">
        <v>0</v>
      </c>
      <c r="ATL128">
        <v>0</v>
      </c>
      <c r="ATM128">
        <v>0</v>
      </c>
      <c r="ATN128">
        <v>1</v>
      </c>
      <c r="ATO128">
        <v>1</v>
      </c>
      <c r="ATP128">
        <v>0</v>
      </c>
      <c r="ATQ128">
        <v>0</v>
      </c>
      <c r="ATR128">
        <v>0</v>
      </c>
      <c r="ATT128" t="s">
        <v>1327</v>
      </c>
      <c r="ATX128" t="s">
        <v>1327</v>
      </c>
      <c r="AUB128" t="s">
        <v>1328</v>
      </c>
      <c r="AUD128" t="s">
        <v>1328</v>
      </c>
      <c r="AUG128">
        <v>445195333</v>
      </c>
      <c r="AUH128" s="167">
        <v>45103.767581018517</v>
      </c>
      <c r="AUK128" t="s">
        <v>1308</v>
      </c>
      <c r="AUL128" t="s">
        <v>1309</v>
      </c>
      <c r="AUM128" t="s">
        <v>1310</v>
      </c>
    </row>
    <row r="129" spans="1:534 1125:1235" customFormat="1" ht="14.45">
      <c r="A129">
        <v>128</v>
      </c>
      <c r="B129" t="s">
        <v>1993</v>
      </c>
      <c r="C129" s="167">
        <v>45100</v>
      </c>
      <c r="D129" t="s">
        <v>1970</v>
      </c>
      <c r="E129" t="s">
        <v>1971</v>
      </c>
      <c r="F129" s="167">
        <v>45100.385326527772</v>
      </c>
      <c r="G129" s="167">
        <v>45100.413278912027</v>
      </c>
      <c r="H129" t="s">
        <v>1286</v>
      </c>
      <c r="K129" t="s">
        <v>1972</v>
      </c>
      <c r="L129" s="167">
        <v>45100</v>
      </c>
      <c r="M129" t="s">
        <v>1517</v>
      </c>
      <c r="N129" t="s">
        <v>1518</v>
      </c>
      <c r="O129" t="s">
        <v>1973</v>
      </c>
      <c r="P129" t="s">
        <v>1291</v>
      </c>
      <c r="S129" t="s">
        <v>1974</v>
      </c>
      <c r="T129" t="s">
        <v>1975</v>
      </c>
      <c r="V129" t="s">
        <v>1294</v>
      </c>
      <c r="X129" t="s">
        <v>1295</v>
      </c>
      <c r="AA129" t="s">
        <v>1333</v>
      </c>
      <c r="AB129">
        <v>0</v>
      </c>
      <c r="AC129">
        <v>0</v>
      </c>
      <c r="AD129">
        <v>1</v>
      </c>
      <c r="AE129">
        <v>0</v>
      </c>
      <c r="AF129">
        <v>1</v>
      </c>
      <c r="BH129" t="s">
        <v>1318</v>
      </c>
      <c r="BI129" t="s">
        <v>1720</v>
      </c>
      <c r="BJ129">
        <v>0</v>
      </c>
      <c r="BK129">
        <v>1</v>
      </c>
      <c r="BM129">
        <v>500</v>
      </c>
      <c r="BN129" t="s">
        <v>1494</v>
      </c>
      <c r="BQ129">
        <v>38</v>
      </c>
      <c r="BR129">
        <v>40</v>
      </c>
      <c r="BS129">
        <v>1</v>
      </c>
      <c r="BT129">
        <v>240</v>
      </c>
      <c r="BU129">
        <v>0</v>
      </c>
      <c r="BW129" t="s">
        <v>1294</v>
      </c>
      <c r="BY129" t="s">
        <v>1333</v>
      </c>
      <c r="BZ129">
        <v>0</v>
      </c>
      <c r="CA129">
        <v>0</v>
      </c>
      <c r="CB129">
        <v>1</v>
      </c>
      <c r="CC129">
        <v>0</v>
      </c>
      <c r="CE129" t="s">
        <v>1978</v>
      </c>
      <c r="CF129">
        <v>1</v>
      </c>
      <c r="CG129">
        <v>0</v>
      </c>
      <c r="CH129">
        <v>0</v>
      </c>
      <c r="CI129">
        <v>1</v>
      </c>
      <c r="CJ129">
        <v>0</v>
      </c>
      <c r="CK129">
        <v>0</v>
      </c>
      <c r="CL129">
        <v>0</v>
      </c>
      <c r="CM129">
        <v>0</v>
      </c>
      <c r="CN129">
        <v>0</v>
      </c>
      <c r="CO129">
        <v>0</v>
      </c>
      <c r="CP129">
        <v>0</v>
      </c>
      <c r="CS129" t="s">
        <v>1332</v>
      </c>
      <c r="CT129">
        <v>0</v>
      </c>
      <c r="CU129">
        <v>1</v>
      </c>
      <c r="CV129">
        <v>0</v>
      </c>
      <c r="CW129">
        <v>0</v>
      </c>
      <c r="CX129" t="s">
        <v>1333</v>
      </c>
      <c r="CY129">
        <v>0</v>
      </c>
      <c r="CZ129">
        <v>0</v>
      </c>
      <c r="DA129">
        <v>1</v>
      </c>
      <c r="DB129">
        <v>0</v>
      </c>
      <c r="DC129" t="s">
        <v>1984</v>
      </c>
      <c r="DD129">
        <v>0</v>
      </c>
      <c r="DE129">
        <v>1</v>
      </c>
      <c r="DF129">
        <v>0</v>
      </c>
      <c r="DG129">
        <v>0</v>
      </c>
      <c r="DH129">
        <v>0</v>
      </c>
      <c r="DI129">
        <v>0</v>
      </c>
      <c r="DJ129">
        <v>0</v>
      </c>
      <c r="DK129">
        <v>0</v>
      </c>
      <c r="DL129">
        <v>0</v>
      </c>
      <c r="DM129">
        <v>0</v>
      </c>
      <c r="DN129">
        <v>0</v>
      </c>
      <c r="DO129">
        <v>0</v>
      </c>
      <c r="EK129" t="s">
        <v>1296</v>
      </c>
      <c r="EL129">
        <v>0</v>
      </c>
      <c r="EM129">
        <v>0</v>
      </c>
      <c r="EN129">
        <v>0</v>
      </c>
      <c r="EO129">
        <v>0</v>
      </c>
      <c r="EP129">
        <v>1</v>
      </c>
      <c r="EQ129">
        <v>1</v>
      </c>
      <c r="JB129" t="s">
        <v>1430</v>
      </c>
      <c r="JC129">
        <v>0</v>
      </c>
      <c r="JD129">
        <v>0</v>
      </c>
      <c r="JE129">
        <v>0</v>
      </c>
      <c r="JF129">
        <v>0</v>
      </c>
      <c r="JG129">
        <v>0</v>
      </c>
      <c r="JH129">
        <v>0</v>
      </c>
      <c r="JI129">
        <v>0</v>
      </c>
      <c r="JJ129">
        <v>0</v>
      </c>
      <c r="JK129">
        <v>0</v>
      </c>
      <c r="JL129">
        <v>0</v>
      </c>
      <c r="JM129">
        <v>0</v>
      </c>
      <c r="JN129">
        <v>0</v>
      </c>
      <c r="JO129">
        <v>1</v>
      </c>
      <c r="JP129">
        <v>0</v>
      </c>
      <c r="JQ129">
        <v>0</v>
      </c>
      <c r="JR129">
        <v>0</v>
      </c>
      <c r="JS129">
        <v>1</v>
      </c>
      <c r="JT129">
        <v>3</v>
      </c>
      <c r="PN129" t="s">
        <v>1318</v>
      </c>
      <c r="PO129">
        <v>1750</v>
      </c>
      <c r="PP129" t="s">
        <v>1494</v>
      </c>
      <c r="PS129">
        <v>35</v>
      </c>
      <c r="PT129">
        <v>40</v>
      </c>
      <c r="PU129">
        <v>1</v>
      </c>
      <c r="PV129">
        <v>100</v>
      </c>
      <c r="PW129">
        <v>0</v>
      </c>
      <c r="QX129" t="s">
        <v>1294</v>
      </c>
      <c r="QZ129" t="s">
        <v>1430</v>
      </c>
      <c r="RA129">
        <v>0</v>
      </c>
      <c r="RB129">
        <v>0</v>
      </c>
      <c r="RC129">
        <v>0</v>
      </c>
      <c r="RD129">
        <v>0</v>
      </c>
      <c r="RE129">
        <v>0</v>
      </c>
      <c r="RF129">
        <v>0</v>
      </c>
      <c r="RG129">
        <v>0</v>
      </c>
      <c r="RH129">
        <v>0</v>
      </c>
      <c r="RI129">
        <v>0</v>
      </c>
      <c r="RJ129">
        <v>0</v>
      </c>
      <c r="RK129">
        <v>0</v>
      </c>
      <c r="RL129">
        <v>0</v>
      </c>
      <c r="RM129">
        <v>1</v>
      </c>
      <c r="RN129">
        <v>0</v>
      </c>
      <c r="RO129">
        <v>0</v>
      </c>
      <c r="RP129">
        <v>0</v>
      </c>
      <c r="RR129" t="s">
        <v>1994</v>
      </c>
      <c r="RS129">
        <v>1</v>
      </c>
      <c r="RT129">
        <v>1</v>
      </c>
      <c r="RU129">
        <v>0</v>
      </c>
      <c r="RV129">
        <v>0</v>
      </c>
      <c r="RW129">
        <v>0</v>
      </c>
      <c r="RX129">
        <v>0</v>
      </c>
      <c r="RY129">
        <v>1</v>
      </c>
      <c r="RZ129">
        <v>0</v>
      </c>
      <c r="SA129">
        <v>0</v>
      </c>
      <c r="SB129">
        <v>0</v>
      </c>
      <c r="SC129">
        <v>0</v>
      </c>
      <c r="SF129" t="s">
        <v>1332</v>
      </c>
      <c r="SG129">
        <v>0</v>
      </c>
      <c r="SH129">
        <v>1</v>
      </c>
      <c r="SI129">
        <v>0</v>
      </c>
      <c r="SJ129">
        <v>0</v>
      </c>
      <c r="SK129" t="s">
        <v>1430</v>
      </c>
      <c r="SL129">
        <v>0</v>
      </c>
      <c r="SM129">
        <v>0</v>
      </c>
      <c r="SN129">
        <v>0</v>
      </c>
      <c r="SO129">
        <v>0</v>
      </c>
      <c r="SP129">
        <v>0</v>
      </c>
      <c r="SQ129">
        <v>0</v>
      </c>
      <c r="SR129">
        <v>0</v>
      </c>
      <c r="SS129">
        <v>0</v>
      </c>
      <c r="ST129">
        <v>0</v>
      </c>
      <c r="SU129">
        <v>0</v>
      </c>
      <c r="SV129">
        <v>0</v>
      </c>
      <c r="SW129">
        <v>0</v>
      </c>
      <c r="SX129">
        <v>1</v>
      </c>
      <c r="SY129">
        <v>0</v>
      </c>
      <c r="SZ129">
        <v>0</v>
      </c>
      <c r="TA129">
        <v>0</v>
      </c>
      <c r="TB129" t="s">
        <v>1977</v>
      </c>
      <c r="TC129">
        <v>0</v>
      </c>
      <c r="TD129">
        <v>1</v>
      </c>
      <c r="TE129">
        <v>0</v>
      </c>
      <c r="TF129">
        <v>0</v>
      </c>
      <c r="TG129">
        <v>0</v>
      </c>
      <c r="TH129">
        <v>1</v>
      </c>
      <c r="TI129">
        <v>0</v>
      </c>
      <c r="TJ129">
        <v>0</v>
      </c>
      <c r="TK129">
        <v>0</v>
      </c>
      <c r="TL129">
        <v>0</v>
      </c>
      <c r="TM129">
        <v>0</v>
      </c>
      <c r="TN129">
        <v>0</v>
      </c>
      <c r="AQG129" t="s">
        <v>1991</v>
      </c>
      <c r="AQH129">
        <v>0</v>
      </c>
      <c r="AQI129">
        <v>0</v>
      </c>
      <c r="AQJ129">
        <v>1</v>
      </c>
      <c r="AQK129">
        <v>1</v>
      </c>
      <c r="AQL129">
        <v>0</v>
      </c>
      <c r="AQM129">
        <v>0</v>
      </c>
      <c r="AQN129">
        <v>0</v>
      </c>
      <c r="AQO129">
        <v>0</v>
      </c>
      <c r="AQP129">
        <v>0</v>
      </c>
      <c r="AQQ129">
        <v>0</v>
      </c>
      <c r="AQS129" t="s">
        <v>1335</v>
      </c>
      <c r="AQT129">
        <v>0</v>
      </c>
      <c r="AQU129">
        <v>0</v>
      </c>
      <c r="AQV129">
        <v>1</v>
      </c>
      <c r="AQW129">
        <v>1</v>
      </c>
      <c r="AQX129">
        <v>0</v>
      </c>
      <c r="AQY129">
        <v>0</v>
      </c>
      <c r="AQZ129">
        <v>0</v>
      </c>
      <c r="ARA129">
        <v>0</v>
      </c>
      <c r="ARB129">
        <v>0</v>
      </c>
      <c r="ARC129">
        <v>0</v>
      </c>
      <c r="ARD129">
        <v>0</v>
      </c>
      <c r="ARF129" t="s">
        <v>1986</v>
      </c>
      <c r="ARG129" t="s">
        <v>1336</v>
      </c>
      <c r="ARH129">
        <v>0</v>
      </c>
      <c r="ARI129">
        <v>1</v>
      </c>
      <c r="ARJ129">
        <v>0</v>
      </c>
      <c r="ARK129">
        <v>0</v>
      </c>
      <c r="ARL129">
        <v>0</v>
      </c>
      <c r="ARM129">
        <v>0</v>
      </c>
      <c r="ARO129" t="s">
        <v>1296</v>
      </c>
      <c r="ARP129">
        <v>1</v>
      </c>
      <c r="ARQ129">
        <v>0</v>
      </c>
      <c r="ARR129">
        <v>0</v>
      </c>
      <c r="ARS129">
        <v>0</v>
      </c>
      <c r="ART129">
        <v>0</v>
      </c>
      <c r="ARU129">
        <v>0</v>
      </c>
      <c r="ARV129">
        <v>0</v>
      </c>
      <c r="ARW129">
        <v>0</v>
      </c>
      <c r="ARX129">
        <v>0</v>
      </c>
      <c r="ARZ129" t="s">
        <v>1306</v>
      </c>
      <c r="ASA129" t="s">
        <v>1296</v>
      </c>
      <c r="ASB129">
        <v>1</v>
      </c>
      <c r="ASC129">
        <v>0</v>
      </c>
      <c r="ASD129">
        <v>0</v>
      </c>
      <c r="ASE129">
        <v>0</v>
      </c>
      <c r="ASF129">
        <v>0</v>
      </c>
      <c r="ASG129">
        <v>0</v>
      </c>
      <c r="ASH129">
        <v>0</v>
      </c>
      <c r="ASI129">
        <v>0</v>
      </c>
      <c r="ASJ129">
        <v>0</v>
      </c>
      <c r="ASL129" t="s">
        <v>1296</v>
      </c>
      <c r="ASM129">
        <v>1</v>
      </c>
      <c r="ASN129">
        <v>0</v>
      </c>
      <c r="ASO129">
        <v>0</v>
      </c>
      <c r="ASP129">
        <v>0</v>
      </c>
      <c r="ASQ129">
        <v>0</v>
      </c>
      <c r="ASR129">
        <v>0</v>
      </c>
      <c r="ASS129">
        <v>0</v>
      </c>
      <c r="AST129">
        <v>0</v>
      </c>
      <c r="ASU129">
        <v>0</v>
      </c>
      <c r="ASV129">
        <v>0</v>
      </c>
      <c r="ASX129" t="s">
        <v>1979</v>
      </c>
      <c r="ASY129">
        <v>0</v>
      </c>
      <c r="ASZ129">
        <v>0</v>
      </c>
      <c r="ATA129">
        <v>0</v>
      </c>
      <c r="ATB129">
        <v>0</v>
      </c>
      <c r="ATC129">
        <v>0</v>
      </c>
      <c r="ATD129">
        <v>1</v>
      </c>
      <c r="ATE129">
        <v>0</v>
      </c>
      <c r="ATF129">
        <v>0</v>
      </c>
      <c r="ATG129">
        <v>0</v>
      </c>
      <c r="ATI129" t="s">
        <v>1995</v>
      </c>
      <c r="ATJ129">
        <v>0</v>
      </c>
      <c r="ATK129">
        <v>0</v>
      </c>
      <c r="ATL129">
        <v>0</v>
      </c>
      <c r="ATM129">
        <v>0</v>
      </c>
      <c r="ATN129">
        <v>1</v>
      </c>
      <c r="ATO129">
        <v>1</v>
      </c>
      <c r="ATP129">
        <v>0</v>
      </c>
      <c r="ATQ129">
        <v>0</v>
      </c>
      <c r="ATR129">
        <v>0</v>
      </c>
      <c r="ATT129" t="s">
        <v>1327</v>
      </c>
      <c r="ATX129" t="s">
        <v>1327</v>
      </c>
      <c r="AUB129" t="s">
        <v>1328</v>
      </c>
      <c r="AUD129" t="s">
        <v>1328</v>
      </c>
      <c r="AUG129">
        <v>445195414</v>
      </c>
      <c r="AUH129" s="167">
        <v>45103.767731481479</v>
      </c>
      <c r="AUK129" t="s">
        <v>1308</v>
      </c>
      <c r="AUL129" t="s">
        <v>1309</v>
      </c>
      <c r="AUM129" t="s">
        <v>1310</v>
      </c>
    </row>
    <row r="130" spans="1:534 1125:1235" customFormat="1" ht="14.45">
      <c r="A130">
        <v>129</v>
      </c>
      <c r="B130" t="s">
        <v>1996</v>
      </c>
      <c r="C130" s="167">
        <v>45099</v>
      </c>
      <c r="D130" t="s">
        <v>1970</v>
      </c>
      <c r="E130" t="s">
        <v>1997</v>
      </c>
      <c r="F130" s="167">
        <v>45099.361031099543</v>
      </c>
      <c r="G130" s="167">
        <v>45099.410889525461</v>
      </c>
      <c r="H130" t="s">
        <v>1286</v>
      </c>
      <c r="K130" t="s">
        <v>1972</v>
      </c>
      <c r="L130" s="167">
        <v>45099</v>
      </c>
      <c r="M130" t="s">
        <v>1517</v>
      </c>
      <c r="N130" t="s">
        <v>1518</v>
      </c>
      <c r="O130" t="s">
        <v>1973</v>
      </c>
      <c r="P130" t="s">
        <v>1291</v>
      </c>
      <c r="S130" t="s">
        <v>1974</v>
      </c>
      <c r="T130" t="s">
        <v>1975</v>
      </c>
      <c r="V130" t="s">
        <v>1294</v>
      </c>
      <c r="X130" t="s">
        <v>1295</v>
      </c>
      <c r="AA130" t="s">
        <v>1296</v>
      </c>
      <c r="AB130">
        <v>0</v>
      </c>
      <c r="AC130">
        <v>0</v>
      </c>
      <c r="AD130">
        <v>0</v>
      </c>
      <c r="AE130">
        <v>1</v>
      </c>
      <c r="AF130">
        <v>1</v>
      </c>
      <c r="EK130" t="s">
        <v>1998</v>
      </c>
      <c r="EL130">
        <v>1</v>
      </c>
      <c r="EM130">
        <v>0</v>
      </c>
      <c r="EN130">
        <v>1</v>
      </c>
      <c r="EO130">
        <v>0</v>
      </c>
      <c r="EP130">
        <v>0</v>
      </c>
      <c r="EQ130">
        <v>2</v>
      </c>
      <c r="ES130" t="s">
        <v>1318</v>
      </c>
      <c r="ET130">
        <v>6000</v>
      </c>
      <c r="EU130" t="s">
        <v>1317</v>
      </c>
      <c r="EX130">
        <v>30</v>
      </c>
      <c r="EY130">
        <v>35</v>
      </c>
      <c r="EZ130">
        <v>1</v>
      </c>
      <c r="FA130">
        <v>500</v>
      </c>
      <c r="FB130">
        <v>0</v>
      </c>
      <c r="FO130" t="s">
        <v>1298</v>
      </c>
      <c r="FP130">
        <v>2000</v>
      </c>
      <c r="FQ130" t="s">
        <v>1317</v>
      </c>
      <c r="FT130">
        <v>60</v>
      </c>
      <c r="FU130">
        <v>35</v>
      </c>
      <c r="FV130">
        <v>0</v>
      </c>
      <c r="FW130">
        <v>300</v>
      </c>
      <c r="FX130">
        <v>0</v>
      </c>
      <c r="GK130" t="s">
        <v>1294</v>
      </c>
      <c r="GM130" t="s">
        <v>1998</v>
      </c>
      <c r="GN130">
        <v>1</v>
      </c>
      <c r="GO130">
        <v>0</v>
      </c>
      <c r="GP130">
        <v>1</v>
      </c>
      <c r="GQ130">
        <v>0</v>
      </c>
      <c r="GR130">
        <v>0</v>
      </c>
      <c r="GT130" t="s">
        <v>1662</v>
      </c>
      <c r="GU130">
        <v>1</v>
      </c>
      <c r="GV130">
        <v>0</v>
      </c>
      <c r="GW130">
        <v>0</v>
      </c>
      <c r="GX130">
        <v>0</v>
      </c>
      <c r="GY130">
        <v>0</v>
      </c>
      <c r="GZ130">
        <v>0</v>
      </c>
      <c r="HA130">
        <v>0</v>
      </c>
      <c r="HB130">
        <v>0</v>
      </c>
      <c r="HC130">
        <v>0</v>
      </c>
      <c r="HD130">
        <v>0</v>
      </c>
      <c r="HE130">
        <v>0</v>
      </c>
      <c r="HH130" t="s">
        <v>1332</v>
      </c>
      <c r="HI130">
        <v>0</v>
      </c>
      <c r="HJ130">
        <v>1</v>
      </c>
      <c r="HK130">
        <v>0</v>
      </c>
      <c r="HL130">
        <v>0</v>
      </c>
      <c r="HM130" t="s">
        <v>1998</v>
      </c>
      <c r="HN130">
        <v>1</v>
      </c>
      <c r="HO130">
        <v>0</v>
      </c>
      <c r="HP130">
        <v>1</v>
      </c>
      <c r="HQ130">
        <v>0</v>
      </c>
      <c r="HR130">
        <v>0</v>
      </c>
      <c r="HS130" t="s">
        <v>1636</v>
      </c>
      <c r="HT130">
        <v>0</v>
      </c>
      <c r="HU130">
        <v>0</v>
      </c>
      <c r="HV130">
        <v>0</v>
      </c>
      <c r="HW130">
        <v>0</v>
      </c>
      <c r="HX130">
        <v>0</v>
      </c>
      <c r="HY130">
        <v>0</v>
      </c>
      <c r="HZ130">
        <v>0</v>
      </c>
      <c r="IA130">
        <v>0</v>
      </c>
      <c r="IB130">
        <v>1</v>
      </c>
      <c r="IC130">
        <v>0</v>
      </c>
      <c r="ID130">
        <v>0</v>
      </c>
      <c r="IE130">
        <v>0</v>
      </c>
      <c r="JB130" t="s">
        <v>1296</v>
      </c>
      <c r="JC130">
        <v>0</v>
      </c>
      <c r="JD130">
        <v>0</v>
      </c>
      <c r="JE130">
        <v>0</v>
      </c>
      <c r="JF130">
        <v>0</v>
      </c>
      <c r="JG130">
        <v>0</v>
      </c>
      <c r="JH130">
        <v>0</v>
      </c>
      <c r="JI130">
        <v>0</v>
      </c>
      <c r="JJ130">
        <v>0</v>
      </c>
      <c r="JK130">
        <v>0</v>
      </c>
      <c r="JL130">
        <v>0</v>
      </c>
      <c r="JM130">
        <v>0</v>
      </c>
      <c r="JN130">
        <v>0</v>
      </c>
      <c r="JO130">
        <v>0</v>
      </c>
      <c r="JP130">
        <v>0</v>
      </c>
      <c r="JQ130">
        <v>0</v>
      </c>
      <c r="JR130">
        <v>1</v>
      </c>
      <c r="JS130">
        <v>1</v>
      </c>
      <c r="JT130">
        <v>4</v>
      </c>
      <c r="AQG130" t="s">
        <v>1999</v>
      </c>
      <c r="AQH130">
        <v>0</v>
      </c>
      <c r="AQI130">
        <v>1</v>
      </c>
      <c r="AQJ130">
        <v>1</v>
      </c>
      <c r="AQK130">
        <v>1</v>
      </c>
      <c r="AQL130">
        <v>0</v>
      </c>
      <c r="AQM130">
        <v>1</v>
      </c>
      <c r="AQN130">
        <v>1</v>
      </c>
      <c r="AQO130">
        <v>0</v>
      </c>
      <c r="AQP130">
        <v>0</v>
      </c>
      <c r="AQQ130">
        <v>0</v>
      </c>
      <c r="AQS130" t="s">
        <v>2000</v>
      </c>
      <c r="AQT130">
        <v>0</v>
      </c>
      <c r="AQU130">
        <v>0</v>
      </c>
      <c r="AQV130">
        <v>1</v>
      </c>
      <c r="AQW130">
        <v>1</v>
      </c>
      <c r="AQX130">
        <v>0</v>
      </c>
      <c r="AQY130">
        <v>1</v>
      </c>
      <c r="AQZ130">
        <v>0</v>
      </c>
      <c r="ARA130">
        <v>0</v>
      </c>
      <c r="ARB130">
        <v>0</v>
      </c>
      <c r="ARC130">
        <v>0</v>
      </c>
      <c r="ARD130">
        <v>0</v>
      </c>
      <c r="ARF130" t="s">
        <v>1325</v>
      </c>
      <c r="ARG130" t="s">
        <v>2001</v>
      </c>
      <c r="ARH130">
        <v>0</v>
      </c>
      <c r="ARI130">
        <v>0</v>
      </c>
      <c r="ARJ130">
        <v>1</v>
      </c>
      <c r="ARK130">
        <v>1</v>
      </c>
      <c r="ARL130">
        <v>0</v>
      </c>
      <c r="ARM130">
        <v>0</v>
      </c>
      <c r="ARO130" t="s">
        <v>1296</v>
      </c>
      <c r="ARP130">
        <v>1</v>
      </c>
      <c r="ARQ130">
        <v>0</v>
      </c>
      <c r="ARR130">
        <v>0</v>
      </c>
      <c r="ARS130">
        <v>0</v>
      </c>
      <c r="ART130">
        <v>0</v>
      </c>
      <c r="ARU130">
        <v>0</v>
      </c>
      <c r="ARV130">
        <v>0</v>
      </c>
      <c r="ARW130">
        <v>0</v>
      </c>
      <c r="ARX130">
        <v>0</v>
      </c>
      <c r="ARZ130" t="s">
        <v>1306</v>
      </c>
      <c r="ASA130" t="s">
        <v>1822</v>
      </c>
      <c r="ASB130">
        <v>0</v>
      </c>
      <c r="ASC130">
        <v>0</v>
      </c>
      <c r="ASD130">
        <v>1</v>
      </c>
      <c r="ASE130">
        <v>0</v>
      </c>
      <c r="ASF130">
        <v>0</v>
      </c>
      <c r="ASG130">
        <v>0</v>
      </c>
      <c r="ASH130">
        <v>0</v>
      </c>
      <c r="ASI130">
        <v>0</v>
      </c>
      <c r="ASJ130">
        <v>0</v>
      </c>
      <c r="ASL130" t="s">
        <v>1296</v>
      </c>
      <c r="ASM130">
        <v>1</v>
      </c>
      <c r="ASN130">
        <v>0</v>
      </c>
      <c r="ASO130">
        <v>0</v>
      </c>
      <c r="ASP130">
        <v>0</v>
      </c>
      <c r="ASQ130">
        <v>0</v>
      </c>
      <c r="ASR130">
        <v>0</v>
      </c>
      <c r="ASS130">
        <v>0</v>
      </c>
      <c r="AST130">
        <v>0</v>
      </c>
      <c r="ASU130">
        <v>0</v>
      </c>
      <c r="ASV130">
        <v>0</v>
      </c>
      <c r="ASX130" t="s">
        <v>2002</v>
      </c>
      <c r="ASY130">
        <v>0</v>
      </c>
      <c r="ASZ130">
        <v>0</v>
      </c>
      <c r="ATA130">
        <v>0</v>
      </c>
      <c r="ATB130">
        <v>0</v>
      </c>
      <c r="ATC130">
        <v>1</v>
      </c>
      <c r="ATD130">
        <v>1</v>
      </c>
      <c r="ATE130">
        <v>0</v>
      </c>
      <c r="ATF130">
        <v>0</v>
      </c>
      <c r="ATG130">
        <v>0</v>
      </c>
      <c r="ATI130" t="s">
        <v>1908</v>
      </c>
      <c r="ATJ130">
        <v>0</v>
      </c>
      <c r="ATK130">
        <v>0</v>
      </c>
      <c r="ATL130">
        <v>0</v>
      </c>
      <c r="ATM130">
        <v>0</v>
      </c>
      <c r="ATN130">
        <v>0</v>
      </c>
      <c r="ATO130">
        <v>0</v>
      </c>
      <c r="ATP130">
        <v>1</v>
      </c>
      <c r="ATQ130">
        <v>0</v>
      </c>
      <c r="ATR130">
        <v>0</v>
      </c>
      <c r="ATT130" t="s">
        <v>1327</v>
      </c>
      <c r="ATX130" t="s">
        <v>1355</v>
      </c>
      <c r="ATY130" t="s">
        <v>1596</v>
      </c>
      <c r="AUB130" t="s">
        <v>2003</v>
      </c>
      <c r="AUD130" t="s">
        <v>1328</v>
      </c>
      <c r="AUG130">
        <v>445195502</v>
      </c>
      <c r="AUH130" s="167">
        <v>45103.767870370371</v>
      </c>
      <c r="AUK130" t="s">
        <v>1308</v>
      </c>
      <c r="AUL130" t="s">
        <v>1309</v>
      </c>
      <c r="AUM130" t="s">
        <v>1310</v>
      </c>
    </row>
    <row r="131" spans="1:534 1125:1235" customFormat="1" ht="14.45">
      <c r="A131">
        <v>130</v>
      </c>
      <c r="B131" t="s">
        <v>2004</v>
      </c>
      <c r="C131" s="167">
        <v>45099</v>
      </c>
      <c r="D131" t="s">
        <v>1970</v>
      </c>
      <c r="E131" t="s">
        <v>1997</v>
      </c>
      <c r="F131" s="167">
        <v>45099.425346875003</v>
      </c>
      <c r="G131" s="167">
        <v>45099.446359756941</v>
      </c>
      <c r="H131" t="s">
        <v>1286</v>
      </c>
      <c r="K131" t="s">
        <v>1972</v>
      </c>
      <c r="L131" s="167">
        <v>45099</v>
      </c>
      <c r="M131" t="s">
        <v>1517</v>
      </c>
      <c r="N131" t="s">
        <v>1518</v>
      </c>
      <c r="O131" t="s">
        <v>1973</v>
      </c>
      <c r="P131" t="s">
        <v>1291</v>
      </c>
      <c r="S131" t="s">
        <v>1974</v>
      </c>
      <c r="T131" t="s">
        <v>1975</v>
      </c>
      <c r="V131" t="s">
        <v>1294</v>
      </c>
      <c r="X131" t="s">
        <v>1295</v>
      </c>
      <c r="AA131" t="s">
        <v>1296</v>
      </c>
      <c r="AB131">
        <v>0</v>
      </c>
      <c r="AC131">
        <v>0</v>
      </c>
      <c r="AD131">
        <v>0</v>
      </c>
      <c r="AE131">
        <v>1</v>
      </c>
      <c r="AF131">
        <v>1</v>
      </c>
      <c r="EK131" t="s">
        <v>2005</v>
      </c>
      <c r="EL131">
        <v>1</v>
      </c>
      <c r="EM131">
        <v>1</v>
      </c>
      <c r="EN131">
        <v>1</v>
      </c>
      <c r="EO131">
        <v>1</v>
      </c>
      <c r="EP131">
        <v>0</v>
      </c>
      <c r="EQ131">
        <v>4</v>
      </c>
      <c r="ES131" t="s">
        <v>1318</v>
      </c>
      <c r="ET131">
        <v>5000</v>
      </c>
      <c r="EU131" t="s">
        <v>1317</v>
      </c>
      <c r="EX131">
        <v>30</v>
      </c>
      <c r="EY131">
        <v>30</v>
      </c>
      <c r="EZ131">
        <v>1</v>
      </c>
      <c r="FA131">
        <v>100</v>
      </c>
      <c r="FB131">
        <v>0</v>
      </c>
      <c r="FD131" t="s">
        <v>1298</v>
      </c>
      <c r="FE131">
        <v>15000</v>
      </c>
      <c r="FF131" t="s">
        <v>1317</v>
      </c>
      <c r="FI131">
        <v>30</v>
      </c>
      <c r="FJ131">
        <v>30</v>
      </c>
      <c r="FK131">
        <v>1</v>
      </c>
      <c r="FL131">
        <v>40</v>
      </c>
      <c r="FM131">
        <v>0</v>
      </c>
      <c r="FO131" t="s">
        <v>1298</v>
      </c>
      <c r="FP131">
        <v>1000</v>
      </c>
      <c r="FQ131" t="s">
        <v>1317</v>
      </c>
      <c r="FT131">
        <v>30</v>
      </c>
      <c r="FU131">
        <v>30</v>
      </c>
      <c r="FV131">
        <v>1</v>
      </c>
      <c r="FW131">
        <v>200</v>
      </c>
      <c r="FX131">
        <v>0</v>
      </c>
      <c r="FZ131" t="s">
        <v>1298</v>
      </c>
      <c r="GA131">
        <v>2000</v>
      </c>
      <c r="GB131" t="s">
        <v>1317</v>
      </c>
      <c r="GE131">
        <v>30</v>
      </c>
      <c r="GF131">
        <v>30</v>
      </c>
      <c r="GG131">
        <v>1</v>
      </c>
      <c r="GH131">
        <v>120</v>
      </c>
      <c r="GI131">
        <v>0</v>
      </c>
      <c r="GK131" t="s">
        <v>1294</v>
      </c>
      <c r="GM131" t="s">
        <v>1340</v>
      </c>
      <c r="GN131">
        <v>1</v>
      </c>
      <c r="GO131">
        <v>1</v>
      </c>
      <c r="GP131">
        <v>1</v>
      </c>
      <c r="GQ131">
        <v>1</v>
      </c>
      <c r="GR131">
        <v>0</v>
      </c>
      <c r="GT131" t="s">
        <v>1594</v>
      </c>
      <c r="GU131">
        <v>1</v>
      </c>
      <c r="GV131">
        <v>0</v>
      </c>
      <c r="GW131">
        <v>0</v>
      </c>
      <c r="GX131">
        <v>1</v>
      </c>
      <c r="GY131">
        <v>0</v>
      </c>
      <c r="GZ131">
        <v>1</v>
      </c>
      <c r="HA131">
        <v>0</v>
      </c>
      <c r="HB131">
        <v>0</v>
      </c>
      <c r="HC131">
        <v>0</v>
      </c>
      <c r="HD131">
        <v>0</v>
      </c>
      <c r="HE131">
        <v>0</v>
      </c>
      <c r="HH131" t="s">
        <v>1332</v>
      </c>
      <c r="HI131">
        <v>0</v>
      </c>
      <c r="HJ131">
        <v>1</v>
      </c>
      <c r="HK131">
        <v>0</v>
      </c>
      <c r="HL131">
        <v>0</v>
      </c>
      <c r="HM131" t="s">
        <v>1340</v>
      </c>
      <c r="HN131">
        <v>1</v>
      </c>
      <c r="HO131">
        <v>1</v>
      </c>
      <c r="HP131">
        <v>1</v>
      </c>
      <c r="HQ131">
        <v>1</v>
      </c>
      <c r="HR131">
        <v>0</v>
      </c>
      <c r="HS131" t="s">
        <v>2006</v>
      </c>
      <c r="HT131">
        <v>1</v>
      </c>
      <c r="HU131">
        <v>0</v>
      </c>
      <c r="HV131">
        <v>0</v>
      </c>
      <c r="HW131">
        <v>0</v>
      </c>
      <c r="HX131">
        <v>0</v>
      </c>
      <c r="HY131">
        <v>1</v>
      </c>
      <c r="HZ131">
        <v>0</v>
      </c>
      <c r="IA131">
        <v>0</v>
      </c>
      <c r="IB131">
        <v>1</v>
      </c>
      <c r="IC131">
        <v>0</v>
      </c>
      <c r="ID131">
        <v>0</v>
      </c>
      <c r="IE131">
        <v>0</v>
      </c>
      <c r="JB131" t="s">
        <v>1296</v>
      </c>
      <c r="JC131">
        <v>0</v>
      </c>
      <c r="JD131">
        <v>0</v>
      </c>
      <c r="JE131">
        <v>0</v>
      </c>
      <c r="JF131">
        <v>0</v>
      </c>
      <c r="JG131">
        <v>0</v>
      </c>
      <c r="JH131">
        <v>0</v>
      </c>
      <c r="JI131">
        <v>0</v>
      </c>
      <c r="JJ131">
        <v>0</v>
      </c>
      <c r="JK131">
        <v>0</v>
      </c>
      <c r="JL131">
        <v>0</v>
      </c>
      <c r="JM131">
        <v>0</v>
      </c>
      <c r="JN131">
        <v>0</v>
      </c>
      <c r="JO131">
        <v>0</v>
      </c>
      <c r="JP131">
        <v>0</v>
      </c>
      <c r="JQ131">
        <v>0</v>
      </c>
      <c r="JR131">
        <v>1</v>
      </c>
      <c r="JS131">
        <v>1</v>
      </c>
      <c r="JT131">
        <v>6</v>
      </c>
      <c r="AQG131" t="s">
        <v>1999</v>
      </c>
      <c r="AQH131">
        <v>0</v>
      </c>
      <c r="AQI131">
        <v>1</v>
      </c>
      <c r="AQJ131">
        <v>1</v>
      </c>
      <c r="AQK131">
        <v>1</v>
      </c>
      <c r="AQL131">
        <v>0</v>
      </c>
      <c r="AQM131">
        <v>1</v>
      </c>
      <c r="AQN131">
        <v>1</v>
      </c>
      <c r="AQO131">
        <v>0</v>
      </c>
      <c r="AQP131">
        <v>0</v>
      </c>
      <c r="AQQ131">
        <v>0</v>
      </c>
      <c r="AQS131" t="s">
        <v>2007</v>
      </c>
      <c r="AQT131">
        <v>0</v>
      </c>
      <c r="AQU131">
        <v>0</v>
      </c>
      <c r="AQV131">
        <v>1</v>
      </c>
      <c r="AQW131">
        <v>1</v>
      </c>
      <c r="AQX131">
        <v>0</v>
      </c>
      <c r="AQY131">
        <v>1</v>
      </c>
      <c r="AQZ131">
        <v>0</v>
      </c>
      <c r="ARA131">
        <v>1</v>
      </c>
      <c r="ARB131">
        <v>0</v>
      </c>
      <c r="ARC131">
        <v>0</v>
      </c>
      <c r="ARD131">
        <v>0</v>
      </c>
      <c r="ARF131" t="s">
        <v>1325</v>
      </c>
      <c r="ARG131" t="s">
        <v>1577</v>
      </c>
      <c r="ARH131">
        <v>0</v>
      </c>
      <c r="ARI131">
        <v>1</v>
      </c>
      <c r="ARJ131">
        <v>1</v>
      </c>
      <c r="ARK131">
        <v>1</v>
      </c>
      <c r="ARL131">
        <v>0</v>
      </c>
      <c r="ARM131">
        <v>0</v>
      </c>
      <c r="ARO131" t="s">
        <v>1296</v>
      </c>
      <c r="ARP131">
        <v>1</v>
      </c>
      <c r="ARQ131">
        <v>0</v>
      </c>
      <c r="ARR131">
        <v>0</v>
      </c>
      <c r="ARS131">
        <v>0</v>
      </c>
      <c r="ART131">
        <v>0</v>
      </c>
      <c r="ARU131">
        <v>0</v>
      </c>
      <c r="ARV131">
        <v>0</v>
      </c>
      <c r="ARW131">
        <v>0</v>
      </c>
      <c r="ARX131">
        <v>0</v>
      </c>
      <c r="ARZ131" t="s">
        <v>1306</v>
      </c>
      <c r="ASA131" t="s">
        <v>1296</v>
      </c>
      <c r="ASB131">
        <v>1</v>
      </c>
      <c r="ASC131">
        <v>0</v>
      </c>
      <c r="ASD131">
        <v>0</v>
      </c>
      <c r="ASE131">
        <v>0</v>
      </c>
      <c r="ASF131">
        <v>0</v>
      </c>
      <c r="ASG131">
        <v>0</v>
      </c>
      <c r="ASH131">
        <v>0</v>
      </c>
      <c r="ASI131">
        <v>0</v>
      </c>
      <c r="ASJ131">
        <v>0</v>
      </c>
      <c r="ASL131" t="s">
        <v>1296</v>
      </c>
      <c r="ASM131">
        <v>1</v>
      </c>
      <c r="ASN131">
        <v>0</v>
      </c>
      <c r="ASO131">
        <v>0</v>
      </c>
      <c r="ASP131">
        <v>0</v>
      </c>
      <c r="ASQ131">
        <v>0</v>
      </c>
      <c r="ASR131">
        <v>0</v>
      </c>
      <c r="ASS131">
        <v>0</v>
      </c>
      <c r="AST131">
        <v>0</v>
      </c>
      <c r="ASU131">
        <v>0</v>
      </c>
      <c r="ASV131">
        <v>0</v>
      </c>
      <c r="ASX131" t="s">
        <v>1598</v>
      </c>
      <c r="ASY131">
        <v>0</v>
      </c>
      <c r="ASZ131">
        <v>0</v>
      </c>
      <c r="ATA131">
        <v>0</v>
      </c>
      <c r="ATB131">
        <v>0</v>
      </c>
      <c r="ATC131">
        <v>1</v>
      </c>
      <c r="ATD131">
        <v>0</v>
      </c>
      <c r="ATE131">
        <v>0</v>
      </c>
      <c r="ATF131">
        <v>0</v>
      </c>
      <c r="ATG131">
        <v>0</v>
      </c>
      <c r="ATI131" t="s">
        <v>1908</v>
      </c>
      <c r="ATJ131">
        <v>0</v>
      </c>
      <c r="ATK131">
        <v>0</v>
      </c>
      <c r="ATL131">
        <v>0</v>
      </c>
      <c r="ATM131">
        <v>0</v>
      </c>
      <c r="ATN131">
        <v>0</v>
      </c>
      <c r="ATO131">
        <v>0</v>
      </c>
      <c r="ATP131">
        <v>1</v>
      </c>
      <c r="ATQ131">
        <v>0</v>
      </c>
      <c r="ATR131">
        <v>0</v>
      </c>
      <c r="ATT131" t="s">
        <v>1355</v>
      </c>
      <c r="ATU131" t="s">
        <v>1294</v>
      </c>
      <c r="ATV131" t="s">
        <v>2008</v>
      </c>
      <c r="ATX131" t="s">
        <v>1327</v>
      </c>
      <c r="AUB131" t="s">
        <v>2009</v>
      </c>
      <c r="AUD131" t="s">
        <v>1390</v>
      </c>
      <c r="AUG131">
        <v>445195508</v>
      </c>
      <c r="AUH131" s="167">
        <v>45103.767881944441</v>
      </c>
      <c r="AUK131" t="s">
        <v>1308</v>
      </c>
      <c r="AUL131" t="s">
        <v>1309</v>
      </c>
      <c r="AUM131" t="s">
        <v>1310</v>
      </c>
    </row>
    <row r="132" spans="1:534 1125:1235" customFormat="1" ht="14.45">
      <c r="A132">
        <v>131</v>
      </c>
      <c r="B132" t="s">
        <v>2010</v>
      </c>
      <c r="C132" s="167">
        <v>45100</v>
      </c>
      <c r="D132" t="s">
        <v>1970</v>
      </c>
      <c r="E132" t="s">
        <v>1997</v>
      </c>
      <c r="F132" s="167">
        <v>45100.510545520832</v>
      </c>
      <c r="G132" s="167">
        <v>45100.524291562499</v>
      </c>
      <c r="H132" t="s">
        <v>1286</v>
      </c>
      <c r="K132" t="s">
        <v>1972</v>
      </c>
      <c r="L132" s="167">
        <v>45100</v>
      </c>
      <c r="M132" t="s">
        <v>1517</v>
      </c>
      <c r="N132" t="s">
        <v>1518</v>
      </c>
      <c r="O132" t="s">
        <v>1973</v>
      </c>
      <c r="P132" t="s">
        <v>1291</v>
      </c>
      <c r="S132" t="s">
        <v>1974</v>
      </c>
      <c r="T132" t="s">
        <v>1975</v>
      </c>
      <c r="V132" t="s">
        <v>1294</v>
      </c>
      <c r="X132" t="s">
        <v>1295</v>
      </c>
      <c r="AA132" t="s">
        <v>1296</v>
      </c>
      <c r="AB132">
        <v>0</v>
      </c>
      <c r="AC132">
        <v>0</v>
      </c>
      <c r="AD132">
        <v>0</v>
      </c>
      <c r="AE132">
        <v>1</v>
      </c>
      <c r="AF132">
        <v>1</v>
      </c>
      <c r="EK132" t="s">
        <v>1340</v>
      </c>
      <c r="EL132">
        <v>1</v>
      </c>
      <c r="EM132">
        <v>1</v>
      </c>
      <c r="EN132">
        <v>1</v>
      </c>
      <c r="EO132">
        <v>1</v>
      </c>
      <c r="EP132">
        <v>0</v>
      </c>
      <c r="EQ132">
        <v>4</v>
      </c>
      <c r="ES132" t="s">
        <v>1318</v>
      </c>
      <c r="ET132">
        <v>5000</v>
      </c>
      <c r="EU132" t="s">
        <v>1317</v>
      </c>
      <c r="EX132">
        <v>30</v>
      </c>
      <c r="EY132">
        <v>30</v>
      </c>
      <c r="EZ132">
        <v>1</v>
      </c>
      <c r="FA132">
        <v>120</v>
      </c>
      <c r="FB132">
        <v>0</v>
      </c>
      <c r="FD132" t="s">
        <v>1318</v>
      </c>
      <c r="FE132">
        <v>17500</v>
      </c>
      <c r="FF132" t="s">
        <v>1317</v>
      </c>
      <c r="FI132">
        <v>30</v>
      </c>
      <c r="FJ132">
        <v>30</v>
      </c>
      <c r="FK132">
        <v>1</v>
      </c>
      <c r="FL132">
        <v>0</v>
      </c>
      <c r="FM132">
        <v>200</v>
      </c>
      <c r="FO132" t="s">
        <v>1318</v>
      </c>
      <c r="FP132">
        <v>1500</v>
      </c>
      <c r="FQ132" t="s">
        <v>1317</v>
      </c>
      <c r="FT132">
        <v>30</v>
      </c>
      <c r="FU132">
        <v>30</v>
      </c>
      <c r="FV132">
        <v>1</v>
      </c>
      <c r="FW132">
        <v>240</v>
      </c>
      <c r="FX132">
        <v>0</v>
      </c>
      <c r="FZ132" t="s">
        <v>1318</v>
      </c>
      <c r="GA132">
        <v>3000</v>
      </c>
      <c r="GB132" t="s">
        <v>1317</v>
      </c>
      <c r="GE132">
        <v>35</v>
      </c>
      <c r="GF132">
        <v>30</v>
      </c>
      <c r="GG132">
        <v>0</v>
      </c>
      <c r="GH132">
        <v>20</v>
      </c>
      <c r="GI132">
        <v>0</v>
      </c>
      <c r="GK132" t="s">
        <v>1294</v>
      </c>
      <c r="GM132" t="s">
        <v>1340</v>
      </c>
      <c r="GN132">
        <v>1</v>
      </c>
      <c r="GO132">
        <v>1</v>
      </c>
      <c r="GP132">
        <v>1</v>
      </c>
      <c r="GQ132">
        <v>1</v>
      </c>
      <c r="GR132">
        <v>0</v>
      </c>
      <c r="GT132" t="s">
        <v>1572</v>
      </c>
      <c r="GU132">
        <v>1</v>
      </c>
      <c r="GV132">
        <v>0</v>
      </c>
      <c r="GW132">
        <v>0</v>
      </c>
      <c r="GX132">
        <v>1</v>
      </c>
      <c r="GY132">
        <v>1</v>
      </c>
      <c r="GZ132">
        <v>1</v>
      </c>
      <c r="HA132">
        <v>1</v>
      </c>
      <c r="HB132">
        <v>0</v>
      </c>
      <c r="HC132">
        <v>0</v>
      </c>
      <c r="HD132">
        <v>0</v>
      </c>
      <c r="HE132">
        <v>0</v>
      </c>
      <c r="HH132" t="s">
        <v>1332</v>
      </c>
      <c r="HI132">
        <v>0</v>
      </c>
      <c r="HJ132">
        <v>1</v>
      </c>
      <c r="HK132">
        <v>0</v>
      </c>
      <c r="HL132">
        <v>0</v>
      </c>
      <c r="HM132" t="s">
        <v>1340</v>
      </c>
      <c r="HN132">
        <v>1</v>
      </c>
      <c r="HO132">
        <v>1</v>
      </c>
      <c r="HP132">
        <v>1</v>
      </c>
      <c r="HQ132">
        <v>1</v>
      </c>
      <c r="HR132">
        <v>0</v>
      </c>
      <c r="HS132" t="s">
        <v>1810</v>
      </c>
      <c r="HT132">
        <v>1</v>
      </c>
      <c r="HU132">
        <v>0</v>
      </c>
      <c r="HV132">
        <v>0</v>
      </c>
      <c r="HW132">
        <v>0</v>
      </c>
      <c r="HX132">
        <v>0</v>
      </c>
      <c r="HY132">
        <v>1</v>
      </c>
      <c r="HZ132">
        <v>0</v>
      </c>
      <c r="IA132">
        <v>0</v>
      </c>
      <c r="IB132">
        <v>1</v>
      </c>
      <c r="IC132">
        <v>0</v>
      </c>
      <c r="ID132">
        <v>0</v>
      </c>
      <c r="IE132">
        <v>0</v>
      </c>
      <c r="JB132" t="s">
        <v>1296</v>
      </c>
      <c r="JC132">
        <v>0</v>
      </c>
      <c r="JD132">
        <v>0</v>
      </c>
      <c r="JE132">
        <v>0</v>
      </c>
      <c r="JF132">
        <v>0</v>
      </c>
      <c r="JG132">
        <v>0</v>
      </c>
      <c r="JH132">
        <v>0</v>
      </c>
      <c r="JI132">
        <v>0</v>
      </c>
      <c r="JJ132">
        <v>0</v>
      </c>
      <c r="JK132">
        <v>0</v>
      </c>
      <c r="JL132">
        <v>0</v>
      </c>
      <c r="JM132">
        <v>0</v>
      </c>
      <c r="JN132">
        <v>0</v>
      </c>
      <c r="JO132">
        <v>0</v>
      </c>
      <c r="JP132">
        <v>0</v>
      </c>
      <c r="JQ132">
        <v>0</v>
      </c>
      <c r="JR132">
        <v>1</v>
      </c>
      <c r="JS132">
        <v>1</v>
      </c>
      <c r="JT132">
        <v>6</v>
      </c>
      <c r="AQG132" t="s">
        <v>1296</v>
      </c>
      <c r="AQH132">
        <v>1</v>
      </c>
      <c r="AQI132">
        <v>0</v>
      </c>
      <c r="AQJ132">
        <v>0</v>
      </c>
      <c r="AQK132">
        <v>0</v>
      </c>
      <c r="AQL132">
        <v>0</v>
      </c>
      <c r="AQM132">
        <v>0</v>
      </c>
      <c r="AQN132">
        <v>0</v>
      </c>
      <c r="AQO132">
        <v>0</v>
      </c>
      <c r="AQP132">
        <v>0</v>
      </c>
      <c r="AQQ132">
        <v>0</v>
      </c>
      <c r="AQS132" t="s">
        <v>2011</v>
      </c>
      <c r="AQT132">
        <v>0</v>
      </c>
      <c r="AQU132">
        <v>0</v>
      </c>
      <c r="AQV132">
        <v>1</v>
      </c>
      <c r="AQW132">
        <v>1</v>
      </c>
      <c r="AQX132">
        <v>0</v>
      </c>
      <c r="AQY132">
        <v>0</v>
      </c>
      <c r="AQZ132">
        <v>0</v>
      </c>
      <c r="ARA132">
        <v>1</v>
      </c>
      <c r="ARB132">
        <v>0</v>
      </c>
      <c r="ARC132">
        <v>0</v>
      </c>
      <c r="ARD132">
        <v>0</v>
      </c>
      <c r="ARF132" t="s">
        <v>1325</v>
      </c>
      <c r="ARG132" t="s">
        <v>1302</v>
      </c>
      <c r="ARH132">
        <v>1</v>
      </c>
      <c r="ARI132">
        <v>0</v>
      </c>
      <c r="ARJ132">
        <v>0</v>
      </c>
      <c r="ARK132">
        <v>0</v>
      </c>
      <c r="ARL132">
        <v>0</v>
      </c>
      <c r="ARM132">
        <v>0</v>
      </c>
      <c r="ARO132" t="s">
        <v>1296</v>
      </c>
      <c r="ARP132">
        <v>1</v>
      </c>
      <c r="ARQ132">
        <v>0</v>
      </c>
      <c r="ARR132">
        <v>0</v>
      </c>
      <c r="ARS132">
        <v>0</v>
      </c>
      <c r="ART132">
        <v>0</v>
      </c>
      <c r="ARU132">
        <v>0</v>
      </c>
      <c r="ARV132">
        <v>0</v>
      </c>
      <c r="ARW132">
        <v>0</v>
      </c>
      <c r="ARX132">
        <v>0</v>
      </c>
      <c r="ARZ132" t="s">
        <v>1306</v>
      </c>
      <c r="ASA132" t="s">
        <v>1296</v>
      </c>
      <c r="ASB132">
        <v>1</v>
      </c>
      <c r="ASC132">
        <v>0</v>
      </c>
      <c r="ASD132">
        <v>0</v>
      </c>
      <c r="ASE132">
        <v>0</v>
      </c>
      <c r="ASF132">
        <v>0</v>
      </c>
      <c r="ASG132">
        <v>0</v>
      </c>
      <c r="ASH132">
        <v>0</v>
      </c>
      <c r="ASI132">
        <v>0</v>
      </c>
      <c r="ASJ132">
        <v>0</v>
      </c>
      <c r="ASL132" t="s">
        <v>1296</v>
      </c>
      <c r="ASM132">
        <v>1</v>
      </c>
      <c r="ASN132">
        <v>0</v>
      </c>
      <c r="ASO132">
        <v>0</v>
      </c>
      <c r="ASP132">
        <v>0</v>
      </c>
      <c r="ASQ132">
        <v>0</v>
      </c>
      <c r="ASR132">
        <v>0</v>
      </c>
      <c r="ASS132">
        <v>0</v>
      </c>
      <c r="AST132">
        <v>0</v>
      </c>
      <c r="ASU132">
        <v>0</v>
      </c>
      <c r="ASV132">
        <v>0</v>
      </c>
      <c r="ASX132" t="s">
        <v>1296</v>
      </c>
      <c r="ASY132">
        <v>1</v>
      </c>
      <c r="ASZ132">
        <v>0</v>
      </c>
      <c r="ATA132">
        <v>0</v>
      </c>
      <c r="ATB132">
        <v>0</v>
      </c>
      <c r="ATC132">
        <v>0</v>
      </c>
      <c r="ATD132">
        <v>0</v>
      </c>
      <c r="ATE132">
        <v>0</v>
      </c>
      <c r="ATF132">
        <v>0</v>
      </c>
      <c r="ATG132">
        <v>0</v>
      </c>
      <c r="ATI132" t="s">
        <v>1908</v>
      </c>
      <c r="ATJ132">
        <v>0</v>
      </c>
      <c r="ATK132">
        <v>0</v>
      </c>
      <c r="ATL132">
        <v>0</v>
      </c>
      <c r="ATM132">
        <v>0</v>
      </c>
      <c r="ATN132">
        <v>0</v>
      </c>
      <c r="ATO132">
        <v>0</v>
      </c>
      <c r="ATP132">
        <v>1</v>
      </c>
      <c r="ATQ132">
        <v>0</v>
      </c>
      <c r="ATR132">
        <v>0</v>
      </c>
      <c r="ATT132" t="s">
        <v>1327</v>
      </c>
      <c r="ATX132" t="s">
        <v>1327</v>
      </c>
      <c r="AUB132" t="s">
        <v>2012</v>
      </c>
      <c r="AUG132">
        <v>445195596</v>
      </c>
      <c r="AUH132" s="167">
        <v>45103.768090277779</v>
      </c>
      <c r="AUK132" t="s">
        <v>1308</v>
      </c>
      <c r="AUL132" t="s">
        <v>1309</v>
      </c>
      <c r="AUM132" t="s">
        <v>1310</v>
      </c>
    </row>
    <row r="133" spans="1:534 1125:1235" customFormat="1" ht="14.45">
      <c r="A133">
        <v>132</v>
      </c>
      <c r="B133" t="s">
        <v>2013</v>
      </c>
      <c r="C133" s="167">
        <v>45099</v>
      </c>
      <c r="D133" t="s">
        <v>1970</v>
      </c>
      <c r="E133" t="s">
        <v>1997</v>
      </c>
      <c r="F133" s="167">
        <v>45099.452826076391</v>
      </c>
      <c r="G133" s="167">
        <v>45099.46958344907</v>
      </c>
      <c r="H133" t="s">
        <v>1286</v>
      </c>
      <c r="K133" t="s">
        <v>1972</v>
      </c>
      <c r="L133" s="167">
        <v>45099</v>
      </c>
      <c r="M133" t="s">
        <v>1517</v>
      </c>
      <c r="N133" t="s">
        <v>1518</v>
      </c>
      <c r="O133" t="s">
        <v>1973</v>
      </c>
      <c r="P133" t="s">
        <v>1291</v>
      </c>
      <c r="S133" t="s">
        <v>1974</v>
      </c>
      <c r="T133" t="s">
        <v>1975</v>
      </c>
      <c r="V133" t="s">
        <v>1294</v>
      </c>
      <c r="X133" t="s">
        <v>1295</v>
      </c>
      <c r="AA133" t="s">
        <v>1296</v>
      </c>
      <c r="AB133">
        <v>0</v>
      </c>
      <c r="AC133">
        <v>0</v>
      </c>
      <c r="AD133">
        <v>0</v>
      </c>
      <c r="AE133">
        <v>1</v>
      </c>
      <c r="AF133">
        <v>1</v>
      </c>
      <c r="EK133" t="s">
        <v>1998</v>
      </c>
      <c r="EL133">
        <v>1</v>
      </c>
      <c r="EM133">
        <v>0</v>
      </c>
      <c r="EN133">
        <v>1</v>
      </c>
      <c r="EO133">
        <v>0</v>
      </c>
      <c r="EP133">
        <v>0</v>
      </c>
      <c r="EQ133">
        <v>2</v>
      </c>
      <c r="ES133" t="s">
        <v>1318</v>
      </c>
      <c r="ET133">
        <v>7000</v>
      </c>
      <c r="EU133" t="s">
        <v>1301</v>
      </c>
      <c r="EX133">
        <v>30</v>
      </c>
      <c r="EY133">
        <v>35</v>
      </c>
      <c r="EZ133">
        <v>1</v>
      </c>
      <c r="FA133">
        <v>100</v>
      </c>
      <c r="FB133">
        <v>0</v>
      </c>
      <c r="FO133" t="s">
        <v>1318</v>
      </c>
      <c r="FP133">
        <v>1500</v>
      </c>
      <c r="FQ133" t="s">
        <v>1301</v>
      </c>
      <c r="FT133">
        <v>30</v>
      </c>
      <c r="FU133">
        <v>35</v>
      </c>
      <c r="FV133">
        <v>1</v>
      </c>
      <c r="FW133">
        <v>100</v>
      </c>
      <c r="FX133">
        <v>0</v>
      </c>
      <c r="GK133" t="s">
        <v>1294</v>
      </c>
      <c r="GM133" t="s">
        <v>1998</v>
      </c>
      <c r="GN133">
        <v>1</v>
      </c>
      <c r="GO133">
        <v>0</v>
      </c>
      <c r="GP133">
        <v>1</v>
      </c>
      <c r="GQ133">
        <v>0</v>
      </c>
      <c r="GR133">
        <v>0</v>
      </c>
      <c r="GT133" t="s">
        <v>2014</v>
      </c>
      <c r="GU133">
        <v>1</v>
      </c>
      <c r="GV133">
        <v>0</v>
      </c>
      <c r="GW133">
        <v>0</v>
      </c>
      <c r="GX133">
        <v>1</v>
      </c>
      <c r="GY133">
        <v>0</v>
      </c>
      <c r="GZ133">
        <v>1</v>
      </c>
      <c r="HA133">
        <v>1</v>
      </c>
      <c r="HB133">
        <v>0</v>
      </c>
      <c r="HC133">
        <v>0</v>
      </c>
      <c r="HD133">
        <v>0</v>
      </c>
      <c r="HE133">
        <v>0</v>
      </c>
      <c r="HH133" t="s">
        <v>1332</v>
      </c>
      <c r="HI133">
        <v>0</v>
      </c>
      <c r="HJ133">
        <v>1</v>
      </c>
      <c r="HK133">
        <v>0</v>
      </c>
      <c r="HL133">
        <v>0</v>
      </c>
      <c r="HM133" t="s">
        <v>1998</v>
      </c>
      <c r="HN133">
        <v>1</v>
      </c>
      <c r="HO133">
        <v>0</v>
      </c>
      <c r="HP133">
        <v>1</v>
      </c>
      <c r="HQ133">
        <v>0</v>
      </c>
      <c r="HR133">
        <v>0</v>
      </c>
      <c r="HS133" t="s">
        <v>2015</v>
      </c>
      <c r="HT133">
        <v>1</v>
      </c>
      <c r="HU133">
        <v>0</v>
      </c>
      <c r="HV133">
        <v>0</v>
      </c>
      <c r="HW133">
        <v>0</v>
      </c>
      <c r="HX133">
        <v>0</v>
      </c>
      <c r="HY133">
        <v>0</v>
      </c>
      <c r="HZ133">
        <v>0</v>
      </c>
      <c r="IA133">
        <v>0</v>
      </c>
      <c r="IB133">
        <v>1</v>
      </c>
      <c r="IC133">
        <v>0</v>
      </c>
      <c r="ID133">
        <v>0</v>
      </c>
      <c r="IE133">
        <v>0</v>
      </c>
      <c r="JB133" t="s">
        <v>1296</v>
      </c>
      <c r="JC133">
        <v>0</v>
      </c>
      <c r="JD133">
        <v>0</v>
      </c>
      <c r="JE133">
        <v>0</v>
      </c>
      <c r="JF133">
        <v>0</v>
      </c>
      <c r="JG133">
        <v>0</v>
      </c>
      <c r="JH133">
        <v>0</v>
      </c>
      <c r="JI133">
        <v>0</v>
      </c>
      <c r="JJ133">
        <v>0</v>
      </c>
      <c r="JK133">
        <v>0</v>
      </c>
      <c r="JL133">
        <v>0</v>
      </c>
      <c r="JM133">
        <v>0</v>
      </c>
      <c r="JN133">
        <v>0</v>
      </c>
      <c r="JO133">
        <v>0</v>
      </c>
      <c r="JP133">
        <v>0</v>
      </c>
      <c r="JQ133">
        <v>0</v>
      </c>
      <c r="JR133">
        <v>1</v>
      </c>
      <c r="JS133">
        <v>1</v>
      </c>
      <c r="JT133">
        <v>4</v>
      </c>
      <c r="AQG133" t="s">
        <v>2016</v>
      </c>
      <c r="AQH133">
        <v>0</v>
      </c>
      <c r="AQI133">
        <v>1</v>
      </c>
      <c r="AQJ133">
        <v>1</v>
      </c>
      <c r="AQK133">
        <v>0</v>
      </c>
      <c r="AQL133">
        <v>0</v>
      </c>
      <c r="AQM133">
        <v>1</v>
      </c>
      <c r="AQN133">
        <v>0</v>
      </c>
      <c r="AQO133">
        <v>0</v>
      </c>
      <c r="AQP133">
        <v>0</v>
      </c>
      <c r="AQQ133">
        <v>0</v>
      </c>
      <c r="AQS133" t="s">
        <v>2000</v>
      </c>
      <c r="AQT133">
        <v>0</v>
      </c>
      <c r="AQU133">
        <v>0</v>
      </c>
      <c r="AQV133">
        <v>1</v>
      </c>
      <c r="AQW133">
        <v>1</v>
      </c>
      <c r="AQX133">
        <v>0</v>
      </c>
      <c r="AQY133">
        <v>1</v>
      </c>
      <c r="AQZ133">
        <v>0</v>
      </c>
      <c r="ARA133">
        <v>0</v>
      </c>
      <c r="ARB133">
        <v>0</v>
      </c>
      <c r="ARC133">
        <v>0</v>
      </c>
      <c r="ARD133">
        <v>0</v>
      </c>
      <c r="ARF133" t="s">
        <v>1325</v>
      </c>
      <c r="ARG133" t="s">
        <v>1336</v>
      </c>
      <c r="ARH133">
        <v>0</v>
      </c>
      <c r="ARI133">
        <v>1</v>
      </c>
      <c r="ARJ133">
        <v>0</v>
      </c>
      <c r="ARK133">
        <v>0</v>
      </c>
      <c r="ARL133">
        <v>0</v>
      </c>
      <c r="ARM133">
        <v>0</v>
      </c>
      <c r="ARO133" t="s">
        <v>1296</v>
      </c>
      <c r="ARP133">
        <v>1</v>
      </c>
      <c r="ARQ133">
        <v>0</v>
      </c>
      <c r="ARR133">
        <v>0</v>
      </c>
      <c r="ARS133">
        <v>0</v>
      </c>
      <c r="ART133">
        <v>0</v>
      </c>
      <c r="ARU133">
        <v>0</v>
      </c>
      <c r="ARV133">
        <v>0</v>
      </c>
      <c r="ARW133">
        <v>0</v>
      </c>
      <c r="ARX133">
        <v>0</v>
      </c>
      <c r="ARZ133" t="s">
        <v>1306</v>
      </c>
      <c r="ASA133" t="s">
        <v>1296</v>
      </c>
      <c r="ASB133">
        <v>1</v>
      </c>
      <c r="ASC133">
        <v>0</v>
      </c>
      <c r="ASD133">
        <v>0</v>
      </c>
      <c r="ASE133">
        <v>0</v>
      </c>
      <c r="ASF133">
        <v>0</v>
      </c>
      <c r="ASG133">
        <v>0</v>
      </c>
      <c r="ASH133">
        <v>0</v>
      </c>
      <c r="ASI133">
        <v>0</v>
      </c>
      <c r="ASJ133">
        <v>0</v>
      </c>
      <c r="ASL133" t="s">
        <v>1296</v>
      </c>
      <c r="ASM133">
        <v>1</v>
      </c>
      <c r="ASN133">
        <v>0</v>
      </c>
      <c r="ASO133">
        <v>0</v>
      </c>
      <c r="ASP133">
        <v>0</v>
      </c>
      <c r="ASQ133">
        <v>0</v>
      </c>
      <c r="ASR133">
        <v>0</v>
      </c>
      <c r="ASS133">
        <v>0</v>
      </c>
      <c r="AST133">
        <v>0</v>
      </c>
      <c r="ASU133">
        <v>0</v>
      </c>
      <c r="ASV133">
        <v>0</v>
      </c>
      <c r="ASX133" t="s">
        <v>1296</v>
      </c>
      <c r="ASY133">
        <v>1</v>
      </c>
      <c r="ASZ133">
        <v>0</v>
      </c>
      <c r="ATA133">
        <v>0</v>
      </c>
      <c r="ATB133">
        <v>0</v>
      </c>
      <c r="ATC133">
        <v>0</v>
      </c>
      <c r="ATD133">
        <v>0</v>
      </c>
      <c r="ATE133">
        <v>0</v>
      </c>
      <c r="ATF133">
        <v>0</v>
      </c>
      <c r="ATG133">
        <v>0</v>
      </c>
      <c r="ATI133" t="s">
        <v>1908</v>
      </c>
      <c r="ATJ133">
        <v>0</v>
      </c>
      <c r="ATK133">
        <v>0</v>
      </c>
      <c r="ATL133">
        <v>0</v>
      </c>
      <c r="ATM133">
        <v>0</v>
      </c>
      <c r="ATN133">
        <v>0</v>
      </c>
      <c r="ATO133">
        <v>0</v>
      </c>
      <c r="ATP133">
        <v>1</v>
      </c>
      <c r="ATQ133">
        <v>0</v>
      </c>
      <c r="ATR133">
        <v>0</v>
      </c>
      <c r="ATT133" t="s">
        <v>1355</v>
      </c>
      <c r="ATU133" t="s">
        <v>1417</v>
      </c>
      <c r="ATX133" t="s">
        <v>1355</v>
      </c>
      <c r="ATY133" t="s">
        <v>1294</v>
      </c>
      <c r="ATZ133" t="s">
        <v>2017</v>
      </c>
      <c r="AUB133" t="s">
        <v>1390</v>
      </c>
      <c r="AUD133" t="s">
        <v>1390</v>
      </c>
      <c r="AUG133">
        <v>445195727</v>
      </c>
      <c r="AUH133" s="167">
        <v>45103.768391203703</v>
      </c>
      <c r="AUK133" t="s">
        <v>1308</v>
      </c>
      <c r="AUL133" t="s">
        <v>1309</v>
      </c>
      <c r="AUM133" t="s">
        <v>1310</v>
      </c>
    </row>
    <row r="134" spans="1:534 1125:1235" customFormat="1" ht="14.45">
      <c r="A134">
        <v>133</v>
      </c>
      <c r="B134" t="s">
        <v>2018</v>
      </c>
      <c r="C134" s="167">
        <v>45102</v>
      </c>
      <c r="D134" t="s">
        <v>1785</v>
      </c>
      <c r="E134" t="s">
        <v>1786</v>
      </c>
      <c r="F134" s="167">
        <v>45102.604703171302</v>
      </c>
      <c r="G134" s="167">
        <v>45102.609844710649</v>
      </c>
      <c r="H134" t="s">
        <v>1286</v>
      </c>
      <c r="K134" t="s">
        <v>1787</v>
      </c>
      <c r="L134" s="167">
        <v>45102</v>
      </c>
      <c r="M134" t="s">
        <v>1288</v>
      </c>
      <c r="N134" t="s">
        <v>1788</v>
      </c>
      <c r="O134" t="s">
        <v>1789</v>
      </c>
      <c r="P134" t="s">
        <v>1291</v>
      </c>
      <c r="S134" t="s">
        <v>1790</v>
      </c>
      <c r="T134" t="s">
        <v>1791</v>
      </c>
      <c r="V134" t="s">
        <v>1294</v>
      </c>
      <c r="X134" t="s">
        <v>1295</v>
      </c>
      <c r="AA134" t="s">
        <v>1296</v>
      </c>
      <c r="AB134">
        <v>0</v>
      </c>
      <c r="AC134">
        <v>0</v>
      </c>
      <c r="AD134">
        <v>0</v>
      </c>
      <c r="AE134">
        <v>1</v>
      </c>
      <c r="AF134">
        <v>1</v>
      </c>
      <c r="EK134" t="s">
        <v>1296</v>
      </c>
      <c r="EL134">
        <v>0</v>
      </c>
      <c r="EM134">
        <v>0</v>
      </c>
      <c r="EN134">
        <v>0</v>
      </c>
      <c r="EO134">
        <v>0</v>
      </c>
      <c r="EP134">
        <v>1</v>
      </c>
      <c r="EQ134">
        <v>1</v>
      </c>
      <c r="JB134" t="s">
        <v>2019</v>
      </c>
      <c r="JC134">
        <v>0</v>
      </c>
      <c r="JD134">
        <v>0</v>
      </c>
      <c r="JE134">
        <v>0</v>
      </c>
      <c r="JF134">
        <v>0</v>
      </c>
      <c r="JG134">
        <v>0</v>
      </c>
      <c r="JH134">
        <v>0</v>
      </c>
      <c r="JI134">
        <v>0</v>
      </c>
      <c r="JJ134">
        <v>0</v>
      </c>
      <c r="JK134">
        <v>0</v>
      </c>
      <c r="JL134">
        <v>1</v>
      </c>
      <c r="JM134">
        <v>1</v>
      </c>
      <c r="JN134">
        <v>1</v>
      </c>
      <c r="JO134">
        <v>0</v>
      </c>
      <c r="JP134">
        <v>0</v>
      </c>
      <c r="JQ134">
        <v>0</v>
      </c>
      <c r="JR134">
        <v>0</v>
      </c>
      <c r="JS134">
        <v>3</v>
      </c>
      <c r="JT134">
        <v>5</v>
      </c>
      <c r="OG134" t="s">
        <v>1318</v>
      </c>
      <c r="OH134">
        <v>3000</v>
      </c>
      <c r="OI134" t="s">
        <v>1317</v>
      </c>
      <c r="OL134">
        <v>30</v>
      </c>
      <c r="OM134">
        <v>30</v>
      </c>
      <c r="ON134">
        <v>1</v>
      </c>
      <c r="OO134">
        <v>500</v>
      </c>
      <c r="OP134">
        <v>0</v>
      </c>
      <c r="OR134" t="s">
        <v>1318</v>
      </c>
      <c r="OS134">
        <v>2000</v>
      </c>
      <c r="OT134" t="s">
        <v>1317</v>
      </c>
      <c r="OW134">
        <v>15</v>
      </c>
      <c r="OX134">
        <v>30</v>
      </c>
      <c r="OY134">
        <v>1</v>
      </c>
      <c r="OZ134">
        <v>500</v>
      </c>
      <c r="PA134">
        <v>0</v>
      </c>
      <c r="PC134" t="s">
        <v>1318</v>
      </c>
      <c r="PD134">
        <v>2000</v>
      </c>
      <c r="PE134" t="s">
        <v>1317</v>
      </c>
      <c r="PH134">
        <v>20</v>
      </c>
      <c r="PI134">
        <v>30</v>
      </c>
      <c r="PJ134">
        <v>1</v>
      </c>
      <c r="PK134">
        <v>1000</v>
      </c>
      <c r="PL134">
        <v>0</v>
      </c>
      <c r="QX134" t="s">
        <v>1294</v>
      </c>
      <c r="QZ134" t="s">
        <v>1891</v>
      </c>
      <c r="RA134">
        <v>0</v>
      </c>
      <c r="RB134">
        <v>0</v>
      </c>
      <c r="RC134">
        <v>0</v>
      </c>
      <c r="RD134">
        <v>0</v>
      </c>
      <c r="RE134">
        <v>0</v>
      </c>
      <c r="RF134">
        <v>0</v>
      </c>
      <c r="RG134">
        <v>0</v>
      </c>
      <c r="RH134">
        <v>0</v>
      </c>
      <c r="RI134">
        <v>0</v>
      </c>
      <c r="RJ134">
        <v>1</v>
      </c>
      <c r="RK134">
        <v>1</v>
      </c>
      <c r="RL134">
        <v>1</v>
      </c>
      <c r="RM134">
        <v>0</v>
      </c>
      <c r="RN134">
        <v>0</v>
      </c>
      <c r="RO134">
        <v>0</v>
      </c>
      <c r="RP134">
        <v>0</v>
      </c>
      <c r="RR134" t="s">
        <v>1692</v>
      </c>
      <c r="RS134">
        <v>1</v>
      </c>
      <c r="RT134">
        <v>0</v>
      </c>
      <c r="RU134">
        <v>0</v>
      </c>
      <c r="RV134">
        <v>1</v>
      </c>
      <c r="RW134">
        <v>0</v>
      </c>
      <c r="RX134">
        <v>1</v>
      </c>
      <c r="RY134">
        <v>1</v>
      </c>
      <c r="RZ134">
        <v>0</v>
      </c>
      <c r="SA134">
        <v>0</v>
      </c>
      <c r="SB134">
        <v>0</v>
      </c>
      <c r="SC134">
        <v>0</v>
      </c>
      <c r="SF134" t="s">
        <v>1303</v>
      </c>
      <c r="SG134">
        <v>1</v>
      </c>
      <c r="SH134">
        <v>0</v>
      </c>
      <c r="SI134">
        <v>0</v>
      </c>
      <c r="SJ134">
        <v>0</v>
      </c>
      <c r="AQG134" t="s">
        <v>1443</v>
      </c>
      <c r="AQH134">
        <v>0</v>
      </c>
      <c r="AQI134">
        <v>1</v>
      </c>
      <c r="AQJ134">
        <v>0</v>
      </c>
      <c r="AQK134">
        <v>0</v>
      </c>
      <c r="AQL134">
        <v>0</v>
      </c>
      <c r="AQM134">
        <v>1</v>
      </c>
      <c r="AQN134">
        <v>0</v>
      </c>
      <c r="AQO134">
        <v>0</v>
      </c>
      <c r="AQP134">
        <v>0</v>
      </c>
      <c r="AQQ134">
        <v>0</v>
      </c>
      <c r="AQS134" t="s">
        <v>1304</v>
      </c>
      <c r="AQT134">
        <v>0</v>
      </c>
      <c r="AQU134">
        <v>0</v>
      </c>
      <c r="AQV134">
        <v>1</v>
      </c>
      <c r="AQW134">
        <v>0</v>
      </c>
      <c r="AQX134">
        <v>0</v>
      </c>
      <c r="AQY134">
        <v>0</v>
      </c>
      <c r="AQZ134">
        <v>0</v>
      </c>
      <c r="ARA134">
        <v>0</v>
      </c>
      <c r="ARB134">
        <v>0</v>
      </c>
      <c r="ARC134">
        <v>0</v>
      </c>
      <c r="ARD134">
        <v>0</v>
      </c>
      <c r="ARF134" t="s">
        <v>1325</v>
      </c>
      <c r="ARG134" t="s">
        <v>1480</v>
      </c>
      <c r="ARH134">
        <v>0</v>
      </c>
      <c r="ARI134">
        <v>1</v>
      </c>
      <c r="ARJ134">
        <v>1</v>
      </c>
      <c r="ARK134">
        <v>0</v>
      </c>
      <c r="ARL134">
        <v>0</v>
      </c>
      <c r="ARM134">
        <v>0</v>
      </c>
      <c r="ARO134" t="s">
        <v>1403</v>
      </c>
      <c r="ARP134">
        <v>0</v>
      </c>
      <c r="ARQ134">
        <v>0</v>
      </c>
      <c r="ARR134">
        <v>0</v>
      </c>
      <c r="ARS134">
        <v>0</v>
      </c>
      <c r="ART134">
        <v>0</v>
      </c>
      <c r="ARU134">
        <v>0</v>
      </c>
      <c r="ARV134">
        <v>1</v>
      </c>
      <c r="ARW134">
        <v>0</v>
      </c>
      <c r="ARX134">
        <v>0</v>
      </c>
      <c r="ARZ134" t="s">
        <v>1306</v>
      </c>
      <c r="ASA134" t="s">
        <v>1799</v>
      </c>
      <c r="ASB134">
        <v>0</v>
      </c>
      <c r="ASC134">
        <v>1</v>
      </c>
      <c r="ASD134">
        <v>1</v>
      </c>
      <c r="ASE134">
        <v>0</v>
      </c>
      <c r="ASF134">
        <v>0</v>
      </c>
      <c r="ASG134">
        <v>0</v>
      </c>
      <c r="ASH134">
        <v>0</v>
      </c>
      <c r="ASI134">
        <v>0</v>
      </c>
      <c r="ASJ134">
        <v>0</v>
      </c>
      <c r="ASL134" t="s">
        <v>1578</v>
      </c>
      <c r="ASM134">
        <v>0</v>
      </c>
      <c r="ASN134">
        <v>0</v>
      </c>
      <c r="ASO134">
        <v>0</v>
      </c>
      <c r="ASP134">
        <v>1</v>
      </c>
      <c r="ASQ134">
        <v>0</v>
      </c>
      <c r="ASR134">
        <v>0</v>
      </c>
      <c r="ASS134">
        <v>0</v>
      </c>
      <c r="AST134">
        <v>0</v>
      </c>
      <c r="ASU134">
        <v>0</v>
      </c>
      <c r="ASV134">
        <v>0</v>
      </c>
      <c r="ASX134" t="s">
        <v>1598</v>
      </c>
      <c r="ASY134">
        <v>0</v>
      </c>
      <c r="ASZ134">
        <v>0</v>
      </c>
      <c r="ATA134">
        <v>0</v>
      </c>
      <c r="ATB134">
        <v>0</v>
      </c>
      <c r="ATC134">
        <v>1</v>
      </c>
      <c r="ATD134">
        <v>0</v>
      </c>
      <c r="ATE134">
        <v>0</v>
      </c>
      <c r="ATF134">
        <v>0</v>
      </c>
      <c r="ATG134">
        <v>0</v>
      </c>
      <c r="ATI134" t="s">
        <v>1768</v>
      </c>
      <c r="ATJ134">
        <v>0</v>
      </c>
      <c r="ATK134">
        <v>0</v>
      </c>
      <c r="ATL134">
        <v>0</v>
      </c>
      <c r="ATM134">
        <v>0</v>
      </c>
      <c r="ATN134">
        <v>1</v>
      </c>
      <c r="ATO134">
        <v>1</v>
      </c>
      <c r="ATP134">
        <v>1</v>
      </c>
      <c r="ATQ134">
        <v>0</v>
      </c>
      <c r="ATR134">
        <v>0</v>
      </c>
      <c r="ATT134" t="s">
        <v>1445</v>
      </c>
      <c r="ATU134" t="s">
        <v>1294</v>
      </c>
      <c r="ATW134" t="s">
        <v>1795</v>
      </c>
      <c r="ATX134" t="s">
        <v>1445</v>
      </c>
      <c r="ATY134" t="s">
        <v>1294</v>
      </c>
      <c r="AUA134" t="s">
        <v>1796</v>
      </c>
      <c r="AUG134">
        <v>445341236</v>
      </c>
      <c r="AUH134" s="167">
        <v>45104.328599537039</v>
      </c>
      <c r="AUK134" t="s">
        <v>1308</v>
      </c>
      <c r="AUL134" t="s">
        <v>1309</v>
      </c>
      <c r="AUM134" t="s">
        <v>1310</v>
      </c>
    </row>
    <row r="135" spans="1:534 1125:1235" customFormat="1" ht="14.45">
      <c r="A135">
        <v>134</v>
      </c>
      <c r="B135" t="s">
        <v>2020</v>
      </c>
      <c r="C135" s="167">
        <v>45104</v>
      </c>
      <c r="D135" t="s">
        <v>1785</v>
      </c>
      <c r="E135" t="s">
        <v>1786</v>
      </c>
      <c r="F135" s="167">
        <v>45104.408317407397</v>
      </c>
      <c r="G135" s="167">
        <v>45104.419525023142</v>
      </c>
      <c r="H135" t="s">
        <v>1286</v>
      </c>
      <c r="K135" t="s">
        <v>1787</v>
      </c>
      <c r="L135" s="167">
        <v>45104</v>
      </c>
      <c r="M135" t="s">
        <v>1288</v>
      </c>
      <c r="N135" t="s">
        <v>1788</v>
      </c>
      <c r="O135" t="s">
        <v>1789</v>
      </c>
      <c r="P135" t="s">
        <v>1291</v>
      </c>
      <c r="S135" t="s">
        <v>1790</v>
      </c>
      <c r="T135" t="s">
        <v>1791</v>
      </c>
      <c r="V135" t="s">
        <v>1294</v>
      </c>
      <c r="X135" t="s">
        <v>1295</v>
      </c>
      <c r="AA135" t="s">
        <v>1296</v>
      </c>
      <c r="AB135">
        <v>0</v>
      </c>
      <c r="AC135">
        <v>0</v>
      </c>
      <c r="AD135">
        <v>0</v>
      </c>
      <c r="AE135">
        <v>1</v>
      </c>
      <c r="AF135">
        <v>1</v>
      </c>
      <c r="EK135" t="s">
        <v>1296</v>
      </c>
      <c r="EL135">
        <v>0</v>
      </c>
      <c r="EM135">
        <v>0</v>
      </c>
      <c r="EN135">
        <v>0</v>
      </c>
      <c r="EO135">
        <v>0</v>
      </c>
      <c r="EP135">
        <v>1</v>
      </c>
      <c r="EQ135">
        <v>1</v>
      </c>
      <c r="JB135" t="s">
        <v>1435</v>
      </c>
      <c r="JC135">
        <v>0</v>
      </c>
      <c r="JD135">
        <v>1</v>
      </c>
      <c r="JE135">
        <v>0</v>
      </c>
      <c r="JF135">
        <v>0</v>
      </c>
      <c r="JG135">
        <v>0</v>
      </c>
      <c r="JH135">
        <v>0</v>
      </c>
      <c r="JI135">
        <v>0</v>
      </c>
      <c r="JJ135">
        <v>0</v>
      </c>
      <c r="JK135">
        <v>0</v>
      </c>
      <c r="JL135">
        <v>0</v>
      </c>
      <c r="JM135">
        <v>0</v>
      </c>
      <c r="JN135">
        <v>0</v>
      </c>
      <c r="JO135">
        <v>0</v>
      </c>
      <c r="JP135">
        <v>0</v>
      </c>
      <c r="JQ135">
        <v>0</v>
      </c>
      <c r="JR135">
        <v>0</v>
      </c>
      <c r="JS135">
        <v>1</v>
      </c>
      <c r="JT135">
        <v>3</v>
      </c>
      <c r="KG135" t="s">
        <v>1318</v>
      </c>
      <c r="KH135" t="s">
        <v>1300</v>
      </c>
      <c r="KI135">
        <v>1</v>
      </c>
      <c r="KJ135">
        <v>1</v>
      </c>
      <c r="KK135">
        <v>5000</v>
      </c>
      <c r="KL135">
        <v>100</v>
      </c>
      <c r="KM135" t="s">
        <v>1321</v>
      </c>
      <c r="KP135">
        <v>10</v>
      </c>
      <c r="KQ135">
        <v>15</v>
      </c>
      <c r="KR135">
        <v>1</v>
      </c>
      <c r="KS135">
        <v>50</v>
      </c>
      <c r="KT135">
        <v>0</v>
      </c>
      <c r="QX135" t="s">
        <v>1294</v>
      </c>
      <c r="QZ135" t="s">
        <v>1435</v>
      </c>
      <c r="RA135">
        <v>0</v>
      </c>
      <c r="RB135">
        <v>1</v>
      </c>
      <c r="RC135">
        <v>0</v>
      </c>
      <c r="RD135">
        <v>0</v>
      </c>
      <c r="RE135">
        <v>0</v>
      </c>
      <c r="RF135">
        <v>0</v>
      </c>
      <c r="RG135">
        <v>0</v>
      </c>
      <c r="RH135">
        <v>0</v>
      </c>
      <c r="RI135">
        <v>0</v>
      </c>
      <c r="RJ135">
        <v>0</v>
      </c>
      <c r="RK135">
        <v>0</v>
      </c>
      <c r="RL135">
        <v>0</v>
      </c>
      <c r="RM135">
        <v>0</v>
      </c>
      <c r="RN135">
        <v>0</v>
      </c>
      <c r="RO135">
        <v>0</v>
      </c>
      <c r="RP135">
        <v>0</v>
      </c>
      <c r="RR135" t="s">
        <v>1680</v>
      </c>
      <c r="RS135">
        <v>0</v>
      </c>
      <c r="RT135">
        <v>0</v>
      </c>
      <c r="RU135">
        <v>0</v>
      </c>
      <c r="RV135">
        <v>0</v>
      </c>
      <c r="RW135">
        <v>1</v>
      </c>
      <c r="RX135">
        <v>0</v>
      </c>
      <c r="RY135">
        <v>0</v>
      </c>
      <c r="RZ135">
        <v>0</v>
      </c>
      <c r="SA135">
        <v>0</v>
      </c>
      <c r="SB135">
        <v>0</v>
      </c>
      <c r="SC135">
        <v>0</v>
      </c>
      <c r="SF135" t="s">
        <v>1332</v>
      </c>
      <c r="SG135">
        <v>0</v>
      </c>
      <c r="SH135">
        <v>1</v>
      </c>
      <c r="SI135">
        <v>0</v>
      </c>
      <c r="SJ135">
        <v>0</v>
      </c>
      <c r="SK135" t="s">
        <v>1435</v>
      </c>
      <c r="SL135">
        <v>0</v>
      </c>
      <c r="SM135">
        <v>1</v>
      </c>
      <c r="SN135">
        <v>0</v>
      </c>
      <c r="SO135">
        <v>0</v>
      </c>
      <c r="SP135">
        <v>0</v>
      </c>
      <c r="SQ135">
        <v>0</v>
      </c>
      <c r="SR135">
        <v>0</v>
      </c>
      <c r="SS135">
        <v>0</v>
      </c>
      <c r="ST135">
        <v>0</v>
      </c>
      <c r="SU135">
        <v>0</v>
      </c>
      <c r="SV135">
        <v>0</v>
      </c>
      <c r="SW135">
        <v>0</v>
      </c>
      <c r="SX135">
        <v>0</v>
      </c>
      <c r="SY135">
        <v>0</v>
      </c>
      <c r="SZ135">
        <v>0</v>
      </c>
      <c r="TA135">
        <v>0</v>
      </c>
      <c r="TB135" t="s">
        <v>1631</v>
      </c>
      <c r="TC135">
        <v>0</v>
      </c>
      <c r="TD135">
        <v>0</v>
      </c>
      <c r="TE135">
        <v>0</v>
      </c>
      <c r="TF135">
        <v>0</v>
      </c>
      <c r="TG135">
        <v>0</v>
      </c>
      <c r="TH135">
        <v>1</v>
      </c>
      <c r="TI135">
        <v>0</v>
      </c>
      <c r="TJ135">
        <v>0</v>
      </c>
      <c r="TK135">
        <v>1</v>
      </c>
      <c r="TL135">
        <v>0</v>
      </c>
      <c r="TM135">
        <v>0</v>
      </c>
      <c r="TN135">
        <v>0</v>
      </c>
      <c r="AQG135" t="s">
        <v>1443</v>
      </c>
      <c r="AQH135">
        <v>0</v>
      </c>
      <c r="AQI135">
        <v>1</v>
      </c>
      <c r="AQJ135">
        <v>0</v>
      </c>
      <c r="AQK135">
        <v>0</v>
      </c>
      <c r="AQL135">
        <v>0</v>
      </c>
      <c r="AQM135">
        <v>1</v>
      </c>
      <c r="AQN135">
        <v>0</v>
      </c>
      <c r="AQO135">
        <v>0</v>
      </c>
      <c r="AQP135">
        <v>0</v>
      </c>
      <c r="AQQ135">
        <v>0</v>
      </c>
      <c r="AQS135" t="s">
        <v>1304</v>
      </c>
      <c r="AQT135">
        <v>0</v>
      </c>
      <c r="AQU135">
        <v>0</v>
      </c>
      <c r="AQV135">
        <v>1</v>
      </c>
      <c r="AQW135">
        <v>0</v>
      </c>
      <c r="AQX135">
        <v>0</v>
      </c>
      <c r="AQY135">
        <v>0</v>
      </c>
      <c r="AQZ135">
        <v>0</v>
      </c>
      <c r="ARA135">
        <v>0</v>
      </c>
      <c r="ARB135">
        <v>0</v>
      </c>
      <c r="ARC135">
        <v>0</v>
      </c>
      <c r="ARD135">
        <v>0</v>
      </c>
      <c r="ARF135" t="s">
        <v>1325</v>
      </c>
      <c r="ARG135" t="s">
        <v>1336</v>
      </c>
      <c r="ARH135">
        <v>0</v>
      </c>
      <c r="ARI135">
        <v>1</v>
      </c>
      <c r="ARJ135">
        <v>0</v>
      </c>
      <c r="ARK135">
        <v>0</v>
      </c>
      <c r="ARL135">
        <v>0</v>
      </c>
      <c r="ARM135">
        <v>0</v>
      </c>
      <c r="ARO135" t="s">
        <v>1417</v>
      </c>
      <c r="ARP135">
        <v>0</v>
      </c>
      <c r="ARQ135">
        <v>0</v>
      </c>
      <c r="ARR135">
        <v>0</v>
      </c>
      <c r="ARS135">
        <v>0</v>
      </c>
      <c r="ART135">
        <v>0</v>
      </c>
      <c r="ARU135">
        <v>0</v>
      </c>
      <c r="ARV135">
        <v>0</v>
      </c>
      <c r="ARW135">
        <v>1</v>
      </c>
      <c r="ARX135">
        <v>0</v>
      </c>
      <c r="ARZ135" t="s">
        <v>1306</v>
      </c>
      <c r="ASA135" t="s">
        <v>1822</v>
      </c>
      <c r="ASB135">
        <v>0</v>
      </c>
      <c r="ASC135">
        <v>0</v>
      </c>
      <c r="ASD135">
        <v>1</v>
      </c>
      <c r="ASE135">
        <v>0</v>
      </c>
      <c r="ASF135">
        <v>0</v>
      </c>
      <c r="ASG135">
        <v>0</v>
      </c>
      <c r="ASH135">
        <v>0</v>
      </c>
      <c r="ASI135">
        <v>0</v>
      </c>
      <c r="ASJ135">
        <v>0</v>
      </c>
      <c r="ASL135" t="s">
        <v>1578</v>
      </c>
      <c r="ASM135">
        <v>0</v>
      </c>
      <c r="ASN135">
        <v>0</v>
      </c>
      <c r="ASO135">
        <v>0</v>
      </c>
      <c r="ASP135">
        <v>1</v>
      </c>
      <c r="ASQ135">
        <v>0</v>
      </c>
      <c r="ASR135">
        <v>0</v>
      </c>
      <c r="ASS135">
        <v>0</v>
      </c>
      <c r="AST135">
        <v>0</v>
      </c>
      <c r="ASU135">
        <v>0</v>
      </c>
      <c r="ASV135">
        <v>0</v>
      </c>
      <c r="ASX135" t="s">
        <v>1598</v>
      </c>
      <c r="ASY135">
        <v>0</v>
      </c>
      <c r="ASZ135">
        <v>0</v>
      </c>
      <c r="ATA135">
        <v>0</v>
      </c>
      <c r="ATB135">
        <v>0</v>
      </c>
      <c r="ATC135">
        <v>1</v>
      </c>
      <c r="ATD135">
        <v>0</v>
      </c>
      <c r="ATE135">
        <v>0</v>
      </c>
      <c r="ATF135">
        <v>0</v>
      </c>
      <c r="ATG135">
        <v>0</v>
      </c>
      <c r="ATI135" t="s">
        <v>1768</v>
      </c>
      <c r="ATJ135">
        <v>0</v>
      </c>
      <c r="ATK135">
        <v>0</v>
      </c>
      <c r="ATL135">
        <v>0</v>
      </c>
      <c r="ATM135">
        <v>0</v>
      </c>
      <c r="ATN135">
        <v>1</v>
      </c>
      <c r="ATO135">
        <v>1</v>
      </c>
      <c r="ATP135">
        <v>1</v>
      </c>
      <c r="ATQ135">
        <v>0</v>
      </c>
      <c r="ATR135">
        <v>0</v>
      </c>
      <c r="ATT135" t="s">
        <v>1445</v>
      </c>
      <c r="ATU135" t="s">
        <v>1417</v>
      </c>
      <c r="ATX135" t="s">
        <v>1445</v>
      </c>
      <c r="ATY135" t="s">
        <v>1417</v>
      </c>
      <c r="AUG135">
        <v>445715405</v>
      </c>
      <c r="AUH135" s="167">
        <v>45104.888958333337</v>
      </c>
      <c r="AUK135" t="s">
        <v>1308</v>
      </c>
      <c r="AUL135" t="s">
        <v>1309</v>
      </c>
      <c r="AUM135" t="s">
        <v>1310</v>
      </c>
    </row>
    <row r="136" spans="1:534 1125:1235" customFormat="1" ht="14.45">
      <c r="A136">
        <v>135</v>
      </c>
      <c r="B136" t="s">
        <v>2021</v>
      </c>
      <c r="C136" s="167">
        <v>45104</v>
      </c>
      <c r="D136" t="s">
        <v>1785</v>
      </c>
      <c r="E136" t="s">
        <v>1786</v>
      </c>
      <c r="F136" s="167">
        <v>45104.442051261583</v>
      </c>
      <c r="G136" s="167">
        <v>45104.446862442128</v>
      </c>
      <c r="H136" t="s">
        <v>1286</v>
      </c>
      <c r="K136" t="s">
        <v>1787</v>
      </c>
      <c r="L136" s="167">
        <v>45104</v>
      </c>
      <c r="M136" t="s">
        <v>1288</v>
      </c>
      <c r="N136" t="s">
        <v>1788</v>
      </c>
      <c r="O136" t="s">
        <v>1789</v>
      </c>
      <c r="P136" t="s">
        <v>1291</v>
      </c>
      <c r="S136" t="s">
        <v>1790</v>
      </c>
      <c r="T136" t="s">
        <v>1791</v>
      </c>
      <c r="V136" t="s">
        <v>1294</v>
      </c>
      <c r="X136" t="s">
        <v>1295</v>
      </c>
      <c r="AA136" t="s">
        <v>1296</v>
      </c>
      <c r="AB136">
        <v>0</v>
      </c>
      <c r="AC136">
        <v>0</v>
      </c>
      <c r="AD136">
        <v>0</v>
      </c>
      <c r="AE136">
        <v>1</v>
      </c>
      <c r="AF136">
        <v>1</v>
      </c>
      <c r="EK136" t="s">
        <v>1296</v>
      </c>
      <c r="EL136">
        <v>0</v>
      </c>
      <c r="EM136">
        <v>0</v>
      </c>
      <c r="EN136">
        <v>0</v>
      </c>
      <c r="EO136">
        <v>0</v>
      </c>
      <c r="EP136">
        <v>1</v>
      </c>
      <c r="EQ136">
        <v>1</v>
      </c>
      <c r="JB136" t="s">
        <v>1435</v>
      </c>
      <c r="JC136">
        <v>0</v>
      </c>
      <c r="JD136">
        <v>1</v>
      </c>
      <c r="JE136">
        <v>0</v>
      </c>
      <c r="JF136">
        <v>0</v>
      </c>
      <c r="JG136">
        <v>0</v>
      </c>
      <c r="JH136">
        <v>0</v>
      </c>
      <c r="JI136">
        <v>0</v>
      </c>
      <c r="JJ136">
        <v>0</v>
      </c>
      <c r="JK136">
        <v>0</v>
      </c>
      <c r="JL136">
        <v>0</v>
      </c>
      <c r="JM136">
        <v>0</v>
      </c>
      <c r="JN136">
        <v>0</v>
      </c>
      <c r="JO136">
        <v>0</v>
      </c>
      <c r="JP136">
        <v>0</v>
      </c>
      <c r="JQ136">
        <v>0</v>
      </c>
      <c r="JR136">
        <v>0</v>
      </c>
      <c r="JS136">
        <v>1</v>
      </c>
      <c r="JT136">
        <v>3</v>
      </c>
      <c r="KG136" t="s">
        <v>1318</v>
      </c>
      <c r="KH136" t="s">
        <v>1300</v>
      </c>
      <c r="KI136">
        <v>1</v>
      </c>
      <c r="KJ136">
        <v>1</v>
      </c>
      <c r="KK136">
        <v>5000</v>
      </c>
      <c r="KL136">
        <v>100</v>
      </c>
      <c r="KM136" t="s">
        <v>1321</v>
      </c>
      <c r="KP136">
        <v>10</v>
      </c>
      <c r="KQ136">
        <v>15</v>
      </c>
      <c r="KR136">
        <v>1</v>
      </c>
      <c r="KS136">
        <v>100</v>
      </c>
      <c r="KT136">
        <v>0</v>
      </c>
      <c r="QX136" t="s">
        <v>1294</v>
      </c>
      <c r="QZ136" t="s">
        <v>1435</v>
      </c>
      <c r="RA136">
        <v>0</v>
      </c>
      <c r="RB136">
        <v>1</v>
      </c>
      <c r="RC136">
        <v>0</v>
      </c>
      <c r="RD136">
        <v>0</v>
      </c>
      <c r="RE136">
        <v>0</v>
      </c>
      <c r="RF136">
        <v>0</v>
      </c>
      <c r="RG136">
        <v>0</v>
      </c>
      <c r="RH136">
        <v>0</v>
      </c>
      <c r="RI136">
        <v>0</v>
      </c>
      <c r="RJ136">
        <v>0</v>
      </c>
      <c r="RK136">
        <v>0</v>
      </c>
      <c r="RL136">
        <v>0</v>
      </c>
      <c r="RM136">
        <v>0</v>
      </c>
      <c r="RN136">
        <v>0</v>
      </c>
      <c r="RO136">
        <v>0</v>
      </c>
      <c r="RP136">
        <v>0</v>
      </c>
      <c r="RR136" t="s">
        <v>1680</v>
      </c>
      <c r="RS136">
        <v>0</v>
      </c>
      <c r="RT136">
        <v>0</v>
      </c>
      <c r="RU136">
        <v>0</v>
      </c>
      <c r="RV136">
        <v>0</v>
      </c>
      <c r="RW136">
        <v>1</v>
      </c>
      <c r="RX136">
        <v>0</v>
      </c>
      <c r="RY136">
        <v>0</v>
      </c>
      <c r="RZ136">
        <v>0</v>
      </c>
      <c r="SA136">
        <v>0</v>
      </c>
      <c r="SB136">
        <v>0</v>
      </c>
      <c r="SC136">
        <v>0</v>
      </c>
      <c r="SF136" t="s">
        <v>1332</v>
      </c>
      <c r="SG136">
        <v>0</v>
      </c>
      <c r="SH136">
        <v>1</v>
      </c>
      <c r="SI136">
        <v>0</v>
      </c>
      <c r="SJ136">
        <v>0</v>
      </c>
      <c r="SK136" t="s">
        <v>1435</v>
      </c>
      <c r="SL136">
        <v>0</v>
      </c>
      <c r="SM136">
        <v>1</v>
      </c>
      <c r="SN136">
        <v>0</v>
      </c>
      <c r="SO136">
        <v>0</v>
      </c>
      <c r="SP136">
        <v>0</v>
      </c>
      <c r="SQ136">
        <v>0</v>
      </c>
      <c r="SR136">
        <v>0</v>
      </c>
      <c r="SS136">
        <v>0</v>
      </c>
      <c r="ST136">
        <v>0</v>
      </c>
      <c r="SU136">
        <v>0</v>
      </c>
      <c r="SV136">
        <v>0</v>
      </c>
      <c r="SW136">
        <v>0</v>
      </c>
      <c r="SX136">
        <v>0</v>
      </c>
      <c r="SY136">
        <v>0</v>
      </c>
      <c r="SZ136">
        <v>0</v>
      </c>
      <c r="TA136">
        <v>0</v>
      </c>
      <c r="TB136" t="s">
        <v>1631</v>
      </c>
      <c r="TC136">
        <v>0</v>
      </c>
      <c r="TD136">
        <v>0</v>
      </c>
      <c r="TE136">
        <v>0</v>
      </c>
      <c r="TF136">
        <v>0</v>
      </c>
      <c r="TG136">
        <v>0</v>
      </c>
      <c r="TH136">
        <v>1</v>
      </c>
      <c r="TI136">
        <v>0</v>
      </c>
      <c r="TJ136">
        <v>0</v>
      </c>
      <c r="TK136">
        <v>1</v>
      </c>
      <c r="TL136">
        <v>0</v>
      </c>
      <c r="TM136">
        <v>0</v>
      </c>
      <c r="TN136">
        <v>0</v>
      </c>
      <c r="AQG136" t="s">
        <v>1563</v>
      </c>
      <c r="AQH136">
        <v>0</v>
      </c>
      <c r="AQI136">
        <v>0</v>
      </c>
      <c r="AQJ136">
        <v>1</v>
      </c>
      <c r="AQK136">
        <v>0</v>
      </c>
      <c r="AQL136">
        <v>0</v>
      </c>
      <c r="AQM136">
        <v>1</v>
      </c>
      <c r="AQN136">
        <v>0</v>
      </c>
      <c r="AQO136">
        <v>0</v>
      </c>
      <c r="AQP136">
        <v>0</v>
      </c>
      <c r="AQQ136">
        <v>0</v>
      </c>
      <c r="AQS136" t="s">
        <v>1304</v>
      </c>
      <c r="AQT136">
        <v>0</v>
      </c>
      <c r="AQU136">
        <v>0</v>
      </c>
      <c r="AQV136">
        <v>1</v>
      </c>
      <c r="AQW136">
        <v>0</v>
      </c>
      <c r="AQX136">
        <v>0</v>
      </c>
      <c r="AQY136">
        <v>0</v>
      </c>
      <c r="AQZ136">
        <v>0</v>
      </c>
      <c r="ARA136">
        <v>0</v>
      </c>
      <c r="ARB136">
        <v>0</v>
      </c>
      <c r="ARC136">
        <v>0</v>
      </c>
      <c r="ARD136">
        <v>0</v>
      </c>
      <c r="ARF136" t="s">
        <v>1325</v>
      </c>
      <c r="ARG136" t="s">
        <v>1336</v>
      </c>
      <c r="ARH136">
        <v>0</v>
      </c>
      <c r="ARI136">
        <v>1</v>
      </c>
      <c r="ARJ136">
        <v>0</v>
      </c>
      <c r="ARK136">
        <v>0</v>
      </c>
      <c r="ARL136">
        <v>0</v>
      </c>
      <c r="ARM136">
        <v>0</v>
      </c>
      <c r="ARO136" t="s">
        <v>1417</v>
      </c>
      <c r="ARP136">
        <v>0</v>
      </c>
      <c r="ARQ136">
        <v>0</v>
      </c>
      <c r="ARR136">
        <v>0</v>
      </c>
      <c r="ARS136">
        <v>0</v>
      </c>
      <c r="ART136">
        <v>0</v>
      </c>
      <c r="ARU136">
        <v>0</v>
      </c>
      <c r="ARV136">
        <v>0</v>
      </c>
      <c r="ARW136">
        <v>1</v>
      </c>
      <c r="ARX136">
        <v>0</v>
      </c>
      <c r="ARZ136" t="s">
        <v>1306</v>
      </c>
      <c r="ASA136" t="s">
        <v>1866</v>
      </c>
      <c r="ASB136">
        <v>0</v>
      </c>
      <c r="ASC136">
        <v>0</v>
      </c>
      <c r="ASD136">
        <v>1</v>
      </c>
      <c r="ASE136">
        <v>0</v>
      </c>
      <c r="ASF136">
        <v>0</v>
      </c>
      <c r="ASG136">
        <v>1</v>
      </c>
      <c r="ASH136">
        <v>0</v>
      </c>
      <c r="ASI136">
        <v>0</v>
      </c>
      <c r="ASJ136">
        <v>0</v>
      </c>
      <c r="ASL136" t="s">
        <v>1578</v>
      </c>
      <c r="ASM136">
        <v>0</v>
      </c>
      <c r="ASN136">
        <v>0</v>
      </c>
      <c r="ASO136">
        <v>0</v>
      </c>
      <c r="ASP136">
        <v>1</v>
      </c>
      <c r="ASQ136">
        <v>0</v>
      </c>
      <c r="ASR136">
        <v>0</v>
      </c>
      <c r="ASS136">
        <v>0</v>
      </c>
      <c r="AST136">
        <v>0</v>
      </c>
      <c r="ASU136">
        <v>0</v>
      </c>
      <c r="ASV136">
        <v>0</v>
      </c>
      <c r="ASX136" t="s">
        <v>1598</v>
      </c>
      <c r="ASY136">
        <v>0</v>
      </c>
      <c r="ASZ136">
        <v>0</v>
      </c>
      <c r="ATA136">
        <v>0</v>
      </c>
      <c r="ATB136">
        <v>0</v>
      </c>
      <c r="ATC136">
        <v>1</v>
      </c>
      <c r="ATD136">
        <v>0</v>
      </c>
      <c r="ATE136">
        <v>0</v>
      </c>
      <c r="ATF136">
        <v>0</v>
      </c>
      <c r="ATG136">
        <v>0</v>
      </c>
      <c r="ATI136" t="s">
        <v>1800</v>
      </c>
      <c r="ATJ136">
        <v>0</v>
      </c>
      <c r="ATK136">
        <v>0</v>
      </c>
      <c r="ATL136">
        <v>0</v>
      </c>
      <c r="ATM136">
        <v>0</v>
      </c>
      <c r="ATN136">
        <v>0</v>
      </c>
      <c r="ATO136">
        <v>1</v>
      </c>
      <c r="ATP136">
        <v>1</v>
      </c>
      <c r="ATQ136">
        <v>0</v>
      </c>
      <c r="ATR136">
        <v>0</v>
      </c>
      <c r="ATT136" t="s">
        <v>1445</v>
      </c>
      <c r="ATU136" t="s">
        <v>1417</v>
      </c>
      <c r="ATX136" t="s">
        <v>1445</v>
      </c>
      <c r="ATY136" t="s">
        <v>1294</v>
      </c>
      <c r="AUA136" t="s">
        <v>1796</v>
      </c>
      <c r="AUG136">
        <v>445715418</v>
      </c>
      <c r="AUH136" s="167">
        <v>45104.889039351852</v>
      </c>
      <c r="AUK136" t="s">
        <v>1308</v>
      </c>
      <c r="AUL136" t="s">
        <v>1309</v>
      </c>
      <c r="AUM136" t="s">
        <v>1310</v>
      </c>
    </row>
    <row r="137" spans="1:534 1125:1235" customFormat="1" ht="14.45">
      <c r="A137">
        <v>136</v>
      </c>
      <c r="B137" t="s">
        <v>2022</v>
      </c>
      <c r="C137" s="167">
        <v>45104</v>
      </c>
      <c r="D137" t="s">
        <v>1785</v>
      </c>
      <c r="E137" t="s">
        <v>1786</v>
      </c>
      <c r="F137" s="167">
        <v>45104.626963587958</v>
      </c>
      <c r="G137" s="167">
        <v>45104.631101770843</v>
      </c>
      <c r="H137" t="s">
        <v>1286</v>
      </c>
      <c r="K137" t="s">
        <v>1787</v>
      </c>
      <c r="L137" s="167">
        <v>45104</v>
      </c>
      <c r="M137" t="s">
        <v>1288</v>
      </c>
      <c r="N137" t="s">
        <v>1788</v>
      </c>
      <c r="O137" t="s">
        <v>1789</v>
      </c>
      <c r="P137" t="s">
        <v>1291</v>
      </c>
      <c r="S137" t="s">
        <v>1790</v>
      </c>
      <c r="T137" t="s">
        <v>1791</v>
      </c>
      <c r="V137" t="s">
        <v>1294</v>
      </c>
      <c r="X137" t="s">
        <v>1295</v>
      </c>
      <c r="AA137" t="s">
        <v>1296</v>
      </c>
      <c r="AB137">
        <v>0</v>
      </c>
      <c r="AC137">
        <v>0</v>
      </c>
      <c r="AD137">
        <v>0</v>
      </c>
      <c r="AE137">
        <v>1</v>
      </c>
      <c r="AF137">
        <v>1</v>
      </c>
      <c r="EK137" t="s">
        <v>1296</v>
      </c>
      <c r="EL137">
        <v>0</v>
      </c>
      <c r="EM137">
        <v>0</v>
      </c>
      <c r="EN137">
        <v>0</v>
      </c>
      <c r="EO137">
        <v>0</v>
      </c>
      <c r="EP137">
        <v>1</v>
      </c>
      <c r="EQ137">
        <v>1</v>
      </c>
      <c r="JB137" t="s">
        <v>1392</v>
      </c>
      <c r="JC137">
        <v>0</v>
      </c>
      <c r="JD137">
        <v>0</v>
      </c>
      <c r="JE137">
        <v>0</v>
      </c>
      <c r="JF137">
        <v>1</v>
      </c>
      <c r="JG137">
        <v>1</v>
      </c>
      <c r="JH137">
        <v>0</v>
      </c>
      <c r="JI137">
        <v>0</v>
      </c>
      <c r="JJ137">
        <v>0</v>
      </c>
      <c r="JK137">
        <v>0</v>
      </c>
      <c r="JL137">
        <v>0</v>
      </c>
      <c r="JM137">
        <v>0</v>
      </c>
      <c r="JN137">
        <v>0</v>
      </c>
      <c r="JO137">
        <v>0</v>
      </c>
      <c r="JP137">
        <v>0</v>
      </c>
      <c r="JQ137">
        <v>0</v>
      </c>
      <c r="JR137">
        <v>0</v>
      </c>
      <c r="JS137">
        <v>2</v>
      </c>
      <c r="JT137">
        <v>4</v>
      </c>
      <c r="LM137" t="s">
        <v>1318</v>
      </c>
      <c r="LN137">
        <v>7500</v>
      </c>
      <c r="LO137" t="s">
        <v>1317</v>
      </c>
      <c r="LR137">
        <v>15</v>
      </c>
      <c r="LS137">
        <v>30</v>
      </c>
      <c r="LT137">
        <v>1</v>
      </c>
      <c r="LU137">
        <v>200</v>
      </c>
      <c r="LV137">
        <v>0</v>
      </c>
      <c r="LX137" t="s">
        <v>1318</v>
      </c>
      <c r="LY137">
        <v>5000</v>
      </c>
      <c r="LZ137" t="s">
        <v>1317</v>
      </c>
      <c r="MC137">
        <v>30</v>
      </c>
      <c r="MD137">
        <v>30</v>
      </c>
      <c r="ME137">
        <v>1</v>
      </c>
      <c r="MF137">
        <v>300</v>
      </c>
      <c r="MG137">
        <v>0</v>
      </c>
      <c r="QX137" t="s">
        <v>1294</v>
      </c>
      <c r="QZ137" t="s">
        <v>1392</v>
      </c>
      <c r="RA137">
        <v>0</v>
      </c>
      <c r="RB137">
        <v>0</v>
      </c>
      <c r="RC137">
        <v>0</v>
      </c>
      <c r="RD137">
        <v>1</v>
      </c>
      <c r="RE137">
        <v>1</v>
      </c>
      <c r="RF137">
        <v>0</v>
      </c>
      <c r="RG137">
        <v>0</v>
      </c>
      <c r="RH137">
        <v>0</v>
      </c>
      <c r="RI137">
        <v>0</v>
      </c>
      <c r="RJ137">
        <v>0</v>
      </c>
      <c r="RK137">
        <v>0</v>
      </c>
      <c r="RL137">
        <v>0</v>
      </c>
      <c r="RM137">
        <v>0</v>
      </c>
      <c r="RN137">
        <v>0</v>
      </c>
      <c r="RO137">
        <v>0</v>
      </c>
      <c r="RP137">
        <v>0</v>
      </c>
      <c r="RR137" t="s">
        <v>1728</v>
      </c>
      <c r="RS137">
        <v>0</v>
      </c>
      <c r="RT137">
        <v>0</v>
      </c>
      <c r="RU137">
        <v>0</v>
      </c>
      <c r="RV137">
        <v>0</v>
      </c>
      <c r="RW137">
        <v>0</v>
      </c>
      <c r="RX137">
        <v>1</v>
      </c>
      <c r="RY137">
        <v>1</v>
      </c>
      <c r="RZ137">
        <v>0</v>
      </c>
      <c r="SA137">
        <v>0</v>
      </c>
      <c r="SB137">
        <v>0</v>
      </c>
      <c r="SC137">
        <v>0</v>
      </c>
      <c r="SF137" t="s">
        <v>1303</v>
      </c>
      <c r="SG137">
        <v>1</v>
      </c>
      <c r="SH137">
        <v>0</v>
      </c>
      <c r="SI137">
        <v>0</v>
      </c>
      <c r="SJ137">
        <v>0</v>
      </c>
      <c r="AQG137" t="s">
        <v>1563</v>
      </c>
      <c r="AQH137">
        <v>0</v>
      </c>
      <c r="AQI137">
        <v>0</v>
      </c>
      <c r="AQJ137">
        <v>1</v>
      </c>
      <c r="AQK137">
        <v>0</v>
      </c>
      <c r="AQL137">
        <v>0</v>
      </c>
      <c r="AQM137">
        <v>1</v>
      </c>
      <c r="AQN137">
        <v>0</v>
      </c>
      <c r="AQO137">
        <v>0</v>
      </c>
      <c r="AQP137">
        <v>0</v>
      </c>
      <c r="AQQ137">
        <v>0</v>
      </c>
      <c r="AQS137" t="s">
        <v>1304</v>
      </c>
      <c r="AQT137">
        <v>0</v>
      </c>
      <c r="AQU137">
        <v>0</v>
      </c>
      <c r="AQV137">
        <v>1</v>
      </c>
      <c r="AQW137">
        <v>0</v>
      </c>
      <c r="AQX137">
        <v>0</v>
      </c>
      <c r="AQY137">
        <v>0</v>
      </c>
      <c r="AQZ137">
        <v>0</v>
      </c>
      <c r="ARA137">
        <v>0</v>
      </c>
      <c r="ARB137">
        <v>0</v>
      </c>
      <c r="ARC137">
        <v>0</v>
      </c>
      <c r="ARD137">
        <v>0</v>
      </c>
      <c r="ARF137" t="s">
        <v>1325</v>
      </c>
      <c r="ARG137" t="s">
        <v>1821</v>
      </c>
      <c r="ARH137">
        <v>0</v>
      </c>
      <c r="ARI137">
        <v>0</v>
      </c>
      <c r="ARJ137">
        <v>1</v>
      </c>
      <c r="ARK137">
        <v>0</v>
      </c>
      <c r="ARL137">
        <v>0</v>
      </c>
      <c r="ARM137">
        <v>0</v>
      </c>
      <c r="ARO137" t="s">
        <v>1403</v>
      </c>
      <c r="ARP137">
        <v>0</v>
      </c>
      <c r="ARQ137">
        <v>0</v>
      </c>
      <c r="ARR137">
        <v>0</v>
      </c>
      <c r="ARS137">
        <v>0</v>
      </c>
      <c r="ART137">
        <v>0</v>
      </c>
      <c r="ARU137">
        <v>0</v>
      </c>
      <c r="ARV137">
        <v>1</v>
      </c>
      <c r="ARW137">
        <v>0</v>
      </c>
      <c r="ARX137">
        <v>0</v>
      </c>
      <c r="ARZ137" t="s">
        <v>1306</v>
      </c>
      <c r="ASA137" t="s">
        <v>1793</v>
      </c>
      <c r="ASB137">
        <v>0</v>
      </c>
      <c r="ASC137">
        <v>0</v>
      </c>
      <c r="ASD137">
        <v>0</v>
      </c>
      <c r="ASE137">
        <v>0</v>
      </c>
      <c r="ASF137">
        <v>1</v>
      </c>
      <c r="ASG137">
        <v>0</v>
      </c>
      <c r="ASH137">
        <v>0</v>
      </c>
      <c r="ASI137">
        <v>0</v>
      </c>
      <c r="ASJ137">
        <v>0</v>
      </c>
      <c r="ASL137" t="s">
        <v>1578</v>
      </c>
      <c r="ASM137">
        <v>0</v>
      </c>
      <c r="ASN137">
        <v>0</v>
      </c>
      <c r="ASO137">
        <v>0</v>
      </c>
      <c r="ASP137">
        <v>1</v>
      </c>
      <c r="ASQ137">
        <v>0</v>
      </c>
      <c r="ASR137">
        <v>0</v>
      </c>
      <c r="ASS137">
        <v>0</v>
      </c>
      <c r="AST137">
        <v>0</v>
      </c>
      <c r="ASU137">
        <v>0</v>
      </c>
      <c r="ASV137">
        <v>0</v>
      </c>
      <c r="ASX137" t="s">
        <v>1598</v>
      </c>
      <c r="ASY137">
        <v>0</v>
      </c>
      <c r="ASZ137">
        <v>0</v>
      </c>
      <c r="ATA137">
        <v>0</v>
      </c>
      <c r="ATB137">
        <v>0</v>
      </c>
      <c r="ATC137">
        <v>1</v>
      </c>
      <c r="ATD137">
        <v>0</v>
      </c>
      <c r="ATE137">
        <v>0</v>
      </c>
      <c r="ATF137">
        <v>0</v>
      </c>
      <c r="ATG137">
        <v>0</v>
      </c>
      <c r="ATI137" t="s">
        <v>1800</v>
      </c>
      <c r="ATJ137">
        <v>0</v>
      </c>
      <c r="ATK137">
        <v>0</v>
      </c>
      <c r="ATL137">
        <v>0</v>
      </c>
      <c r="ATM137">
        <v>0</v>
      </c>
      <c r="ATN137">
        <v>0</v>
      </c>
      <c r="ATO137">
        <v>1</v>
      </c>
      <c r="ATP137">
        <v>1</v>
      </c>
      <c r="ATQ137">
        <v>0</v>
      </c>
      <c r="ATR137">
        <v>0</v>
      </c>
      <c r="ATT137" t="s">
        <v>1445</v>
      </c>
      <c r="ATU137" t="s">
        <v>1294</v>
      </c>
      <c r="ATW137" t="s">
        <v>2023</v>
      </c>
      <c r="ATX137" t="s">
        <v>1445</v>
      </c>
      <c r="ATY137" t="s">
        <v>1294</v>
      </c>
      <c r="AUA137" t="s">
        <v>1796</v>
      </c>
      <c r="AUG137">
        <v>445715426</v>
      </c>
      <c r="AUH137" s="167">
        <v>45104.889097222222</v>
      </c>
      <c r="AUK137" t="s">
        <v>1308</v>
      </c>
      <c r="AUL137" t="s">
        <v>1309</v>
      </c>
      <c r="AUM137" t="s">
        <v>1310</v>
      </c>
    </row>
    <row r="138" spans="1:534 1125:1235" customFormat="1" ht="14.45">
      <c r="A138">
        <v>137</v>
      </c>
      <c r="B138" t="s">
        <v>2024</v>
      </c>
      <c r="C138" s="167">
        <v>45106</v>
      </c>
      <c r="D138" t="s">
        <v>1785</v>
      </c>
      <c r="E138" t="s">
        <v>1786</v>
      </c>
      <c r="F138" s="167">
        <v>45106.445847557872</v>
      </c>
      <c r="G138" s="167">
        <v>45106.451136608797</v>
      </c>
      <c r="H138" t="s">
        <v>1286</v>
      </c>
      <c r="K138" t="s">
        <v>1787</v>
      </c>
      <c r="L138" s="167">
        <v>45106</v>
      </c>
      <c r="M138" t="s">
        <v>1288</v>
      </c>
      <c r="N138" t="s">
        <v>1788</v>
      </c>
      <c r="O138" t="s">
        <v>1789</v>
      </c>
      <c r="P138" t="s">
        <v>1291</v>
      </c>
      <c r="S138" t="s">
        <v>1790</v>
      </c>
      <c r="T138" t="s">
        <v>1791</v>
      </c>
      <c r="V138" t="s">
        <v>1294</v>
      </c>
      <c r="X138" t="s">
        <v>1295</v>
      </c>
      <c r="AA138" t="s">
        <v>1296</v>
      </c>
      <c r="AB138">
        <v>0</v>
      </c>
      <c r="AC138">
        <v>0</v>
      </c>
      <c r="AD138">
        <v>0</v>
      </c>
      <c r="AE138">
        <v>1</v>
      </c>
      <c r="AF138">
        <v>1</v>
      </c>
      <c r="EK138" t="s">
        <v>1296</v>
      </c>
      <c r="EL138">
        <v>0</v>
      </c>
      <c r="EM138">
        <v>0</v>
      </c>
      <c r="EN138">
        <v>0</v>
      </c>
      <c r="EO138">
        <v>0</v>
      </c>
      <c r="EP138">
        <v>1</v>
      </c>
      <c r="EQ138">
        <v>1</v>
      </c>
      <c r="JB138" t="s">
        <v>1392</v>
      </c>
      <c r="JC138">
        <v>0</v>
      </c>
      <c r="JD138">
        <v>0</v>
      </c>
      <c r="JE138">
        <v>0</v>
      </c>
      <c r="JF138">
        <v>1</v>
      </c>
      <c r="JG138">
        <v>1</v>
      </c>
      <c r="JH138">
        <v>0</v>
      </c>
      <c r="JI138">
        <v>0</v>
      </c>
      <c r="JJ138">
        <v>0</v>
      </c>
      <c r="JK138">
        <v>0</v>
      </c>
      <c r="JL138">
        <v>0</v>
      </c>
      <c r="JM138">
        <v>0</v>
      </c>
      <c r="JN138">
        <v>0</v>
      </c>
      <c r="JO138">
        <v>0</v>
      </c>
      <c r="JP138">
        <v>0</v>
      </c>
      <c r="JQ138">
        <v>0</v>
      </c>
      <c r="JR138">
        <v>0</v>
      </c>
      <c r="JS138">
        <v>2</v>
      </c>
      <c r="JT138">
        <v>4</v>
      </c>
      <c r="LM138" t="s">
        <v>1318</v>
      </c>
      <c r="LN138">
        <v>7500</v>
      </c>
      <c r="LO138" t="s">
        <v>1317</v>
      </c>
      <c r="LR138">
        <v>30</v>
      </c>
      <c r="LS138">
        <v>60</v>
      </c>
      <c r="LT138">
        <v>1</v>
      </c>
      <c r="LU138">
        <v>500</v>
      </c>
      <c r="LV138">
        <v>0</v>
      </c>
      <c r="LX138" t="s">
        <v>1318</v>
      </c>
      <c r="LY138">
        <v>5000</v>
      </c>
      <c r="LZ138" t="s">
        <v>1317</v>
      </c>
      <c r="MC138">
        <v>30</v>
      </c>
      <c r="MD138">
        <v>60</v>
      </c>
      <c r="ME138">
        <v>1</v>
      </c>
      <c r="MF138">
        <v>400</v>
      </c>
      <c r="MG138">
        <v>0</v>
      </c>
      <c r="QX138" t="s">
        <v>1294</v>
      </c>
      <c r="QZ138" t="s">
        <v>1392</v>
      </c>
      <c r="RA138">
        <v>0</v>
      </c>
      <c r="RB138">
        <v>0</v>
      </c>
      <c r="RC138">
        <v>0</v>
      </c>
      <c r="RD138">
        <v>1</v>
      </c>
      <c r="RE138">
        <v>1</v>
      </c>
      <c r="RF138">
        <v>0</v>
      </c>
      <c r="RG138">
        <v>0</v>
      </c>
      <c r="RH138">
        <v>0</v>
      </c>
      <c r="RI138">
        <v>0</v>
      </c>
      <c r="RJ138">
        <v>0</v>
      </c>
      <c r="RK138">
        <v>0</v>
      </c>
      <c r="RL138">
        <v>0</v>
      </c>
      <c r="RM138">
        <v>0</v>
      </c>
      <c r="RN138">
        <v>0</v>
      </c>
      <c r="RO138">
        <v>0</v>
      </c>
      <c r="RP138">
        <v>0</v>
      </c>
      <c r="RR138" t="s">
        <v>1559</v>
      </c>
      <c r="RS138">
        <v>1</v>
      </c>
      <c r="RT138">
        <v>0</v>
      </c>
      <c r="RU138">
        <v>0</v>
      </c>
      <c r="RV138">
        <v>0</v>
      </c>
      <c r="RW138">
        <v>0</v>
      </c>
      <c r="RX138">
        <v>1</v>
      </c>
      <c r="RY138">
        <v>0</v>
      </c>
      <c r="RZ138">
        <v>0</v>
      </c>
      <c r="SA138">
        <v>0</v>
      </c>
      <c r="SB138">
        <v>0</v>
      </c>
      <c r="SC138">
        <v>0</v>
      </c>
      <c r="SF138" t="s">
        <v>1303</v>
      </c>
      <c r="SG138">
        <v>1</v>
      </c>
      <c r="SH138">
        <v>0</v>
      </c>
      <c r="SI138">
        <v>0</v>
      </c>
      <c r="SJ138">
        <v>0</v>
      </c>
      <c r="AQG138" t="s">
        <v>1563</v>
      </c>
      <c r="AQH138">
        <v>0</v>
      </c>
      <c r="AQI138">
        <v>0</v>
      </c>
      <c r="AQJ138">
        <v>1</v>
      </c>
      <c r="AQK138">
        <v>0</v>
      </c>
      <c r="AQL138">
        <v>0</v>
      </c>
      <c r="AQM138">
        <v>1</v>
      </c>
      <c r="AQN138">
        <v>0</v>
      </c>
      <c r="AQO138">
        <v>0</v>
      </c>
      <c r="AQP138">
        <v>0</v>
      </c>
      <c r="AQQ138">
        <v>0</v>
      </c>
      <c r="AQS138" t="s">
        <v>1304</v>
      </c>
      <c r="AQT138">
        <v>0</v>
      </c>
      <c r="AQU138">
        <v>0</v>
      </c>
      <c r="AQV138">
        <v>1</v>
      </c>
      <c r="AQW138">
        <v>0</v>
      </c>
      <c r="AQX138">
        <v>0</v>
      </c>
      <c r="AQY138">
        <v>0</v>
      </c>
      <c r="AQZ138">
        <v>0</v>
      </c>
      <c r="ARA138">
        <v>0</v>
      </c>
      <c r="ARB138">
        <v>0</v>
      </c>
      <c r="ARC138">
        <v>0</v>
      </c>
      <c r="ARD138">
        <v>0</v>
      </c>
      <c r="ARF138" t="s">
        <v>1325</v>
      </c>
      <c r="ARG138" t="s">
        <v>1336</v>
      </c>
      <c r="ARH138">
        <v>0</v>
      </c>
      <c r="ARI138">
        <v>1</v>
      </c>
      <c r="ARJ138">
        <v>0</v>
      </c>
      <c r="ARK138">
        <v>0</v>
      </c>
      <c r="ARL138">
        <v>0</v>
      </c>
      <c r="ARM138">
        <v>0</v>
      </c>
      <c r="ARO138" t="s">
        <v>1403</v>
      </c>
      <c r="ARP138">
        <v>0</v>
      </c>
      <c r="ARQ138">
        <v>0</v>
      </c>
      <c r="ARR138">
        <v>0</v>
      </c>
      <c r="ARS138">
        <v>0</v>
      </c>
      <c r="ART138">
        <v>0</v>
      </c>
      <c r="ARU138">
        <v>0</v>
      </c>
      <c r="ARV138">
        <v>1</v>
      </c>
      <c r="ARW138">
        <v>0</v>
      </c>
      <c r="ARX138">
        <v>0</v>
      </c>
      <c r="ARZ138" t="s">
        <v>1306</v>
      </c>
      <c r="ASA138" t="s">
        <v>1793</v>
      </c>
      <c r="ASB138">
        <v>0</v>
      </c>
      <c r="ASC138">
        <v>0</v>
      </c>
      <c r="ASD138">
        <v>0</v>
      </c>
      <c r="ASE138">
        <v>0</v>
      </c>
      <c r="ASF138">
        <v>1</v>
      </c>
      <c r="ASG138">
        <v>0</v>
      </c>
      <c r="ASH138">
        <v>0</v>
      </c>
      <c r="ASI138">
        <v>0</v>
      </c>
      <c r="ASJ138">
        <v>0</v>
      </c>
      <c r="ASL138" t="s">
        <v>1578</v>
      </c>
      <c r="ASM138">
        <v>0</v>
      </c>
      <c r="ASN138">
        <v>0</v>
      </c>
      <c r="ASO138">
        <v>0</v>
      </c>
      <c r="ASP138">
        <v>1</v>
      </c>
      <c r="ASQ138">
        <v>0</v>
      </c>
      <c r="ASR138">
        <v>0</v>
      </c>
      <c r="ASS138">
        <v>0</v>
      </c>
      <c r="AST138">
        <v>0</v>
      </c>
      <c r="ASU138">
        <v>0</v>
      </c>
      <c r="ASV138">
        <v>0</v>
      </c>
      <c r="ASX138" t="s">
        <v>1598</v>
      </c>
      <c r="ASY138">
        <v>0</v>
      </c>
      <c r="ASZ138">
        <v>0</v>
      </c>
      <c r="ATA138">
        <v>0</v>
      </c>
      <c r="ATB138">
        <v>0</v>
      </c>
      <c r="ATC138">
        <v>1</v>
      </c>
      <c r="ATD138">
        <v>0</v>
      </c>
      <c r="ATE138">
        <v>0</v>
      </c>
      <c r="ATF138">
        <v>0</v>
      </c>
      <c r="ATG138">
        <v>0</v>
      </c>
      <c r="ATI138" t="s">
        <v>1768</v>
      </c>
      <c r="ATJ138">
        <v>0</v>
      </c>
      <c r="ATK138">
        <v>0</v>
      </c>
      <c r="ATL138">
        <v>0</v>
      </c>
      <c r="ATM138">
        <v>0</v>
      </c>
      <c r="ATN138">
        <v>1</v>
      </c>
      <c r="ATO138">
        <v>1</v>
      </c>
      <c r="ATP138">
        <v>1</v>
      </c>
      <c r="ATQ138">
        <v>0</v>
      </c>
      <c r="ATR138">
        <v>0</v>
      </c>
      <c r="ATT138" t="s">
        <v>1445</v>
      </c>
      <c r="ATU138" t="s">
        <v>1294</v>
      </c>
      <c r="ATW138" t="s">
        <v>2025</v>
      </c>
      <c r="ATX138" t="s">
        <v>1445</v>
      </c>
      <c r="ATY138" t="s">
        <v>1294</v>
      </c>
      <c r="AUA138" t="s">
        <v>1796</v>
      </c>
      <c r="AUG138">
        <v>446208909</v>
      </c>
      <c r="AUH138" s="167">
        <v>45106.491064814807</v>
      </c>
      <c r="AUK138" t="s">
        <v>1308</v>
      </c>
      <c r="AUL138" t="s">
        <v>1309</v>
      </c>
      <c r="AUM138" t="s">
        <v>1310</v>
      </c>
    </row>
    <row r="139" spans="1:534 1125:1235" customFormat="1" ht="14.45">
      <c r="A139">
        <v>138</v>
      </c>
      <c r="B139" t="s">
        <v>2026</v>
      </c>
      <c r="C139" s="167">
        <v>45106</v>
      </c>
      <c r="D139" t="s">
        <v>1785</v>
      </c>
      <c r="E139" t="s">
        <v>1786</v>
      </c>
      <c r="F139" s="167">
        <v>45106.451415740739</v>
      </c>
      <c r="G139" s="167">
        <v>45106.457732523151</v>
      </c>
      <c r="H139" t="s">
        <v>1286</v>
      </c>
      <c r="K139" t="s">
        <v>1787</v>
      </c>
      <c r="L139" s="167">
        <v>45106</v>
      </c>
      <c r="M139" t="s">
        <v>1288</v>
      </c>
      <c r="N139" t="s">
        <v>1788</v>
      </c>
      <c r="O139" t="s">
        <v>1789</v>
      </c>
      <c r="P139" t="s">
        <v>1291</v>
      </c>
      <c r="S139" t="s">
        <v>1790</v>
      </c>
      <c r="T139" t="s">
        <v>1791</v>
      </c>
      <c r="V139" t="s">
        <v>1294</v>
      </c>
      <c r="X139" t="s">
        <v>1295</v>
      </c>
      <c r="AA139" t="s">
        <v>1296</v>
      </c>
      <c r="AB139">
        <v>0</v>
      </c>
      <c r="AC139">
        <v>0</v>
      </c>
      <c r="AD139">
        <v>0</v>
      </c>
      <c r="AE139">
        <v>1</v>
      </c>
      <c r="AF139">
        <v>1</v>
      </c>
      <c r="EK139" t="s">
        <v>1296</v>
      </c>
      <c r="EL139">
        <v>0</v>
      </c>
      <c r="EM139">
        <v>0</v>
      </c>
      <c r="EN139">
        <v>0</v>
      </c>
      <c r="EO139">
        <v>0</v>
      </c>
      <c r="EP139">
        <v>1</v>
      </c>
      <c r="EQ139">
        <v>1</v>
      </c>
      <c r="JB139" t="s">
        <v>1392</v>
      </c>
      <c r="JC139">
        <v>0</v>
      </c>
      <c r="JD139">
        <v>0</v>
      </c>
      <c r="JE139">
        <v>0</v>
      </c>
      <c r="JF139">
        <v>1</v>
      </c>
      <c r="JG139">
        <v>1</v>
      </c>
      <c r="JH139">
        <v>0</v>
      </c>
      <c r="JI139">
        <v>0</v>
      </c>
      <c r="JJ139">
        <v>0</v>
      </c>
      <c r="JK139">
        <v>0</v>
      </c>
      <c r="JL139">
        <v>0</v>
      </c>
      <c r="JM139">
        <v>0</v>
      </c>
      <c r="JN139">
        <v>0</v>
      </c>
      <c r="JO139">
        <v>0</v>
      </c>
      <c r="JP139">
        <v>0</v>
      </c>
      <c r="JQ139">
        <v>0</v>
      </c>
      <c r="JR139">
        <v>0</v>
      </c>
      <c r="JS139">
        <v>2</v>
      </c>
      <c r="JT139">
        <v>4</v>
      </c>
      <c r="LM139" t="s">
        <v>1318</v>
      </c>
      <c r="LN139">
        <v>7500</v>
      </c>
      <c r="LO139" t="s">
        <v>1317</v>
      </c>
      <c r="LR139">
        <v>15</v>
      </c>
      <c r="LS139">
        <v>30</v>
      </c>
      <c r="LT139">
        <v>1</v>
      </c>
      <c r="LU139">
        <v>200</v>
      </c>
      <c r="LV139">
        <v>0</v>
      </c>
      <c r="LX139" t="s">
        <v>1318</v>
      </c>
      <c r="LY139">
        <v>4000</v>
      </c>
      <c r="LZ139" t="s">
        <v>1317</v>
      </c>
      <c r="MC139">
        <v>15</v>
      </c>
      <c r="MD139">
        <v>30</v>
      </c>
      <c r="ME139">
        <v>1</v>
      </c>
      <c r="MF139">
        <v>400</v>
      </c>
      <c r="MG139">
        <v>0</v>
      </c>
      <c r="QX139" t="s">
        <v>1294</v>
      </c>
      <c r="QZ139" t="s">
        <v>1392</v>
      </c>
      <c r="RA139">
        <v>0</v>
      </c>
      <c r="RB139">
        <v>0</v>
      </c>
      <c r="RC139">
        <v>0</v>
      </c>
      <c r="RD139">
        <v>1</v>
      </c>
      <c r="RE139">
        <v>1</v>
      </c>
      <c r="RF139">
        <v>0</v>
      </c>
      <c r="RG139">
        <v>0</v>
      </c>
      <c r="RH139">
        <v>0</v>
      </c>
      <c r="RI139">
        <v>0</v>
      </c>
      <c r="RJ139">
        <v>0</v>
      </c>
      <c r="RK139">
        <v>0</v>
      </c>
      <c r="RL139">
        <v>0</v>
      </c>
      <c r="RM139">
        <v>0</v>
      </c>
      <c r="RN139">
        <v>0</v>
      </c>
      <c r="RO139">
        <v>0</v>
      </c>
      <c r="RP139">
        <v>0</v>
      </c>
      <c r="RR139" t="s">
        <v>1728</v>
      </c>
      <c r="RS139">
        <v>0</v>
      </c>
      <c r="RT139">
        <v>0</v>
      </c>
      <c r="RU139">
        <v>0</v>
      </c>
      <c r="RV139">
        <v>0</v>
      </c>
      <c r="RW139">
        <v>0</v>
      </c>
      <c r="RX139">
        <v>1</v>
      </c>
      <c r="RY139">
        <v>1</v>
      </c>
      <c r="RZ139">
        <v>0</v>
      </c>
      <c r="SA139">
        <v>0</v>
      </c>
      <c r="SB139">
        <v>0</v>
      </c>
      <c r="SC139">
        <v>0</v>
      </c>
      <c r="SF139" t="s">
        <v>1303</v>
      </c>
      <c r="SG139">
        <v>1</v>
      </c>
      <c r="SH139">
        <v>0</v>
      </c>
      <c r="SI139">
        <v>0</v>
      </c>
      <c r="SJ139">
        <v>0</v>
      </c>
      <c r="AQG139" t="s">
        <v>1563</v>
      </c>
      <c r="AQH139">
        <v>0</v>
      </c>
      <c r="AQI139">
        <v>0</v>
      </c>
      <c r="AQJ139">
        <v>1</v>
      </c>
      <c r="AQK139">
        <v>0</v>
      </c>
      <c r="AQL139">
        <v>0</v>
      </c>
      <c r="AQM139">
        <v>1</v>
      </c>
      <c r="AQN139">
        <v>0</v>
      </c>
      <c r="AQO139">
        <v>0</v>
      </c>
      <c r="AQP139">
        <v>0</v>
      </c>
      <c r="AQQ139">
        <v>0</v>
      </c>
      <c r="AQS139" t="s">
        <v>1304</v>
      </c>
      <c r="AQT139">
        <v>0</v>
      </c>
      <c r="AQU139">
        <v>0</v>
      </c>
      <c r="AQV139">
        <v>1</v>
      </c>
      <c r="AQW139">
        <v>0</v>
      </c>
      <c r="AQX139">
        <v>0</v>
      </c>
      <c r="AQY139">
        <v>0</v>
      </c>
      <c r="AQZ139">
        <v>0</v>
      </c>
      <c r="ARA139">
        <v>0</v>
      </c>
      <c r="ARB139">
        <v>0</v>
      </c>
      <c r="ARC139">
        <v>0</v>
      </c>
      <c r="ARD139">
        <v>0</v>
      </c>
      <c r="ARF139" t="s">
        <v>1325</v>
      </c>
      <c r="ARG139" t="s">
        <v>1336</v>
      </c>
      <c r="ARH139">
        <v>0</v>
      </c>
      <c r="ARI139">
        <v>1</v>
      </c>
      <c r="ARJ139">
        <v>0</v>
      </c>
      <c r="ARK139">
        <v>0</v>
      </c>
      <c r="ARL139">
        <v>0</v>
      </c>
      <c r="ARM139">
        <v>0</v>
      </c>
      <c r="ARO139" t="s">
        <v>1403</v>
      </c>
      <c r="ARP139">
        <v>0</v>
      </c>
      <c r="ARQ139">
        <v>0</v>
      </c>
      <c r="ARR139">
        <v>0</v>
      </c>
      <c r="ARS139">
        <v>0</v>
      </c>
      <c r="ART139">
        <v>0</v>
      </c>
      <c r="ARU139">
        <v>0</v>
      </c>
      <c r="ARV139">
        <v>1</v>
      </c>
      <c r="ARW139">
        <v>0</v>
      </c>
      <c r="ARX139">
        <v>0</v>
      </c>
      <c r="ARZ139" t="s">
        <v>1306</v>
      </c>
      <c r="ASA139" t="s">
        <v>1565</v>
      </c>
      <c r="ASB139">
        <v>0</v>
      </c>
      <c r="ASC139">
        <v>1</v>
      </c>
      <c r="ASD139">
        <v>0</v>
      </c>
      <c r="ASE139">
        <v>0</v>
      </c>
      <c r="ASF139">
        <v>0</v>
      </c>
      <c r="ASG139">
        <v>0</v>
      </c>
      <c r="ASH139">
        <v>0</v>
      </c>
      <c r="ASI139">
        <v>0</v>
      </c>
      <c r="ASJ139">
        <v>0</v>
      </c>
      <c r="ASL139" t="s">
        <v>1578</v>
      </c>
      <c r="ASM139">
        <v>0</v>
      </c>
      <c r="ASN139">
        <v>0</v>
      </c>
      <c r="ASO139">
        <v>0</v>
      </c>
      <c r="ASP139">
        <v>1</v>
      </c>
      <c r="ASQ139">
        <v>0</v>
      </c>
      <c r="ASR139">
        <v>0</v>
      </c>
      <c r="ASS139">
        <v>0</v>
      </c>
      <c r="AST139">
        <v>0</v>
      </c>
      <c r="ASU139">
        <v>0</v>
      </c>
      <c r="ASV139">
        <v>0</v>
      </c>
      <c r="ASX139" t="s">
        <v>1598</v>
      </c>
      <c r="ASY139">
        <v>0</v>
      </c>
      <c r="ASZ139">
        <v>0</v>
      </c>
      <c r="ATA139">
        <v>0</v>
      </c>
      <c r="ATB139">
        <v>0</v>
      </c>
      <c r="ATC139">
        <v>1</v>
      </c>
      <c r="ATD139">
        <v>0</v>
      </c>
      <c r="ATE139">
        <v>0</v>
      </c>
      <c r="ATF139">
        <v>0</v>
      </c>
      <c r="ATG139">
        <v>0</v>
      </c>
      <c r="ATI139" t="s">
        <v>1794</v>
      </c>
      <c r="ATJ139">
        <v>0</v>
      </c>
      <c r="ATK139">
        <v>0</v>
      </c>
      <c r="ATL139">
        <v>0</v>
      </c>
      <c r="ATM139">
        <v>0</v>
      </c>
      <c r="ATN139">
        <v>1</v>
      </c>
      <c r="ATO139">
        <v>1</v>
      </c>
      <c r="ATP139">
        <v>1</v>
      </c>
      <c r="ATQ139">
        <v>0</v>
      </c>
      <c r="ATR139">
        <v>0</v>
      </c>
      <c r="ATT139" t="s">
        <v>1445</v>
      </c>
      <c r="ATU139" t="s">
        <v>1417</v>
      </c>
      <c r="ATX139" t="s">
        <v>1445</v>
      </c>
      <c r="ATY139" t="s">
        <v>1294</v>
      </c>
      <c r="AUA139" t="s">
        <v>1796</v>
      </c>
      <c r="AUG139">
        <v>446208919</v>
      </c>
      <c r="AUH139" s="167">
        <v>45106.491099537037</v>
      </c>
      <c r="AUK139" t="s">
        <v>1308</v>
      </c>
      <c r="AUL139" t="s">
        <v>1309</v>
      </c>
      <c r="AUM139" t="s">
        <v>1310</v>
      </c>
    </row>
    <row r="140" spans="1:534 1125:1235" customFormat="1" ht="14.45">
      <c r="A140">
        <v>139</v>
      </c>
      <c r="B140" t="s">
        <v>2027</v>
      </c>
      <c r="C140" s="167">
        <v>45106</v>
      </c>
      <c r="D140" t="s">
        <v>1785</v>
      </c>
      <c r="E140" t="s">
        <v>1786</v>
      </c>
      <c r="F140" s="167">
        <v>45106.466459606483</v>
      </c>
      <c r="G140" s="167">
        <v>45106.470971770832</v>
      </c>
      <c r="H140" t="s">
        <v>1286</v>
      </c>
      <c r="K140" t="s">
        <v>1787</v>
      </c>
      <c r="L140" s="167">
        <v>45106</v>
      </c>
      <c r="M140" t="s">
        <v>1288</v>
      </c>
      <c r="N140" t="s">
        <v>1788</v>
      </c>
      <c r="O140" t="s">
        <v>1789</v>
      </c>
      <c r="P140" t="s">
        <v>1291</v>
      </c>
      <c r="S140" t="s">
        <v>1790</v>
      </c>
      <c r="T140" t="s">
        <v>1791</v>
      </c>
      <c r="V140" t="s">
        <v>1294</v>
      </c>
      <c r="X140" t="s">
        <v>1295</v>
      </c>
      <c r="AA140" t="s">
        <v>1296</v>
      </c>
      <c r="AB140">
        <v>0</v>
      </c>
      <c r="AC140">
        <v>0</v>
      </c>
      <c r="AD140">
        <v>0</v>
      </c>
      <c r="AE140">
        <v>1</v>
      </c>
      <c r="AF140">
        <v>1</v>
      </c>
      <c r="EK140" t="s">
        <v>1296</v>
      </c>
      <c r="EL140">
        <v>0</v>
      </c>
      <c r="EM140">
        <v>0</v>
      </c>
      <c r="EN140">
        <v>0</v>
      </c>
      <c r="EO140">
        <v>0</v>
      </c>
      <c r="EP140">
        <v>1</v>
      </c>
      <c r="EQ140">
        <v>1</v>
      </c>
      <c r="JB140" t="s">
        <v>2028</v>
      </c>
      <c r="JC140">
        <v>0</v>
      </c>
      <c r="JD140">
        <v>0</v>
      </c>
      <c r="JE140">
        <v>0</v>
      </c>
      <c r="JF140">
        <v>0</v>
      </c>
      <c r="JG140">
        <v>0</v>
      </c>
      <c r="JH140">
        <v>1</v>
      </c>
      <c r="JI140">
        <v>0</v>
      </c>
      <c r="JJ140">
        <v>0</v>
      </c>
      <c r="JK140">
        <v>0</v>
      </c>
      <c r="JL140">
        <v>0</v>
      </c>
      <c r="JM140">
        <v>0</v>
      </c>
      <c r="JN140">
        <v>0</v>
      </c>
      <c r="JO140">
        <v>0</v>
      </c>
      <c r="JP140">
        <v>0</v>
      </c>
      <c r="JQ140">
        <v>0</v>
      </c>
      <c r="JR140">
        <v>0</v>
      </c>
      <c r="JS140">
        <v>1</v>
      </c>
      <c r="JT140">
        <v>3</v>
      </c>
      <c r="MI140" t="s">
        <v>1318</v>
      </c>
      <c r="MJ140">
        <v>750</v>
      </c>
      <c r="MK140" t="s">
        <v>1317</v>
      </c>
      <c r="MN140">
        <v>30</v>
      </c>
      <c r="MO140">
        <v>60</v>
      </c>
      <c r="MP140">
        <v>1</v>
      </c>
      <c r="MQ140">
        <v>1000</v>
      </c>
      <c r="MR140">
        <v>0</v>
      </c>
      <c r="QX140" t="s">
        <v>1294</v>
      </c>
      <c r="QZ140" t="s">
        <v>2028</v>
      </c>
      <c r="RA140">
        <v>0</v>
      </c>
      <c r="RB140">
        <v>0</v>
      </c>
      <c r="RC140">
        <v>0</v>
      </c>
      <c r="RD140">
        <v>0</v>
      </c>
      <c r="RE140">
        <v>0</v>
      </c>
      <c r="RF140">
        <v>1</v>
      </c>
      <c r="RG140">
        <v>0</v>
      </c>
      <c r="RH140">
        <v>0</v>
      </c>
      <c r="RI140">
        <v>0</v>
      </c>
      <c r="RJ140">
        <v>0</v>
      </c>
      <c r="RK140">
        <v>0</v>
      </c>
      <c r="RL140">
        <v>0</v>
      </c>
      <c r="RM140">
        <v>0</v>
      </c>
      <c r="RN140">
        <v>0</v>
      </c>
      <c r="RO140">
        <v>0</v>
      </c>
      <c r="RP140">
        <v>0</v>
      </c>
      <c r="RR140" t="s">
        <v>1728</v>
      </c>
      <c r="RS140">
        <v>0</v>
      </c>
      <c r="RT140">
        <v>0</v>
      </c>
      <c r="RU140">
        <v>0</v>
      </c>
      <c r="RV140">
        <v>0</v>
      </c>
      <c r="RW140">
        <v>0</v>
      </c>
      <c r="RX140">
        <v>1</v>
      </c>
      <c r="RY140">
        <v>1</v>
      </c>
      <c r="RZ140">
        <v>0</v>
      </c>
      <c r="SA140">
        <v>0</v>
      </c>
      <c r="SB140">
        <v>0</v>
      </c>
      <c r="SC140">
        <v>0</v>
      </c>
      <c r="SF140" t="s">
        <v>1303</v>
      </c>
      <c r="SG140">
        <v>1</v>
      </c>
      <c r="SH140">
        <v>0</v>
      </c>
      <c r="SI140">
        <v>0</v>
      </c>
      <c r="SJ140">
        <v>0</v>
      </c>
      <c r="AQG140" t="s">
        <v>1608</v>
      </c>
      <c r="AQH140">
        <v>0</v>
      </c>
      <c r="AQI140">
        <v>0</v>
      </c>
      <c r="AQJ140">
        <v>1</v>
      </c>
      <c r="AQK140">
        <v>0</v>
      </c>
      <c r="AQL140">
        <v>0</v>
      </c>
      <c r="AQM140">
        <v>1</v>
      </c>
      <c r="AQN140">
        <v>0</v>
      </c>
      <c r="AQO140">
        <v>0</v>
      </c>
      <c r="AQP140">
        <v>0</v>
      </c>
      <c r="AQQ140">
        <v>0</v>
      </c>
      <c r="AQS140" t="s">
        <v>1304</v>
      </c>
      <c r="AQT140">
        <v>0</v>
      </c>
      <c r="AQU140">
        <v>0</v>
      </c>
      <c r="AQV140">
        <v>1</v>
      </c>
      <c r="AQW140">
        <v>0</v>
      </c>
      <c r="AQX140">
        <v>0</v>
      </c>
      <c r="AQY140">
        <v>0</v>
      </c>
      <c r="AQZ140">
        <v>0</v>
      </c>
      <c r="ARA140">
        <v>0</v>
      </c>
      <c r="ARB140">
        <v>0</v>
      </c>
      <c r="ARC140">
        <v>0</v>
      </c>
      <c r="ARD140">
        <v>0</v>
      </c>
      <c r="ARF140" t="s">
        <v>1325</v>
      </c>
      <c r="ARG140" t="s">
        <v>1892</v>
      </c>
      <c r="ARH140">
        <v>0</v>
      </c>
      <c r="ARI140">
        <v>1</v>
      </c>
      <c r="ARJ140">
        <v>1</v>
      </c>
      <c r="ARK140">
        <v>0</v>
      </c>
      <c r="ARL140">
        <v>0</v>
      </c>
      <c r="ARM140">
        <v>0</v>
      </c>
      <c r="ARO140" t="s">
        <v>1403</v>
      </c>
      <c r="ARP140">
        <v>0</v>
      </c>
      <c r="ARQ140">
        <v>0</v>
      </c>
      <c r="ARR140">
        <v>0</v>
      </c>
      <c r="ARS140">
        <v>0</v>
      </c>
      <c r="ART140">
        <v>0</v>
      </c>
      <c r="ARU140">
        <v>0</v>
      </c>
      <c r="ARV140">
        <v>1</v>
      </c>
      <c r="ARW140">
        <v>0</v>
      </c>
      <c r="ARX140">
        <v>0</v>
      </c>
      <c r="ARZ140" t="s">
        <v>1306</v>
      </c>
      <c r="ASA140" t="s">
        <v>2029</v>
      </c>
      <c r="ASB140">
        <v>0</v>
      </c>
      <c r="ASC140">
        <v>1</v>
      </c>
      <c r="ASD140">
        <v>1</v>
      </c>
      <c r="ASE140">
        <v>0</v>
      </c>
      <c r="ASF140">
        <v>0</v>
      </c>
      <c r="ASG140">
        <v>0</v>
      </c>
      <c r="ASH140">
        <v>0</v>
      </c>
      <c r="ASI140">
        <v>0</v>
      </c>
      <c r="ASJ140">
        <v>0</v>
      </c>
      <c r="ASL140" t="s">
        <v>1578</v>
      </c>
      <c r="ASM140">
        <v>0</v>
      </c>
      <c r="ASN140">
        <v>0</v>
      </c>
      <c r="ASO140">
        <v>0</v>
      </c>
      <c r="ASP140">
        <v>1</v>
      </c>
      <c r="ASQ140">
        <v>0</v>
      </c>
      <c r="ASR140">
        <v>0</v>
      </c>
      <c r="ASS140">
        <v>0</v>
      </c>
      <c r="AST140">
        <v>0</v>
      </c>
      <c r="ASU140">
        <v>0</v>
      </c>
      <c r="ASV140">
        <v>0</v>
      </c>
      <c r="ASX140" t="s">
        <v>1598</v>
      </c>
      <c r="ASY140">
        <v>0</v>
      </c>
      <c r="ASZ140">
        <v>0</v>
      </c>
      <c r="ATA140">
        <v>0</v>
      </c>
      <c r="ATB140">
        <v>0</v>
      </c>
      <c r="ATC140">
        <v>1</v>
      </c>
      <c r="ATD140">
        <v>0</v>
      </c>
      <c r="ATE140">
        <v>0</v>
      </c>
      <c r="ATF140">
        <v>0</v>
      </c>
      <c r="ATG140">
        <v>0</v>
      </c>
      <c r="ATI140" t="s">
        <v>1768</v>
      </c>
      <c r="ATJ140">
        <v>0</v>
      </c>
      <c r="ATK140">
        <v>0</v>
      </c>
      <c r="ATL140">
        <v>0</v>
      </c>
      <c r="ATM140">
        <v>0</v>
      </c>
      <c r="ATN140">
        <v>1</v>
      </c>
      <c r="ATO140">
        <v>1</v>
      </c>
      <c r="ATP140">
        <v>1</v>
      </c>
      <c r="ATQ140">
        <v>0</v>
      </c>
      <c r="ATR140">
        <v>0</v>
      </c>
      <c r="ATT140" t="s">
        <v>1445</v>
      </c>
      <c r="ATU140" t="s">
        <v>1417</v>
      </c>
      <c r="ATX140" t="s">
        <v>1445</v>
      </c>
      <c r="ATY140" t="s">
        <v>1294</v>
      </c>
      <c r="AUA140" t="s">
        <v>1796</v>
      </c>
      <c r="AUG140">
        <v>446208933</v>
      </c>
      <c r="AUH140" s="167">
        <v>45106.49113425926</v>
      </c>
      <c r="AUK140" t="s">
        <v>1308</v>
      </c>
      <c r="AUL140" t="s">
        <v>1309</v>
      </c>
      <c r="AUM140" t="s">
        <v>1310</v>
      </c>
    </row>
    <row r="141" spans="1:534 1125:1235" customFormat="1" ht="14.45">
      <c r="A141">
        <v>140</v>
      </c>
      <c r="B141" t="s">
        <v>2030</v>
      </c>
      <c r="C141" s="167">
        <v>45106</v>
      </c>
      <c r="D141" t="s">
        <v>1785</v>
      </c>
      <c r="E141" t="s">
        <v>1786</v>
      </c>
      <c r="F141" s="167">
        <v>45106.471500567131</v>
      </c>
      <c r="G141" s="167">
        <v>45106.474752210648</v>
      </c>
      <c r="H141" t="s">
        <v>1286</v>
      </c>
      <c r="K141" t="s">
        <v>1787</v>
      </c>
      <c r="L141" s="167">
        <v>45106</v>
      </c>
      <c r="M141" t="s">
        <v>1288</v>
      </c>
      <c r="N141" t="s">
        <v>1788</v>
      </c>
      <c r="O141" t="s">
        <v>1789</v>
      </c>
      <c r="P141" t="s">
        <v>1291</v>
      </c>
      <c r="S141" t="s">
        <v>1790</v>
      </c>
      <c r="T141" t="s">
        <v>1791</v>
      </c>
      <c r="V141" t="s">
        <v>1294</v>
      </c>
      <c r="X141" t="s">
        <v>1295</v>
      </c>
      <c r="AA141" t="s">
        <v>1296</v>
      </c>
      <c r="AB141">
        <v>0</v>
      </c>
      <c r="AC141">
        <v>0</v>
      </c>
      <c r="AD141">
        <v>0</v>
      </c>
      <c r="AE141">
        <v>1</v>
      </c>
      <c r="AF141">
        <v>1</v>
      </c>
      <c r="EK141" t="s">
        <v>1296</v>
      </c>
      <c r="EL141">
        <v>0</v>
      </c>
      <c r="EM141">
        <v>0</v>
      </c>
      <c r="EN141">
        <v>0</v>
      </c>
      <c r="EO141">
        <v>0</v>
      </c>
      <c r="EP141">
        <v>1</v>
      </c>
      <c r="EQ141">
        <v>1</v>
      </c>
      <c r="JB141" t="s">
        <v>2028</v>
      </c>
      <c r="JC141">
        <v>0</v>
      </c>
      <c r="JD141">
        <v>0</v>
      </c>
      <c r="JE141">
        <v>0</v>
      </c>
      <c r="JF141">
        <v>0</v>
      </c>
      <c r="JG141">
        <v>0</v>
      </c>
      <c r="JH141">
        <v>1</v>
      </c>
      <c r="JI141">
        <v>0</v>
      </c>
      <c r="JJ141">
        <v>0</v>
      </c>
      <c r="JK141">
        <v>0</v>
      </c>
      <c r="JL141">
        <v>0</v>
      </c>
      <c r="JM141">
        <v>0</v>
      </c>
      <c r="JN141">
        <v>0</v>
      </c>
      <c r="JO141">
        <v>0</v>
      </c>
      <c r="JP141">
        <v>0</v>
      </c>
      <c r="JQ141">
        <v>0</v>
      </c>
      <c r="JR141">
        <v>0</v>
      </c>
      <c r="JS141">
        <v>1</v>
      </c>
      <c r="JT141">
        <v>3</v>
      </c>
      <c r="MI141" t="s">
        <v>1318</v>
      </c>
      <c r="MJ141">
        <v>750</v>
      </c>
      <c r="MK141" t="s">
        <v>1317</v>
      </c>
      <c r="MN141">
        <v>15</v>
      </c>
      <c r="MO141">
        <v>30</v>
      </c>
      <c r="MP141">
        <v>1</v>
      </c>
      <c r="MQ141">
        <v>300</v>
      </c>
      <c r="MR141">
        <v>0</v>
      </c>
      <c r="QX141" t="s">
        <v>1294</v>
      </c>
      <c r="QZ141" t="s">
        <v>2028</v>
      </c>
      <c r="RA141">
        <v>0</v>
      </c>
      <c r="RB141">
        <v>0</v>
      </c>
      <c r="RC141">
        <v>0</v>
      </c>
      <c r="RD141">
        <v>0</v>
      </c>
      <c r="RE141">
        <v>0</v>
      </c>
      <c r="RF141">
        <v>1</v>
      </c>
      <c r="RG141">
        <v>0</v>
      </c>
      <c r="RH141">
        <v>0</v>
      </c>
      <c r="RI141">
        <v>0</v>
      </c>
      <c r="RJ141">
        <v>0</v>
      </c>
      <c r="RK141">
        <v>0</v>
      </c>
      <c r="RL141">
        <v>0</v>
      </c>
      <c r="RM141">
        <v>0</v>
      </c>
      <c r="RN141">
        <v>0</v>
      </c>
      <c r="RO141">
        <v>0</v>
      </c>
      <c r="RP141">
        <v>0</v>
      </c>
      <c r="RR141" t="s">
        <v>1728</v>
      </c>
      <c r="RS141">
        <v>0</v>
      </c>
      <c r="RT141">
        <v>0</v>
      </c>
      <c r="RU141">
        <v>0</v>
      </c>
      <c r="RV141">
        <v>0</v>
      </c>
      <c r="RW141">
        <v>0</v>
      </c>
      <c r="RX141">
        <v>1</v>
      </c>
      <c r="RY141">
        <v>1</v>
      </c>
      <c r="RZ141">
        <v>0</v>
      </c>
      <c r="SA141">
        <v>0</v>
      </c>
      <c r="SB141">
        <v>0</v>
      </c>
      <c r="SC141">
        <v>0</v>
      </c>
      <c r="SF141" t="s">
        <v>1303</v>
      </c>
      <c r="SG141">
        <v>1</v>
      </c>
      <c r="SH141">
        <v>0</v>
      </c>
      <c r="SI141">
        <v>0</v>
      </c>
      <c r="SJ141">
        <v>0</v>
      </c>
      <c r="AQG141" t="s">
        <v>1563</v>
      </c>
      <c r="AQH141">
        <v>0</v>
      </c>
      <c r="AQI141">
        <v>0</v>
      </c>
      <c r="AQJ141">
        <v>1</v>
      </c>
      <c r="AQK141">
        <v>0</v>
      </c>
      <c r="AQL141">
        <v>0</v>
      </c>
      <c r="AQM141">
        <v>1</v>
      </c>
      <c r="AQN141">
        <v>0</v>
      </c>
      <c r="AQO141">
        <v>0</v>
      </c>
      <c r="AQP141">
        <v>0</v>
      </c>
      <c r="AQQ141">
        <v>0</v>
      </c>
      <c r="AQS141" t="s">
        <v>1304</v>
      </c>
      <c r="AQT141">
        <v>0</v>
      </c>
      <c r="AQU141">
        <v>0</v>
      </c>
      <c r="AQV141">
        <v>1</v>
      </c>
      <c r="AQW141">
        <v>0</v>
      </c>
      <c r="AQX141">
        <v>0</v>
      </c>
      <c r="AQY141">
        <v>0</v>
      </c>
      <c r="AQZ141">
        <v>0</v>
      </c>
      <c r="ARA141">
        <v>0</v>
      </c>
      <c r="ARB141">
        <v>0</v>
      </c>
      <c r="ARC141">
        <v>0</v>
      </c>
      <c r="ARD141">
        <v>0</v>
      </c>
      <c r="ARF141" t="s">
        <v>1325</v>
      </c>
      <c r="ARG141" t="s">
        <v>1821</v>
      </c>
      <c r="ARH141">
        <v>0</v>
      </c>
      <c r="ARI141">
        <v>0</v>
      </c>
      <c r="ARJ141">
        <v>1</v>
      </c>
      <c r="ARK141">
        <v>0</v>
      </c>
      <c r="ARL141">
        <v>0</v>
      </c>
      <c r="ARM141">
        <v>0</v>
      </c>
      <c r="ARO141" t="s">
        <v>1403</v>
      </c>
      <c r="ARP141">
        <v>0</v>
      </c>
      <c r="ARQ141">
        <v>0</v>
      </c>
      <c r="ARR141">
        <v>0</v>
      </c>
      <c r="ARS141">
        <v>0</v>
      </c>
      <c r="ART141">
        <v>0</v>
      </c>
      <c r="ARU141">
        <v>0</v>
      </c>
      <c r="ARV141">
        <v>1</v>
      </c>
      <c r="ARW141">
        <v>0</v>
      </c>
      <c r="ARX141">
        <v>0</v>
      </c>
      <c r="ARZ141" t="s">
        <v>1306</v>
      </c>
      <c r="ASA141" t="s">
        <v>2031</v>
      </c>
      <c r="ASB141">
        <v>0</v>
      </c>
      <c r="ASC141">
        <v>0</v>
      </c>
      <c r="ASD141">
        <v>1</v>
      </c>
      <c r="ASE141">
        <v>0</v>
      </c>
      <c r="ASF141">
        <v>0</v>
      </c>
      <c r="ASG141">
        <v>1</v>
      </c>
      <c r="ASH141">
        <v>0</v>
      </c>
      <c r="ASI141">
        <v>0</v>
      </c>
      <c r="ASJ141">
        <v>0</v>
      </c>
      <c r="ASL141" t="s">
        <v>1578</v>
      </c>
      <c r="ASM141">
        <v>0</v>
      </c>
      <c r="ASN141">
        <v>0</v>
      </c>
      <c r="ASO141">
        <v>0</v>
      </c>
      <c r="ASP141">
        <v>1</v>
      </c>
      <c r="ASQ141">
        <v>0</v>
      </c>
      <c r="ASR141">
        <v>0</v>
      </c>
      <c r="ASS141">
        <v>0</v>
      </c>
      <c r="AST141">
        <v>0</v>
      </c>
      <c r="ASU141">
        <v>0</v>
      </c>
      <c r="ASV141">
        <v>0</v>
      </c>
      <c r="ASX141" t="s">
        <v>1598</v>
      </c>
      <c r="ASY141">
        <v>0</v>
      </c>
      <c r="ASZ141">
        <v>0</v>
      </c>
      <c r="ATA141">
        <v>0</v>
      </c>
      <c r="ATB141">
        <v>0</v>
      </c>
      <c r="ATC141">
        <v>1</v>
      </c>
      <c r="ATD141">
        <v>0</v>
      </c>
      <c r="ATE141">
        <v>0</v>
      </c>
      <c r="ATF141">
        <v>0</v>
      </c>
      <c r="ATG141">
        <v>0</v>
      </c>
      <c r="ATI141" t="s">
        <v>1800</v>
      </c>
      <c r="ATJ141">
        <v>0</v>
      </c>
      <c r="ATK141">
        <v>0</v>
      </c>
      <c r="ATL141">
        <v>0</v>
      </c>
      <c r="ATM141">
        <v>0</v>
      </c>
      <c r="ATN141">
        <v>0</v>
      </c>
      <c r="ATO141">
        <v>1</v>
      </c>
      <c r="ATP141">
        <v>1</v>
      </c>
      <c r="ATQ141">
        <v>0</v>
      </c>
      <c r="ATR141">
        <v>0</v>
      </c>
      <c r="ATT141" t="s">
        <v>1445</v>
      </c>
      <c r="ATU141" t="s">
        <v>1294</v>
      </c>
      <c r="ATW141" t="s">
        <v>1814</v>
      </c>
      <c r="ATX141" t="s">
        <v>1445</v>
      </c>
      <c r="ATY141" t="s">
        <v>1294</v>
      </c>
      <c r="AUA141" t="s">
        <v>1796</v>
      </c>
      <c r="AUG141">
        <v>446208943</v>
      </c>
      <c r="AUH141" s="167">
        <v>45106.491157407407</v>
      </c>
      <c r="AUK141" t="s">
        <v>1308</v>
      </c>
      <c r="AUL141" t="s">
        <v>1309</v>
      </c>
      <c r="AUM141" t="s">
        <v>1310</v>
      </c>
    </row>
    <row r="142" spans="1:534 1125:1235" customFormat="1" ht="14.45">
      <c r="A142">
        <v>141</v>
      </c>
      <c r="B142" t="s">
        <v>2032</v>
      </c>
      <c r="C142" s="167">
        <v>45106</v>
      </c>
      <c r="D142" t="s">
        <v>1785</v>
      </c>
      <c r="E142" t="s">
        <v>1786</v>
      </c>
      <c r="F142" s="167">
        <v>45106.480270439817</v>
      </c>
      <c r="G142" s="167">
        <v>45106.483551076388</v>
      </c>
      <c r="H142" t="s">
        <v>1286</v>
      </c>
      <c r="K142" t="s">
        <v>1787</v>
      </c>
      <c r="L142" s="167">
        <v>45106</v>
      </c>
      <c r="M142" t="s">
        <v>1288</v>
      </c>
      <c r="N142" t="s">
        <v>1788</v>
      </c>
      <c r="O142" t="s">
        <v>1789</v>
      </c>
      <c r="P142" t="s">
        <v>1291</v>
      </c>
      <c r="S142" t="s">
        <v>1790</v>
      </c>
      <c r="T142" t="s">
        <v>1791</v>
      </c>
      <c r="V142" t="s">
        <v>1294</v>
      </c>
      <c r="X142" t="s">
        <v>1295</v>
      </c>
      <c r="AA142" t="s">
        <v>1296</v>
      </c>
      <c r="AB142">
        <v>0</v>
      </c>
      <c r="AC142">
        <v>0</v>
      </c>
      <c r="AD142">
        <v>0</v>
      </c>
      <c r="AE142">
        <v>1</v>
      </c>
      <c r="AF142">
        <v>1</v>
      </c>
      <c r="EK142" t="s">
        <v>1296</v>
      </c>
      <c r="EL142">
        <v>0</v>
      </c>
      <c r="EM142">
        <v>0</v>
      </c>
      <c r="EN142">
        <v>0</v>
      </c>
      <c r="EO142">
        <v>0</v>
      </c>
      <c r="EP142">
        <v>1</v>
      </c>
      <c r="EQ142">
        <v>1</v>
      </c>
      <c r="JB142" t="s">
        <v>2028</v>
      </c>
      <c r="JC142">
        <v>0</v>
      </c>
      <c r="JD142">
        <v>0</v>
      </c>
      <c r="JE142">
        <v>0</v>
      </c>
      <c r="JF142">
        <v>0</v>
      </c>
      <c r="JG142">
        <v>0</v>
      </c>
      <c r="JH142">
        <v>1</v>
      </c>
      <c r="JI142">
        <v>0</v>
      </c>
      <c r="JJ142">
        <v>0</v>
      </c>
      <c r="JK142">
        <v>0</v>
      </c>
      <c r="JL142">
        <v>0</v>
      </c>
      <c r="JM142">
        <v>0</v>
      </c>
      <c r="JN142">
        <v>0</v>
      </c>
      <c r="JO142">
        <v>0</v>
      </c>
      <c r="JP142">
        <v>0</v>
      </c>
      <c r="JQ142">
        <v>0</v>
      </c>
      <c r="JR142">
        <v>0</v>
      </c>
      <c r="JS142">
        <v>1</v>
      </c>
      <c r="JT142">
        <v>3</v>
      </c>
      <c r="MI142" t="s">
        <v>1318</v>
      </c>
      <c r="MJ142">
        <v>1000</v>
      </c>
      <c r="MK142" t="s">
        <v>1317</v>
      </c>
      <c r="MN142">
        <v>30</v>
      </c>
      <c r="MO142">
        <v>30</v>
      </c>
      <c r="MP142">
        <v>1</v>
      </c>
      <c r="MQ142">
        <v>200</v>
      </c>
      <c r="MR142">
        <v>0</v>
      </c>
      <c r="QX142" t="s">
        <v>1294</v>
      </c>
      <c r="QZ142" t="s">
        <v>2028</v>
      </c>
      <c r="RA142">
        <v>0</v>
      </c>
      <c r="RB142">
        <v>0</v>
      </c>
      <c r="RC142">
        <v>0</v>
      </c>
      <c r="RD142">
        <v>0</v>
      </c>
      <c r="RE142">
        <v>0</v>
      </c>
      <c r="RF142">
        <v>1</v>
      </c>
      <c r="RG142">
        <v>0</v>
      </c>
      <c r="RH142">
        <v>0</v>
      </c>
      <c r="RI142">
        <v>0</v>
      </c>
      <c r="RJ142">
        <v>0</v>
      </c>
      <c r="RK142">
        <v>0</v>
      </c>
      <c r="RL142">
        <v>0</v>
      </c>
      <c r="RM142">
        <v>0</v>
      </c>
      <c r="RN142">
        <v>0</v>
      </c>
      <c r="RO142">
        <v>0</v>
      </c>
      <c r="RP142">
        <v>0</v>
      </c>
      <c r="RR142" t="s">
        <v>1728</v>
      </c>
      <c r="RS142">
        <v>0</v>
      </c>
      <c r="RT142">
        <v>0</v>
      </c>
      <c r="RU142">
        <v>0</v>
      </c>
      <c r="RV142">
        <v>0</v>
      </c>
      <c r="RW142">
        <v>0</v>
      </c>
      <c r="RX142">
        <v>1</v>
      </c>
      <c r="RY142">
        <v>1</v>
      </c>
      <c r="RZ142">
        <v>0</v>
      </c>
      <c r="SA142">
        <v>0</v>
      </c>
      <c r="SB142">
        <v>0</v>
      </c>
      <c r="SC142">
        <v>0</v>
      </c>
      <c r="SF142" t="s">
        <v>1332</v>
      </c>
      <c r="SG142">
        <v>0</v>
      </c>
      <c r="SH142">
        <v>1</v>
      </c>
      <c r="SI142">
        <v>0</v>
      </c>
      <c r="SJ142">
        <v>0</v>
      </c>
      <c r="SK142" t="s">
        <v>2028</v>
      </c>
      <c r="SL142">
        <v>0</v>
      </c>
      <c r="SM142">
        <v>0</v>
      </c>
      <c r="SN142">
        <v>0</v>
      </c>
      <c r="SO142">
        <v>0</v>
      </c>
      <c r="SP142">
        <v>0</v>
      </c>
      <c r="SQ142">
        <v>1</v>
      </c>
      <c r="SR142">
        <v>0</v>
      </c>
      <c r="SS142">
        <v>0</v>
      </c>
      <c r="ST142">
        <v>0</v>
      </c>
      <c r="SU142">
        <v>0</v>
      </c>
      <c r="SV142">
        <v>0</v>
      </c>
      <c r="SW142">
        <v>0</v>
      </c>
      <c r="SX142">
        <v>0</v>
      </c>
      <c r="SY142">
        <v>0</v>
      </c>
      <c r="SZ142">
        <v>0</v>
      </c>
      <c r="TA142">
        <v>0</v>
      </c>
      <c r="TB142" t="s">
        <v>1631</v>
      </c>
      <c r="TC142">
        <v>0</v>
      </c>
      <c r="TD142">
        <v>0</v>
      </c>
      <c r="TE142">
        <v>0</v>
      </c>
      <c r="TF142">
        <v>0</v>
      </c>
      <c r="TG142">
        <v>0</v>
      </c>
      <c r="TH142">
        <v>1</v>
      </c>
      <c r="TI142">
        <v>0</v>
      </c>
      <c r="TJ142">
        <v>0</v>
      </c>
      <c r="TK142">
        <v>1</v>
      </c>
      <c r="TL142">
        <v>0</v>
      </c>
      <c r="TM142">
        <v>0</v>
      </c>
      <c r="TN142">
        <v>0</v>
      </c>
      <c r="AQG142" t="s">
        <v>1604</v>
      </c>
      <c r="AQH142">
        <v>0</v>
      </c>
      <c r="AQI142">
        <v>0</v>
      </c>
      <c r="AQJ142">
        <v>0</v>
      </c>
      <c r="AQK142">
        <v>0</v>
      </c>
      <c r="AQL142">
        <v>0</v>
      </c>
      <c r="AQM142">
        <v>1</v>
      </c>
      <c r="AQN142">
        <v>0</v>
      </c>
      <c r="AQO142">
        <v>0</v>
      </c>
      <c r="AQP142">
        <v>0</v>
      </c>
      <c r="AQQ142">
        <v>0</v>
      </c>
      <c r="AQS142" t="s">
        <v>1304</v>
      </c>
      <c r="AQT142">
        <v>0</v>
      </c>
      <c r="AQU142">
        <v>0</v>
      </c>
      <c r="AQV142">
        <v>1</v>
      </c>
      <c r="AQW142">
        <v>0</v>
      </c>
      <c r="AQX142">
        <v>0</v>
      </c>
      <c r="AQY142">
        <v>0</v>
      </c>
      <c r="AQZ142">
        <v>0</v>
      </c>
      <c r="ARA142">
        <v>0</v>
      </c>
      <c r="ARB142">
        <v>0</v>
      </c>
      <c r="ARC142">
        <v>0</v>
      </c>
      <c r="ARD142">
        <v>0</v>
      </c>
      <c r="ARF142" t="s">
        <v>1325</v>
      </c>
      <c r="ARG142" t="s">
        <v>1480</v>
      </c>
      <c r="ARH142">
        <v>0</v>
      </c>
      <c r="ARI142">
        <v>1</v>
      </c>
      <c r="ARJ142">
        <v>1</v>
      </c>
      <c r="ARK142">
        <v>0</v>
      </c>
      <c r="ARL142">
        <v>0</v>
      </c>
      <c r="ARM142">
        <v>0</v>
      </c>
      <c r="ARO142" t="s">
        <v>1403</v>
      </c>
      <c r="ARP142">
        <v>0</v>
      </c>
      <c r="ARQ142">
        <v>0</v>
      </c>
      <c r="ARR142">
        <v>0</v>
      </c>
      <c r="ARS142">
        <v>0</v>
      </c>
      <c r="ART142">
        <v>0</v>
      </c>
      <c r="ARU142">
        <v>0</v>
      </c>
      <c r="ARV142">
        <v>1</v>
      </c>
      <c r="ARW142">
        <v>0</v>
      </c>
      <c r="ARX142">
        <v>0</v>
      </c>
      <c r="ARZ142" t="s">
        <v>1306</v>
      </c>
      <c r="ASA142" t="s">
        <v>1822</v>
      </c>
      <c r="ASB142">
        <v>0</v>
      </c>
      <c r="ASC142">
        <v>0</v>
      </c>
      <c r="ASD142">
        <v>1</v>
      </c>
      <c r="ASE142">
        <v>0</v>
      </c>
      <c r="ASF142">
        <v>0</v>
      </c>
      <c r="ASG142">
        <v>0</v>
      </c>
      <c r="ASH142">
        <v>0</v>
      </c>
      <c r="ASI142">
        <v>0</v>
      </c>
      <c r="ASJ142">
        <v>0</v>
      </c>
      <c r="ASL142" t="s">
        <v>1578</v>
      </c>
      <c r="ASM142">
        <v>0</v>
      </c>
      <c r="ASN142">
        <v>0</v>
      </c>
      <c r="ASO142">
        <v>0</v>
      </c>
      <c r="ASP142">
        <v>1</v>
      </c>
      <c r="ASQ142">
        <v>0</v>
      </c>
      <c r="ASR142">
        <v>0</v>
      </c>
      <c r="ASS142">
        <v>0</v>
      </c>
      <c r="AST142">
        <v>0</v>
      </c>
      <c r="ASU142">
        <v>0</v>
      </c>
      <c r="ASV142">
        <v>0</v>
      </c>
      <c r="ASX142" t="s">
        <v>1598</v>
      </c>
      <c r="ASY142">
        <v>0</v>
      </c>
      <c r="ASZ142">
        <v>0</v>
      </c>
      <c r="ATA142">
        <v>0</v>
      </c>
      <c r="ATB142">
        <v>0</v>
      </c>
      <c r="ATC142">
        <v>1</v>
      </c>
      <c r="ATD142">
        <v>0</v>
      </c>
      <c r="ATE142">
        <v>0</v>
      </c>
      <c r="ATF142">
        <v>0</v>
      </c>
      <c r="ATG142">
        <v>0</v>
      </c>
      <c r="ATI142" t="s">
        <v>1800</v>
      </c>
      <c r="ATJ142">
        <v>0</v>
      </c>
      <c r="ATK142">
        <v>0</v>
      </c>
      <c r="ATL142">
        <v>0</v>
      </c>
      <c r="ATM142">
        <v>0</v>
      </c>
      <c r="ATN142">
        <v>0</v>
      </c>
      <c r="ATO142">
        <v>1</v>
      </c>
      <c r="ATP142">
        <v>1</v>
      </c>
      <c r="ATQ142">
        <v>0</v>
      </c>
      <c r="ATR142">
        <v>0</v>
      </c>
      <c r="ATT142" t="s">
        <v>1445</v>
      </c>
      <c r="ATU142" t="s">
        <v>1417</v>
      </c>
      <c r="ATX142" t="s">
        <v>1445</v>
      </c>
      <c r="ATY142" t="s">
        <v>1294</v>
      </c>
      <c r="AUA142" t="s">
        <v>1796</v>
      </c>
      <c r="AUG142">
        <v>446208957</v>
      </c>
      <c r="AUH142" s="167">
        <v>45106.49119212963</v>
      </c>
      <c r="AUK142" t="s">
        <v>1308</v>
      </c>
      <c r="AUL142" t="s">
        <v>1309</v>
      </c>
      <c r="AUM142" t="s">
        <v>1310</v>
      </c>
    </row>
    <row r="143" spans="1:534 1125:1235" customFormat="1" ht="14.45">
      <c r="A143">
        <v>142</v>
      </c>
      <c r="B143" t="s">
        <v>2033</v>
      </c>
      <c r="C143" s="167">
        <v>45106</v>
      </c>
      <c r="D143" t="s">
        <v>1956</v>
      </c>
      <c r="E143" t="s">
        <v>1957</v>
      </c>
      <c r="F143" s="167">
        <v>45106.527278900467</v>
      </c>
      <c r="G143" s="167">
        <v>45106.568075682873</v>
      </c>
      <c r="H143" t="s">
        <v>1286</v>
      </c>
      <c r="K143" t="s">
        <v>1787</v>
      </c>
      <c r="L143" s="167">
        <v>45106</v>
      </c>
      <c r="M143" t="s">
        <v>1288</v>
      </c>
      <c r="N143" t="s">
        <v>1289</v>
      </c>
      <c r="O143" t="s">
        <v>1958</v>
      </c>
      <c r="P143" t="s">
        <v>1291</v>
      </c>
      <c r="S143" t="s">
        <v>1790</v>
      </c>
      <c r="T143" t="s">
        <v>1959</v>
      </c>
      <c r="V143" t="s">
        <v>1294</v>
      </c>
      <c r="X143" t="s">
        <v>1295</v>
      </c>
      <c r="AA143" t="s">
        <v>1405</v>
      </c>
      <c r="AB143">
        <v>1</v>
      </c>
      <c r="AC143">
        <v>0</v>
      </c>
      <c r="AD143">
        <v>0</v>
      </c>
      <c r="AE143">
        <v>0</v>
      </c>
      <c r="AF143">
        <v>1</v>
      </c>
      <c r="AH143" t="s">
        <v>1318</v>
      </c>
      <c r="AI143">
        <v>1500</v>
      </c>
      <c r="AJ143" t="s">
        <v>1317</v>
      </c>
      <c r="AM143">
        <v>36</v>
      </c>
      <c r="AN143">
        <v>2</v>
      </c>
      <c r="AO143">
        <v>0</v>
      </c>
      <c r="AP143">
        <v>68</v>
      </c>
      <c r="AQ143">
        <v>80</v>
      </c>
      <c r="BW143" t="s">
        <v>1294</v>
      </c>
      <c r="BY143" t="s">
        <v>1405</v>
      </c>
      <c r="BZ143">
        <v>1</v>
      </c>
      <c r="CA143">
        <v>0</v>
      </c>
      <c r="CB143">
        <v>0</v>
      </c>
      <c r="CC143">
        <v>0</v>
      </c>
      <c r="CE143" t="s">
        <v>2034</v>
      </c>
      <c r="CF143">
        <v>1</v>
      </c>
      <c r="CG143">
        <v>0</v>
      </c>
      <c r="CH143">
        <v>0</v>
      </c>
      <c r="CI143">
        <v>0</v>
      </c>
      <c r="CJ143">
        <v>0</v>
      </c>
      <c r="CK143">
        <v>1</v>
      </c>
      <c r="CL143">
        <v>0</v>
      </c>
      <c r="CM143">
        <v>0</v>
      </c>
      <c r="CN143">
        <v>0</v>
      </c>
      <c r="CO143">
        <v>0</v>
      </c>
      <c r="CP143">
        <v>0</v>
      </c>
      <c r="CS143" t="s">
        <v>1303</v>
      </c>
      <c r="CT143">
        <v>1</v>
      </c>
      <c r="CU143">
        <v>0</v>
      </c>
      <c r="CV143">
        <v>0</v>
      </c>
      <c r="CW143">
        <v>0</v>
      </c>
      <c r="EK143" t="s">
        <v>1296</v>
      </c>
      <c r="EL143">
        <v>0</v>
      </c>
      <c r="EM143">
        <v>0</v>
      </c>
      <c r="EN143">
        <v>0</v>
      </c>
      <c r="EO143">
        <v>0</v>
      </c>
      <c r="EP143">
        <v>1</v>
      </c>
      <c r="EQ143">
        <v>1</v>
      </c>
      <c r="JB143" t="s">
        <v>2035</v>
      </c>
      <c r="JC143">
        <v>0</v>
      </c>
      <c r="JD143">
        <v>0</v>
      </c>
      <c r="JE143">
        <v>0</v>
      </c>
      <c r="JF143">
        <v>0</v>
      </c>
      <c r="JG143">
        <v>0</v>
      </c>
      <c r="JH143">
        <v>0</v>
      </c>
      <c r="JI143">
        <v>1</v>
      </c>
      <c r="JJ143">
        <v>1</v>
      </c>
      <c r="JK143">
        <v>1</v>
      </c>
      <c r="JL143">
        <v>1</v>
      </c>
      <c r="JM143">
        <v>0</v>
      </c>
      <c r="JN143">
        <v>0</v>
      </c>
      <c r="JO143">
        <v>0</v>
      </c>
      <c r="JP143">
        <v>0</v>
      </c>
      <c r="JQ143">
        <v>0</v>
      </c>
      <c r="JR143">
        <v>0</v>
      </c>
      <c r="JS143">
        <v>4</v>
      </c>
      <c r="JT143">
        <v>6</v>
      </c>
      <c r="MT143" t="s">
        <v>1298</v>
      </c>
      <c r="MU143">
        <v>200</v>
      </c>
      <c r="MV143" t="s">
        <v>1317</v>
      </c>
      <c r="MY143">
        <v>30</v>
      </c>
      <c r="MZ143">
        <v>2</v>
      </c>
      <c r="NA143">
        <v>0</v>
      </c>
      <c r="NB143">
        <v>100</v>
      </c>
      <c r="NC143">
        <v>100</v>
      </c>
      <c r="NE143" t="s">
        <v>1298</v>
      </c>
      <c r="NF143" t="s">
        <v>1522</v>
      </c>
      <c r="NG143">
        <v>1</v>
      </c>
      <c r="NH143">
        <v>1</v>
      </c>
      <c r="NI143">
        <v>1</v>
      </c>
      <c r="NJ143">
        <v>500</v>
      </c>
      <c r="NK143">
        <v>100</v>
      </c>
      <c r="NL143">
        <v>1250</v>
      </c>
      <c r="NM143" t="s">
        <v>1317</v>
      </c>
      <c r="NP143">
        <v>30</v>
      </c>
      <c r="NQ143">
        <v>2</v>
      </c>
      <c r="NR143">
        <v>0</v>
      </c>
      <c r="NS143">
        <v>120</v>
      </c>
      <c r="NT143">
        <v>200</v>
      </c>
      <c r="NV143" t="s">
        <v>1298</v>
      </c>
      <c r="NW143">
        <v>600</v>
      </c>
      <c r="NX143" t="s">
        <v>1317</v>
      </c>
      <c r="OA143">
        <v>30</v>
      </c>
      <c r="OB143">
        <v>2</v>
      </c>
      <c r="OC143">
        <v>0</v>
      </c>
      <c r="OD143">
        <v>30</v>
      </c>
      <c r="OE143">
        <v>30</v>
      </c>
      <c r="OG143" t="s">
        <v>1298</v>
      </c>
      <c r="OH143">
        <v>3000</v>
      </c>
      <c r="OI143" t="s">
        <v>1317</v>
      </c>
      <c r="OL143">
        <v>14</v>
      </c>
      <c r="OM143">
        <v>1</v>
      </c>
      <c r="ON143">
        <v>0</v>
      </c>
      <c r="OO143">
        <v>70</v>
      </c>
      <c r="OP143">
        <v>2</v>
      </c>
      <c r="QX143" t="s">
        <v>1294</v>
      </c>
      <c r="QZ143" t="s">
        <v>1409</v>
      </c>
      <c r="RA143">
        <v>0</v>
      </c>
      <c r="RB143">
        <v>0</v>
      </c>
      <c r="RC143">
        <v>0</v>
      </c>
      <c r="RD143">
        <v>0</v>
      </c>
      <c r="RE143">
        <v>0</v>
      </c>
      <c r="RF143">
        <v>0</v>
      </c>
      <c r="RG143">
        <v>0</v>
      </c>
      <c r="RH143">
        <v>0</v>
      </c>
      <c r="RI143">
        <v>0</v>
      </c>
      <c r="RJ143">
        <v>1</v>
      </c>
      <c r="RK143">
        <v>0</v>
      </c>
      <c r="RL143">
        <v>0</v>
      </c>
      <c r="RM143">
        <v>0</v>
      </c>
      <c r="RN143">
        <v>0</v>
      </c>
      <c r="RO143">
        <v>0</v>
      </c>
      <c r="RP143">
        <v>0</v>
      </c>
      <c r="RR143" t="s">
        <v>2034</v>
      </c>
      <c r="RS143">
        <v>1</v>
      </c>
      <c r="RT143">
        <v>0</v>
      </c>
      <c r="RU143">
        <v>0</v>
      </c>
      <c r="RV143">
        <v>0</v>
      </c>
      <c r="RW143">
        <v>0</v>
      </c>
      <c r="RX143">
        <v>1</v>
      </c>
      <c r="RY143">
        <v>0</v>
      </c>
      <c r="RZ143">
        <v>0</v>
      </c>
      <c r="SA143">
        <v>0</v>
      </c>
      <c r="SB143">
        <v>0</v>
      </c>
      <c r="SC143">
        <v>0</v>
      </c>
      <c r="SF143" t="s">
        <v>1303</v>
      </c>
      <c r="SG143">
        <v>1</v>
      </c>
      <c r="SH143">
        <v>0</v>
      </c>
      <c r="SI143">
        <v>0</v>
      </c>
      <c r="SJ143">
        <v>0</v>
      </c>
      <c r="AQG143" t="s">
        <v>1616</v>
      </c>
      <c r="AQH143">
        <v>0</v>
      </c>
      <c r="AQI143">
        <v>0</v>
      </c>
      <c r="AQJ143">
        <v>1</v>
      </c>
      <c r="AQK143">
        <v>0</v>
      </c>
      <c r="AQL143">
        <v>0</v>
      </c>
      <c r="AQM143">
        <v>0</v>
      </c>
      <c r="AQN143">
        <v>0</v>
      </c>
      <c r="AQO143">
        <v>0</v>
      </c>
      <c r="AQP143">
        <v>0</v>
      </c>
      <c r="AQQ143">
        <v>0</v>
      </c>
      <c r="AQS143" t="s">
        <v>1609</v>
      </c>
      <c r="AQT143">
        <v>0</v>
      </c>
      <c r="AQU143">
        <v>0</v>
      </c>
      <c r="AQV143">
        <v>0</v>
      </c>
      <c r="AQW143">
        <v>0</v>
      </c>
      <c r="AQX143">
        <v>0</v>
      </c>
      <c r="AQY143">
        <v>1</v>
      </c>
      <c r="AQZ143">
        <v>0</v>
      </c>
      <c r="ARA143">
        <v>0</v>
      </c>
      <c r="ARB143">
        <v>0</v>
      </c>
      <c r="ARC143">
        <v>0</v>
      </c>
      <c r="ARD143">
        <v>0</v>
      </c>
      <c r="ARF143" t="s">
        <v>1372</v>
      </c>
      <c r="ARG143" t="s">
        <v>1336</v>
      </c>
      <c r="ARH143">
        <v>0</v>
      </c>
      <c r="ARI143">
        <v>1</v>
      </c>
      <c r="ARJ143">
        <v>0</v>
      </c>
      <c r="ARK143">
        <v>0</v>
      </c>
      <c r="ARL143">
        <v>0</v>
      </c>
      <c r="ARM143">
        <v>0</v>
      </c>
      <c r="ARO143" t="s">
        <v>1296</v>
      </c>
      <c r="ARP143">
        <v>1</v>
      </c>
      <c r="ARQ143">
        <v>0</v>
      </c>
      <c r="ARR143">
        <v>0</v>
      </c>
      <c r="ARS143">
        <v>0</v>
      </c>
      <c r="ART143">
        <v>0</v>
      </c>
      <c r="ARU143">
        <v>0</v>
      </c>
      <c r="ARV143">
        <v>0</v>
      </c>
      <c r="ARW143">
        <v>0</v>
      </c>
      <c r="ARX143">
        <v>0</v>
      </c>
      <c r="ARZ143" t="s">
        <v>1306</v>
      </c>
      <c r="ASA143" t="s">
        <v>1296</v>
      </c>
      <c r="ASB143">
        <v>1</v>
      </c>
      <c r="ASC143">
        <v>0</v>
      </c>
      <c r="ASD143">
        <v>0</v>
      </c>
      <c r="ASE143">
        <v>0</v>
      </c>
      <c r="ASF143">
        <v>0</v>
      </c>
      <c r="ASG143">
        <v>0</v>
      </c>
      <c r="ASH143">
        <v>0</v>
      </c>
      <c r="ASI143">
        <v>0</v>
      </c>
      <c r="ASJ143">
        <v>0</v>
      </c>
      <c r="ASL143" t="s">
        <v>1296</v>
      </c>
      <c r="ASM143">
        <v>1</v>
      </c>
      <c r="ASN143">
        <v>0</v>
      </c>
      <c r="ASO143">
        <v>0</v>
      </c>
      <c r="ASP143">
        <v>0</v>
      </c>
      <c r="ASQ143">
        <v>0</v>
      </c>
      <c r="ASR143">
        <v>0</v>
      </c>
      <c r="ASS143">
        <v>0</v>
      </c>
      <c r="AST143">
        <v>0</v>
      </c>
      <c r="ASU143">
        <v>0</v>
      </c>
      <c r="ASV143">
        <v>0</v>
      </c>
      <c r="ASX143" t="s">
        <v>1296</v>
      </c>
      <c r="ASY143">
        <v>1</v>
      </c>
      <c r="ASZ143">
        <v>0</v>
      </c>
      <c r="ATA143">
        <v>0</v>
      </c>
      <c r="ATB143">
        <v>0</v>
      </c>
      <c r="ATC143">
        <v>0</v>
      </c>
      <c r="ATD143">
        <v>0</v>
      </c>
      <c r="ATE143">
        <v>0</v>
      </c>
      <c r="ATF143">
        <v>0</v>
      </c>
      <c r="ATG143">
        <v>0</v>
      </c>
      <c r="ATI143" t="s">
        <v>1296</v>
      </c>
      <c r="ATJ143">
        <v>1</v>
      </c>
      <c r="ATK143">
        <v>0</v>
      </c>
      <c r="ATL143">
        <v>0</v>
      </c>
      <c r="ATM143">
        <v>0</v>
      </c>
      <c r="ATN143">
        <v>0</v>
      </c>
      <c r="ATO143">
        <v>0</v>
      </c>
      <c r="ATP143">
        <v>0</v>
      </c>
      <c r="ATQ143">
        <v>0</v>
      </c>
      <c r="ATR143">
        <v>0</v>
      </c>
      <c r="ATT143" t="s">
        <v>1307</v>
      </c>
      <c r="ATU143" t="s">
        <v>1294</v>
      </c>
      <c r="ATV143" t="s">
        <v>2036</v>
      </c>
      <c r="ATX143" t="s">
        <v>1327</v>
      </c>
      <c r="AUG143">
        <v>446250005</v>
      </c>
      <c r="AUH143" s="167">
        <v>45106.568518518507</v>
      </c>
      <c r="AUK143" t="s">
        <v>1308</v>
      </c>
      <c r="AUL143" t="s">
        <v>1309</v>
      </c>
      <c r="AUM143" t="s">
        <v>1310</v>
      </c>
    </row>
    <row r="144" spans="1:534 1125:1235" customFormat="1" ht="14.45">
      <c r="A144">
        <v>143</v>
      </c>
      <c r="B144" t="s">
        <v>2037</v>
      </c>
      <c r="C144" s="167">
        <v>45106</v>
      </c>
      <c r="D144" t="s">
        <v>1956</v>
      </c>
      <c r="E144" t="s">
        <v>1957</v>
      </c>
      <c r="F144" s="167">
        <v>45106.718573668993</v>
      </c>
      <c r="G144" s="167">
        <v>45106.742471701393</v>
      </c>
      <c r="H144" t="s">
        <v>1286</v>
      </c>
      <c r="K144" t="s">
        <v>1787</v>
      </c>
      <c r="L144" s="167">
        <v>45106</v>
      </c>
      <c r="M144" t="s">
        <v>1288</v>
      </c>
      <c r="N144" t="s">
        <v>1289</v>
      </c>
      <c r="O144" t="s">
        <v>1958</v>
      </c>
      <c r="P144" t="s">
        <v>1291</v>
      </c>
      <c r="S144" t="s">
        <v>1790</v>
      </c>
      <c r="T144" t="s">
        <v>1959</v>
      </c>
      <c r="V144" t="s">
        <v>1294</v>
      </c>
      <c r="X144" t="s">
        <v>1315</v>
      </c>
      <c r="AA144" t="s">
        <v>1296</v>
      </c>
      <c r="AB144">
        <v>0</v>
      </c>
      <c r="AC144">
        <v>0</v>
      </c>
      <c r="AD144">
        <v>0</v>
      </c>
      <c r="AE144">
        <v>1</v>
      </c>
      <c r="AF144">
        <v>1</v>
      </c>
      <c r="EK144" t="s">
        <v>1459</v>
      </c>
      <c r="EL144">
        <v>1</v>
      </c>
      <c r="EM144">
        <v>0</v>
      </c>
      <c r="EN144">
        <v>0</v>
      </c>
      <c r="EO144">
        <v>0</v>
      </c>
      <c r="EP144">
        <v>0</v>
      </c>
      <c r="EQ144">
        <v>1</v>
      </c>
      <c r="ES144" t="s">
        <v>1298</v>
      </c>
      <c r="ET144">
        <v>500</v>
      </c>
      <c r="EU144" t="s">
        <v>1317</v>
      </c>
      <c r="EX144">
        <v>160</v>
      </c>
      <c r="EY144">
        <v>2</v>
      </c>
      <c r="EZ144">
        <v>0</v>
      </c>
      <c r="FA144">
        <v>300</v>
      </c>
      <c r="FB144">
        <v>2</v>
      </c>
      <c r="GK144" t="s">
        <v>1294</v>
      </c>
      <c r="GM144" t="s">
        <v>1459</v>
      </c>
      <c r="GN144">
        <v>1</v>
      </c>
      <c r="GO144">
        <v>0</v>
      </c>
      <c r="GP144">
        <v>0</v>
      </c>
      <c r="GQ144">
        <v>0</v>
      </c>
      <c r="GR144">
        <v>0</v>
      </c>
      <c r="GT144" t="s">
        <v>1559</v>
      </c>
      <c r="GU144">
        <v>1</v>
      </c>
      <c r="GV144">
        <v>0</v>
      </c>
      <c r="GW144">
        <v>0</v>
      </c>
      <c r="GX144">
        <v>0</v>
      </c>
      <c r="GY144">
        <v>0</v>
      </c>
      <c r="GZ144">
        <v>1</v>
      </c>
      <c r="HA144">
        <v>0</v>
      </c>
      <c r="HB144">
        <v>0</v>
      </c>
      <c r="HC144">
        <v>0</v>
      </c>
      <c r="HD144">
        <v>0</v>
      </c>
      <c r="HE144">
        <v>0</v>
      </c>
      <c r="HH144" t="s">
        <v>1303</v>
      </c>
      <c r="HI144">
        <v>1</v>
      </c>
      <c r="HJ144">
        <v>0</v>
      </c>
      <c r="HK144">
        <v>0</v>
      </c>
      <c r="HL144">
        <v>0</v>
      </c>
      <c r="JB144" t="s">
        <v>1944</v>
      </c>
      <c r="JC144">
        <v>0</v>
      </c>
      <c r="JD144">
        <v>0</v>
      </c>
      <c r="JE144">
        <v>0</v>
      </c>
      <c r="JF144">
        <v>0</v>
      </c>
      <c r="JG144">
        <v>0</v>
      </c>
      <c r="JH144">
        <v>0</v>
      </c>
      <c r="JI144">
        <v>0</v>
      </c>
      <c r="JJ144">
        <v>0</v>
      </c>
      <c r="JK144">
        <v>0</v>
      </c>
      <c r="JL144">
        <v>0</v>
      </c>
      <c r="JM144">
        <v>0</v>
      </c>
      <c r="JN144">
        <v>0</v>
      </c>
      <c r="JO144">
        <v>0</v>
      </c>
      <c r="JP144">
        <v>1</v>
      </c>
      <c r="JQ144">
        <v>0</v>
      </c>
      <c r="JR144">
        <v>0</v>
      </c>
      <c r="JS144">
        <v>1</v>
      </c>
      <c r="JT144">
        <v>3</v>
      </c>
      <c r="PY144" t="s">
        <v>1298</v>
      </c>
      <c r="PZ144" t="s">
        <v>1294</v>
      </c>
      <c r="QA144">
        <v>3000</v>
      </c>
      <c r="QD144" t="s">
        <v>1317</v>
      </c>
      <c r="QG144">
        <v>120</v>
      </c>
      <c r="QH144">
        <v>2</v>
      </c>
      <c r="QI144">
        <v>0</v>
      </c>
      <c r="QJ144">
        <v>500</v>
      </c>
      <c r="QK144">
        <v>500</v>
      </c>
      <c r="QX144" t="s">
        <v>1302</v>
      </c>
      <c r="SF144" t="s">
        <v>1303</v>
      </c>
      <c r="SG144">
        <v>1</v>
      </c>
      <c r="SH144">
        <v>0</v>
      </c>
      <c r="SI144">
        <v>0</v>
      </c>
      <c r="SJ144">
        <v>0</v>
      </c>
      <c r="AQG144" t="s">
        <v>1296</v>
      </c>
      <c r="AQH144">
        <v>1</v>
      </c>
      <c r="AQI144">
        <v>0</v>
      </c>
      <c r="AQJ144">
        <v>0</v>
      </c>
      <c r="AQK144">
        <v>0</v>
      </c>
      <c r="AQL144">
        <v>0</v>
      </c>
      <c r="AQM144">
        <v>0</v>
      </c>
      <c r="AQN144">
        <v>0</v>
      </c>
      <c r="AQO144">
        <v>0</v>
      </c>
      <c r="AQP144">
        <v>0</v>
      </c>
      <c r="AQQ144">
        <v>0</v>
      </c>
      <c r="AQS144" t="s">
        <v>2038</v>
      </c>
      <c r="AQT144">
        <v>0</v>
      </c>
      <c r="AQU144">
        <v>0</v>
      </c>
      <c r="AQV144">
        <v>1</v>
      </c>
      <c r="AQW144">
        <v>0</v>
      </c>
      <c r="AQX144">
        <v>0</v>
      </c>
      <c r="AQY144">
        <v>1</v>
      </c>
      <c r="AQZ144">
        <v>0</v>
      </c>
      <c r="ARA144">
        <v>0</v>
      </c>
      <c r="ARB144">
        <v>0</v>
      </c>
      <c r="ARC144">
        <v>0</v>
      </c>
      <c r="ARD144">
        <v>0</v>
      </c>
      <c r="ARF144" t="s">
        <v>1986</v>
      </c>
      <c r="ARG144" t="s">
        <v>1336</v>
      </c>
      <c r="ARH144">
        <v>0</v>
      </c>
      <c r="ARI144">
        <v>1</v>
      </c>
      <c r="ARJ144">
        <v>0</v>
      </c>
      <c r="ARK144">
        <v>0</v>
      </c>
      <c r="ARL144">
        <v>0</v>
      </c>
      <c r="ARM144">
        <v>0</v>
      </c>
      <c r="ARO144" t="s">
        <v>1296</v>
      </c>
      <c r="ARP144">
        <v>1</v>
      </c>
      <c r="ARQ144">
        <v>0</v>
      </c>
      <c r="ARR144">
        <v>0</v>
      </c>
      <c r="ARS144">
        <v>0</v>
      </c>
      <c r="ART144">
        <v>0</v>
      </c>
      <c r="ARU144">
        <v>0</v>
      </c>
      <c r="ARV144">
        <v>0</v>
      </c>
      <c r="ARW144">
        <v>0</v>
      </c>
      <c r="ARX144">
        <v>0</v>
      </c>
      <c r="ARZ144" t="s">
        <v>1306</v>
      </c>
      <c r="ASA144" t="s">
        <v>1296</v>
      </c>
      <c r="ASB144">
        <v>1</v>
      </c>
      <c r="ASC144">
        <v>0</v>
      </c>
      <c r="ASD144">
        <v>0</v>
      </c>
      <c r="ASE144">
        <v>0</v>
      </c>
      <c r="ASF144">
        <v>0</v>
      </c>
      <c r="ASG144">
        <v>0</v>
      </c>
      <c r="ASH144">
        <v>0</v>
      </c>
      <c r="ASI144">
        <v>0</v>
      </c>
      <c r="ASJ144">
        <v>0</v>
      </c>
      <c r="ASL144" t="s">
        <v>1296</v>
      </c>
      <c r="ASM144">
        <v>1</v>
      </c>
      <c r="ASN144">
        <v>0</v>
      </c>
      <c r="ASO144">
        <v>0</v>
      </c>
      <c r="ASP144">
        <v>0</v>
      </c>
      <c r="ASQ144">
        <v>0</v>
      </c>
      <c r="ASR144">
        <v>0</v>
      </c>
      <c r="ASS144">
        <v>0</v>
      </c>
      <c r="AST144">
        <v>0</v>
      </c>
      <c r="ASU144">
        <v>0</v>
      </c>
      <c r="ASV144">
        <v>0</v>
      </c>
      <c r="ASX144" t="s">
        <v>1296</v>
      </c>
      <c r="ASY144">
        <v>1</v>
      </c>
      <c r="ASZ144">
        <v>0</v>
      </c>
      <c r="ATA144">
        <v>0</v>
      </c>
      <c r="ATB144">
        <v>0</v>
      </c>
      <c r="ATC144">
        <v>0</v>
      </c>
      <c r="ATD144">
        <v>0</v>
      </c>
      <c r="ATE144">
        <v>0</v>
      </c>
      <c r="ATF144">
        <v>0</v>
      </c>
      <c r="ATG144">
        <v>0</v>
      </c>
      <c r="ATI144" t="s">
        <v>1296</v>
      </c>
      <c r="ATJ144">
        <v>1</v>
      </c>
      <c r="ATK144">
        <v>0</v>
      </c>
      <c r="ATL144">
        <v>0</v>
      </c>
      <c r="ATM144">
        <v>0</v>
      </c>
      <c r="ATN144">
        <v>0</v>
      </c>
      <c r="ATO144">
        <v>0</v>
      </c>
      <c r="ATP144">
        <v>0</v>
      </c>
      <c r="ATQ144">
        <v>0</v>
      </c>
      <c r="ATR144">
        <v>0</v>
      </c>
      <c r="ATT144" t="s">
        <v>1455</v>
      </c>
      <c r="ATU144" t="s">
        <v>1294</v>
      </c>
      <c r="ATW144" t="s">
        <v>2039</v>
      </c>
      <c r="ATX144" t="s">
        <v>1337</v>
      </c>
      <c r="ATY144" t="s">
        <v>1294</v>
      </c>
      <c r="AUA144" t="s">
        <v>2039</v>
      </c>
      <c r="AUG144">
        <v>446346997</v>
      </c>
      <c r="AUH144" s="167">
        <v>45106.742812500001</v>
      </c>
      <c r="AUK144" t="s">
        <v>1308</v>
      </c>
      <c r="AUL144" t="s">
        <v>1309</v>
      </c>
      <c r="AUM144" t="s">
        <v>1310</v>
      </c>
    </row>
    <row r="145" spans="1:534 1125:1235" customFormat="1" ht="14.45">
      <c r="A145">
        <v>144</v>
      </c>
      <c r="B145" t="s">
        <v>2040</v>
      </c>
      <c r="C145" s="167">
        <v>45107</v>
      </c>
      <c r="D145" t="s">
        <v>1970</v>
      </c>
      <c r="E145" t="s">
        <v>1997</v>
      </c>
      <c r="F145" s="167">
        <v>45107.412127928241</v>
      </c>
      <c r="G145" s="167">
        <v>45107.419802708333</v>
      </c>
      <c r="H145" t="s">
        <v>1286</v>
      </c>
      <c r="K145" t="s">
        <v>1972</v>
      </c>
      <c r="L145" s="167">
        <v>45107</v>
      </c>
      <c r="M145" t="s">
        <v>1517</v>
      </c>
      <c r="N145" t="s">
        <v>1518</v>
      </c>
      <c r="O145" t="s">
        <v>1973</v>
      </c>
      <c r="P145" t="s">
        <v>1291</v>
      </c>
      <c r="S145" t="s">
        <v>1974</v>
      </c>
      <c r="T145" t="s">
        <v>1975</v>
      </c>
      <c r="V145" t="s">
        <v>1294</v>
      </c>
      <c r="X145" t="s">
        <v>1295</v>
      </c>
      <c r="AA145" t="s">
        <v>1296</v>
      </c>
      <c r="AB145">
        <v>0</v>
      </c>
      <c r="AC145">
        <v>0</v>
      </c>
      <c r="AD145">
        <v>0</v>
      </c>
      <c r="AE145">
        <v>1</v>
      </c>
      <c r="AF145">
        <v>1</v>
      </c>
      <c r="EK145" t="s">
        <v>1712</v>
      </c>
      <c r="EL145">
        <v>0</v>
      </c>
      <c r="EM145">
        <v>1</v>
      </c>
      <c r="EN145">
        <v>0</v>
      </c>
      <c r="EO145">
        <v>1</v>
      </c>
      <c r="EP145">
        <v>0</v>
      </c>
      <c r="EQ145">
        <v>2</v>
      </c>
      <c r="FD145" t="s">
        <v>1318</v>
      </c>
      <c r="FE145">
        <v>16000</v>
      </c>
      <c r="FF145" t="s">
        <v>1317</v>
      </c>
      <c r="FI145">
        <v>45</v>
      </c>
      <c r="FJ145">
        <v>40</v>
      </c>
      <c r="FK145">
        <v>0</v>
      </c>
      <c r="FL145">
        <v>0</v>
      </c>
      <c r="FM145">
        <v>50</v>
      </c>
      <c r="FZ145" t="s">
        <v>1318</v>
      </c>
      <c r="GA145">
        <v>3000</v>
      </c>
      <c r="GB145" t="s">
        <v>1317</v>
      </c>
      <c r="GE145">
        <v>50</v>
      </c>
      <c r="GF145">
        <v>40</v>
      </c>
      <c r="GG145">
        <v>0</v>
      </c>
      <c r="GH145">
        <v>100</v>
      </c>
      <c r="GI145">
        <v>0</v>
      </c>
      <c r="GK145" t="s">
        <v>1294</v>
      </c>
      <c r="GM145" t="s">
        <v>1712</v>
      </c>
      <c r="GN145">
        <v>0</v>
      </c>
      <c r="GO145">
        <v>1</v>
      </c>
      <c r="GP145">
        <v>0</v>
      </c>
      <c r="GQ145">
        <v>1</v>
      </c>
      <c r="GR145">
        <v>0</v>
      </c>
      <c r="GT145" t="s">
        <v>1572</v>
      </c>
      <c r="GU145">
        <v>1</v>
      </c>
      <c r="GV145">
        <v>0</v>
      </c>
      <c r="GW145">
        <v>0</v>
      </c>
      <c r="GX145">
        <v>1</v>
      </c>
      <c r="GY145">
        <v>1</v>
      </c>
      <c r="GZ145">
        <v>1</v>
      </c>
      <c r="HA145">
        <v>1</v>
      </c>
      <c r="HB145">
        <v>0</v>
      </c>
      <c r="HC145">
        <v>0</v>
      </c>
      <c r="HD145">
        <v>0</v>
      </c>
      <c r="HE145">
        <v>0</v>
      </c>
      <c r="HH145" t="s">
        <v>1332</v>
      </c>
      <c r="HI145">
        <v>0</v>
      </c>
      <c r="HJ145">
        <v>1</v>
      </c>
      <c r="HK145">
        <v>0</v>
      </c>
      <c r="HL145">
        <v>0</v>
      </c>
      <c r="HM145" t="s">
        <v>1712</v>
      </c>
      <c r="HN145">
        <v>0</v>
      </c>
      <c r="HO145">
        <v>1</v>
      </c>
      <c r="HP145">
        <v>0</v>
      </c>
      <c r="HQ145">
        <v>1</v>
      </c>
      <c r="HR145">
        <v>0</v>
      </c>
      <c r="HS145" t="s">
        <v>1334</v>
      </c>
      <c r="HT145">
        <v>1</v>
      </c>
      <c r="HU145">
        <v>0</v>
      </c>
      <c r="HV145">
        <v>0</v>
      </c>
      <c r="HW145">
        <v>0</v>
      </c>
      <c r="HX145">
        <v>0</v>
      </c>
      <c r="HY145">
        <v>0</v>
      </c>
      <c r="HZ145">
        <v>0</v>
      </c>
      <c r="IA145">
        <v>0</v>
      </c>
      <c r="IB145">
        <v>0</v>
      </c>
      <c r="IC145">
        <v>0</v>
      </c>
      <c r="ID145">
        <v>0</v>
      </c>
      <c r="IE145">
        <v>0</v>
      </c>
      <c r="JB145" t="s">
        <v>1296</v>
      </c>
      <c r="JC145">
        <v>0</v>
      </c>
      <c r="JD145">
        <v>0</v>
      </c>
      <c r="JE145">
        <v>0</v>
      </c>
      <c r="JF145">
        <v>0</v>
      </c>
      <c r="JG145">
        <v>0</v>
      </c>
      <c r="JH145">
        <v>0</v>
      </c>
      <c r="JI145">
        <v>0</v>
      </c>
      <c r="JJ145">
        <v>0</v>
      </c>
      <c r="JK145">
        <v>0</v>
      </c>
      <c r="JL145">
        <v>0</v>
      </c>
      <c r="JM145">
        <v>0</v>
      </c>
      <c r="JN145">
        <v>0</v>
      </c>
      <c r="JO145">
        <v>0</v>
      </c>
      <c r="JP145">
        <v>0</v>
      </c>
      <c r="JQ145">
        <v>0</v>
      </c>
      <c r="JR145">
        <v>1</v>
      </c>
      <c r="JS145">
        <v>1</v>
      </c>
      <c r="JT145">
        <v>4</v>
      </c>
      <c r="AQG145" t="s">
        <v>2041</v>
      </c>
      <c r="AQH145">
        <v>0</v>
      </c>
      <c r="AQI145">
        <v>1</v>
      </c>
      <c r="AQJ145">
        <v>1</v>
      </c>
      <c r="AQK145">
        <v>0</v>
      </c>
      <c r="AQL145">
        <v>0</v>
      </c>
      <c r="AQM145">
        <v>1</v>
      </c>
      <c r="AQN145">
        <v>1</v>
      </c>
      <c r="AQO145">
        <v>0</v>
      </c>
      <c r="AQP145">
        <v>0</v>
      </c>
      <c r="AQQ145">
        <v>0</v>
      </c>
      <c r="AQS145" t="s">
        <v>1335</v>
      </c>
      <c r="AQT145">
        <v>0</v>
      </c>
      <c r="AQU145">
        <v>0</v>
      </c>
      <c r="AQV145">
        <v>1</v>
      </c>
      <c r="AQW145">
        <v>1</v>
      </c>
      <c r="AQX145">
        <v>0</v>
      </c>
      <c r="AQY145">
        <v>0</v>
      </c>
      <c r="AQZ145">
        <v>0</v>
      </c>
      <c r="ARA145">
        <v>0</v>
      </c>
      <c r="ARB145">
        <v>0</v>
      </c>
      <c r="ARC145">
        <v>0</v>
      </c>
      <c r="ARD145">
        <v>0</v>
      </c>
      <c r="ARF145" t="s">
        <v>1325</v>
      </c>
      <c r="ARG145" t="s">
        <v>1336</v>
      </c>
      <c r="ARH145">
        <v>0</v>
      </c>
      <c r="ARI145">
        <v>1</v>
      </c>
      <c r="ARJ145">
        <v>0</v>
      </c>
      <c r="ARK145">
        <v>0</v>
      </c>
      <c r="ARL145">
        <v>0</v>
      </c>
      <c r="ARM145">
        <v>0</v>
      </c>
      <c r="ARO145" t="s">
        <v>1296</v>
      </c>
      <c r="ARP145">
        <v>1</v>
      </c>
      <c r="ARQ145">
        <v>0</v>
      </c>
      <c r="ARR145">
        <v>0</v>
      </c>
      <c r="ARS145">
        <v>0</v>
      </c>
      <c r="ART145">
        <v>0</v>
      </c>
      <c r="ARU145">
        <v>0</v>
      </c>
      <c r="ARV145">
        <v>0</v>
      </c>
      <c r="ARW145">
        <v>0</v>
      </c>
      <c r="ARX145">
        <v>0</v>
      </c>
      <c r="ARZ145" t="s">
        <v>1306</v>
      </c>
      <c r="ASA145" t="s">
        <v>1296</v>
      </c>
      <c r="ASB145">
        <v>1</v>
      </c>
      <c r="ASC145">
        <v>0</v>
      </c>
      <c r="ASD145">
        <v>0</v>
      </c>
      <c r="ASE145">
        <v>0</v>
      </c>
      <c r="ASF145">
        <v>0</v>
      </c>
      <c r="ASG145">
        <v>0</v>
      </c>
      <c r="ASH145">
        <v>0</v>
      </c>
      <c r="ASI145">
        <v>0</v>
      </c>
      <c r="ASJ145">
        <v>0</v>
      </c>
      <c r="ASL145" t="s">
        <v>1296</v>
      </c>
      <c r="ASM145">
        <v>1</v>
      </c>
      <c r="ASN145">
        <v>0</v>
      </c>
      <c r="ASO145">
        <v>0</v>
      </c>
      <c r="ASP145">
        <v>0</v>
      </c>
      <c r="ASQ145">
        <v>0</v>
      </c>
      <c r="ASR145">
        <v>0</v>
      </c>
      <c r="ASS145">
        <v>0</v>
      </c>
      <c r="AST145">
        <v>0</v>
      </c>
      <c r="ASU145">
        <v>0</v>
      </c>
      <c r="ASV145">
        <v>0</v>
      </c>
      <c r="ASX145" t="s">
        <v>2002</v>
      </c>
      <c r="ASY145">
        <v>0</v>
      </c>
      <c r="ASZ145">
        <v>0</v>
      </c>
      <c r="ATA145">
        <v>0</v>
      </c>
      <c r="ATB145">
        <v>0</v>
      </c>
      <c r="ATC145">
        <v>1</v>
      </c>
      <c r="ATD145">
        <v>1</v>
      </c>
      <c r="ATE145">
        <v>0</v>
      </c>
      <c r="ATF145">
        <v>0</v>
      </c>
      <c r="ATG145">
        <v>0</v>
      </c>
      <c r="ATI145" t="s">
        <v>1908</v>
      </c>
      <c r="ATJ145">
        <v>0</v>
      </c>
      <c r="ATK145">
        <v>0</v>
      </c>
      <c r="ATL145">
        <v>0</v>
      </c>
      <c r="ATM145">
        <v>0</v>
      </c>
      <c r="ATN145">
        <v>0</v>
      </c>
      <c r="ATO145">
        <v>0</v>
      </c>
      <c r="ATP145">
        <v>1</v>
      </c>
      <c r="ATQ145">
        <v>0</v>
      </c>
      <c r="ATR145">
        <v>0</v>
      </c>
      <c r="ATT145" t="s">
        <v>1327</v>
      </c>
      <c r="ATX145" t="s">
        <v>1327</v>
      </c>
      <c r="AUG145">
        <v>446552768</v>
      </c>
      <c r="AUH145" s="167">
        <v>45107.419965277782</v>
      </c>
      <c r="AUK145" t="s">
        <v>1308</v>
      </c>
      <c r="AUL145" t="s">
        <v>1309</v>
      </c>
      <c r="AUM145" t="s">
        <v>1310</v>
      </c>
    </row>
    <row r="146" spans="1:534 1125:1235" customFormat="1" ht="14.45">
      <c r="A146">
        <v>145</v>
      </c>
      <c r="B146" t="s">
        <v>2042</v>
      </c>
      <c r="C146" s="167">
        <v>45107</v>
      </c>
      <c r="D146" t="s">
        <v>1970</v>
      </c>
      <c r="E146" t="s">
        <v>1997</v>
      </c>
      <c r="F146" s="167">
        <v>45107.509416875</v>
      </c>
      <c r="G146" s="167">
        <v>45107.517582997687</v>
      </c>
      <c r="H146" t="s">
        <v>1286</v>
      </c>
      <c r="K146" t="s">
        <v>1972</v>
      </c>
      <c r="L146" s="167">
        <v>45107</v>
      </c>
      <c r="M146" t="s">
        <v>1517</v>
      </c>
      <c r="N146" t="s">
        <v>1518</v>
      </c>
      <c r="O146" t="s">
        <v>1973</v>
      </c>
      <c r="P146" t="s">
        <v>1291</v>
      </c>
      <c r="S146" t="s">
        <v>1974</v>
      </c>
      <c r="T146" t="s">
        <v>1975</v>
      </c>
      <c r="V146" t="s">
        <v>1294</v>
      </c>
      <c r="X146" t="s">
        <v>1295</v>
      </c>
      <c r="AA146" t="s">
        <v>1296</v>
      </c>
      <c r="AB146">
        <v>0</v>
      </c>
      <c r="AC146">
        <v>0</v>
      </c>
      <c r="AD146">
        <v>0</v>
      </c>
      <c r="AE146">
        <v>1</v>
      </c>
      <c r="AF146">
        <v>1</v>
      </c>
      <c r="EK146" t="s">
        <v>1712</v>
      </c>
      <c r="EL146">
        <v>0</v>
      </c>
      <c r="EM146">
        <v>1</v>
      </c>
      <c r="EN146">
        <v>0</v>
      </c>
      <c r="EO146">
        <v>1</v>
      </c>
      <c r="EP146">
        <v>0</v>
      </c>
      <c r="EQ146">
        <v>2</v>
      </c>
      <c r="FD146" t="s">
        <v>1318</v>
      </c>
      <c r="FE146">
        <v>16000</v>
      </c>
      <c r="FF146" t="s">
        <v>1494</v>
      </c>
      <c r="FI146">
        <v>50</v>
      </c>
      <c r="FJ146">
        <v>35</v>
      </c>
      <c r="FK146">
        <v>0</v>
      </c>
      <c r="FL146">
        <v>100</v>
      </c>
      <c r="FM146">
        <v>0</v>
      </c>
      <c r="FZ146" t="s">
        <v>1318</v>
      </c>
      <c r="GA146">
        <v>2500</v>
      </c>
      <c r="GB146" t="s">
        <v>1494</v>
      </c>
      <c r="GE146">
        <v>50</v>
      </c>
      <c r="GF146">
        <v>35</v>
      </c>
      <c r="GG146">
        <v>0</v>
      </c>
      <c r="GH146">
        <v>50</v>
      </c>
      <c r="GI146">
        <v>0</v>
      </c>
      <c r="GK146" t="s">
        <v>1294</v>
      </c>
      <c r="GM146" t="s">
        <v>1712</v>
      </c>
      <c r="GN146">
        <v>0</v>
      </c>
      <c r="GO146">
        <v>1</v>
      </c>
      <c r="GP146">
        <v>0</v>
      </c>
      <c r="GQ146">
        <v>1</v>
      </c>
      <c r="GR146">
        <v>0</v>
      </c>
      <c r="GT146" t="s">
        <v>1976</v>
      </c>
      <c r="GU146">
        <v>1</v>
      </c>
      <c r="GV146">
        <v>0</v>
      </c>
      <c r="GW146">
        <v>0</v>
      </c>
      <c r="GX146">
        <v>1</v>
      </c>
      <c r="GY146">
        <v>0</v>
      </c>
      <c r="GZ146">
        <v>0</v>
      </c>
      <c r="HA146">
        <v>1</v>
      </c>
      <c r="HB146">
        <v>0</v>
      </c>
      <c r="HC146">
        <v>0</v>
      </c>
      <c r="HD146">
        <v>0</v>
      </c>
      <c r="HE146">
        <v>0</v>
      </c>
      <c r="HH146" t="s">
        <v>1332</v>
      </c>
      <c r="HI146">
        <v>0</v>
      </c>
      <c r="HJ146">
        <v>1</v>
      </c>
      <c r="HK146">
        <v>0</v>
      </c>
      <c r="HL146">
        <v>0</v>
      </c>
      <c r="HM146" t="s">
        <v>1712</v>
      </c>
      <c r="HN146">
        <v>0</v>
      </c>
      <c r="HO146">
        <v>1</v>
      </c>
      <c r="HP146">
        <v>0</v>
      </c>
      <c r="HQ146">
        <v>1</v>
      </c>
      <c r="HR146">
        <v>0</v>
      </c>
      <c r="HS146" t="s">
        <v>1810</v>
      </c>
      <c r="HT146">
        <v>1</v>
      </c>
      <c r="HU146">
        <v>0</v>
      </c>
      <c r="HV146">
        <v>0</v>
      </c>
      <c r="HW146">
        <v>0</v>
      </c>
      <c r="HX146">
        <v>0</v>
      </c>
      <c r="HY146">
        <v>1</v>
      </c>
      <c r="HZ146">
        <v>0</v>
      </c>
      <c r="IA146">
        <v>0</v>
      </c>
      <c r="IB146">
        <v>1</v>
      </c>
      <c r="IC146">
        <v>0</v>
      </c>
      <c r="ID146">
        <v>0</v>
      </c>
      <c r="IE146">
        <v>0</v>
      </c>
      <c r="JB146" t="s">
        <v>1296</v>
      </c>
      <c r="JC146">
        <v>0</v>
      </c>
      <c r="JD146">
        <v>0</v>
      </c>
      <c r="JE146">
        <v>0</v>
      </c>
      <c r="JF146">
        <v>0</v>
      </c>
      <c r="JG146">
        <v>0</v>
      </c>
      <c r="JH146">
        <v>0</v>
      </c>
      <c r="JI146">
        <v>0</v>
      </c>
      <c r="JJ146">
        <v>0</v>
      </c>
      <c r="JK146">
        <v>0</v>
      </c>
      <c r="JL146">
        <v>0</v>
      </c>
      <c r="JM146">
        <v>0</v>
      </c>
      <c r="JN146">
        <v>0</v>
      </c>
      <c r="JO146">
        <v>0</v>
      </c>
      <c r="JP146">
        <v>0</v>
      </c>
      <c r="JQ146">
        <v>0</v>
      </c>
      <c r="JR146">
        <v>1</v>
      </c>
      <c r="JS146">
        <v>1</v>
      </c>
      <c r="JT146">
        <v>4</v>
      </c>
      <c r="AQG146" t="s">
        <v>1604</v>
      </c>
      <c r="AQH146">
        <v>0</v>
      </c>
      <c r="AQI146">
        <v>0</v>
      </c>
      <c r="AQJ146">
        <v>0</v>
      </c>
      <c r="AQK146">
        <v>0</v>
      </c>
      <c r="AQL146">
        <v>0</v>
      </c>
      <c r="AQM146">
        <v>1</v>
      </c>
      <c r="AQN146">
        <v>0</v>
      </c>
      <c r="AQO146">
        <v>0</v>
      </c>
      <c r="AQP146">
        <v>0</v>
      </c>
      <c r="AQQ146">
        <v>0</v>
      </c>
      <c r="AQS146" t="s">
        <v>1335</v>
      </c>
      <c r="AQT146">
        <v>0</v>
      </c>
      <c r="AQU146">
        <v>0</v>
      </c>
      <c r="AQV146">
        <v>1</v>
      </c>
      <c r="AQW146">
        <v>1</v>
      </c>
      <c r="AQX146">
        <v>0</v>
      </c>
      <c r="AQY146">
        <v>0</v>
      </c>
      <c r="AQZ146">
        <v>0</v>
      </c>
      <c r="ARA146">
        <v>0</v>
      </c>
      <c r="ARB146">
        <v>0</v>
      </c>
      <c r="ARC146">
        <v>0</v>
      </c>
      <c r="ARD146">
        <v>0</v>
      </c>
      <c r="ARF146" t="s">
        <v>1325</v>
      </c>
      <c r="ARG146" t="s">
        <v>1336</v>
      </c>
      <c r="ARH146">
        <v>0</v>
      </c>
      <c r="ARI146">
        <v>1</v>
      </c>
      <c r="ARJ146">
        <v>0</v>
      </c>
      <c r="ARK146">
        <v>0</v>
      </c>
      <c r="ARL146">
        <v>0</v>
      </c>
      <c r="ARM146">
        <v>0</v>
      </c>
      <c r="ARO146" t="s">
        <v>1296</v>
      </c>
      <c r="ARP146">
        <v>1</v>
      </c>
      <c r="ARQ146">
        <v>0</v>
      </c>
      <c r="ARR146">
        <v>0</v>
      </c>
      <c r="ARS146">
        <v>0</v>
      </c>
      <c r="ART146">
        <v>0</v>
      </c>
      <c r="ARU146">
        <v>0</v>
      </c>
      <c r="ARV146">
        <v>0</v>
      </c>
      <c r="ARW146">
        <v>0</v>
      </c>
      <c r="ARX146">
        <v>0</v>
      </c>
      <c r="ARZ146" t="s">
        <v>1306</v>
      </c>
      <c r="ASA146" t="s">
        <v>1296</v>
      </c>
      <c r="ASB146">
        <v>1</v>
      </c>
      <c r="ASC146">
        <v>0</v>
      </c>
      <c r="ASD146">
        <v>0</v>
      </c>
      <c r="ASE146">
        <v>0</v>
      </c>
      <c r="ASF146">
        <v>0</v>
      </c>
      <c r="ASG146">
        <v>0</v>
      </c>
      <c r="ASH146">
        <v>0</v>
      </c>
      <c r="ASI146">
        <v>0</v>
      </c>
      <c r="ASJ146">
        <v>0</v>
      </c>
      <c r="ASL146" t="s">
        <v>1296</v>
      </c>
      <c r="ASM146">
        <v>1</v>
      </c>
      <c r="ASN146">
        <v>0</v>
      </c>
      <c r="ASO146">
        <v>0</v>
      </c>
      <c r="ASP146">
        <v>0</v>
      </c>
      <c r="ASQ146">
        <v>0</v>
      </c>
      <c r="ASR146">
        <v>0</v>
      </c>
      <c r="ASS146">
        <v>0</v>
      </c>
      <c r="AST146">
        <v>0</v>
      </c>
      <c r="ASU146">
        <v>0</v>
      </c>
      <c r="ASV146">
        <v>0</v>
      </c>
      <c r="ASX146" t="s">
        <v>1296</v>
      </c>
      <c r="ASY146">
        <v>1</v>
      </c>
      <c r="ASZ146">
        <v>0</v>
      </c>
      <c r="ATA146">
        <v>0</v>
      </c>
      <c r="ATB146">
        <v>0</v>
      </c>
      <c r="ATC146">
        <v>0</v>
      </c>
      <c r="ATD146">
        <v>0</v>
      </c>
      <c r="ATE146">
        <v>0</v>
      </c>
      <c r="ATF146">
        <v>0</v>
      </c>
      <c r="ATG146">
        <v>0</v>
      </c>
      <c r="ATI146" t="s">
        <v>1908</v>
      </c>
      <c r="ATJ146">
        <v>0</v>
      </c>
      <c r="ATK146">
        <v>0</v>
      </c>
      <c r="ATL146">
        <v>0</v>
      </c>
      <c r="ATM146">
        <v>0</v>
      </c>
      <c r="ATN146">
        <v>0</v>
      </c>
      <c r="ATO146">
        <v>0</v>
      </c>
      <c r="ATP146">
        <v>1</v>
      </c>
      <c r="ATQ146">
        <v>0</v>
      </c>
      <c r="ATR146">
        <v>0</v>
      </c>
      <c r="ATT146" t="s">
        <v>1394</v>
      </c>
      <c r="ATU146" t="s">
        <v>1302</v>
      </c>
      <c r="ATX146" t="s">
        <v>1327</v>
      </c>
      <c r="AUG146">
        <v>446605126</v>
      </c>
      <c r="AUH146" s="167">
        <v>45107.517824074079</v>
      </c>
      <c r="AUK146" t="s">
        <v>1308</v>
      </c>
      <c r="AUL146" t="s">
        <v>1309</v>
      </c>
      <c r="AUM146" t="s">
        <v>1310</v>
      </c>
    </row>
    <row r="147" spans="1:534 1125:1235" customFormat="1" ht="14.45">
      <c r="A147">
        <v>146</v>
      </c>
      <c r="B147" t="s">
        <v>2043</v>
      </c>
      <c r="C147" s="167">
        <v>45107</v>
      </c>
      <c r="D147" t="s">
        <v>1970</v>
      </c>
      <c r="E147" t="s">
        <v>1971</v>
      </c>
      <c r="F147" s="167">
        <v>45107.392317430553</v>
      </c>
      <c r="G147" s="167">
        <v>45107.402184814811</v>
      </c>
      <c r="H147" t="s">
        <v>1286</v>
      </c>
      <c r="K147" t="s">
        <v>1972</v>
      </c>
      <c r="L147" s="167">
        <v>45107</v>
      </c>
      <c r="M147" t="s">
        <v>1517</v>
      </c>
      <c r="N147" t="s">
        <v>1518</v>
      </c>
      <c r="O147" t="s">
        <v>1973</v>
      </c>
      <c r="P147" t="s">
        <v>1291</v>
      </c>
      <c r="S147" t="s">
        <v>1974</v>
      </c>
      <c r="T147" t="s">
        <v>1975</v>
      </c>
      <c r="V147" t="s">
        <v>1294</v>
      </c>
      <c r="X147" t="s">
        <v>1295</v>
      </c>
      <c r="AA147" t="s">
        <v>1405</v>
      </c>
      <c r="AB147">
        <v>1</v>
      </c>
      <c r="AC147">
        <v>0</v>
      </c>
      <c r="AD147">
        <v>0</v>
      </c>
      <c r="AE147">
        <v>0</v>
      </c>
      <c r="AF147">
        <v>1</v>
      </c>
      <c r="AH147" t="s">
        <v>1298</v>
      </c>
      <c r="AI147">
        <v>1200</v>
      </c>
      <c r="AJ147" t="s">
        <v>1494</v>
      </c>
      <c r="AM147">
        <v>30</v>
      </c>
      <c r="AN147">
        <v>42</v>
      </c>
      <c r="AO147">
        <v>1</v>
      </c>
      <c r="AP147">
        <v>50</v>
      </c>
      <c r="AQ147">
        <v>0</v>
      </c>
      <c r="BW147" t="s">
        <v>1294</v>
      </c>
      <c r="BY147" t="s">
        <v>1405</v>
      </c>
      <c r="BZ147">
        <v>1</v>
      </c>
      <c r="CA147">
        <v>0</v>
      </c>
      <c r="CB147">
        <v>0</v>
      </c>
      <c r="CC147">
        <v>0</v>
      </c>
      <c r="CE147" t="s">
        <v>2044</v>
      </c>
      <c r="CF147">
        <v>1</v>
      </c>
      <c r="CG147">
        <v>0</v>
      </c>
      <c r="CH147">
        <v>0</v>
      </c>
      <c r="CI147">
        <v>0</v>
      </c>
      <c r="CJ147">
        <v>0</v>
      </c>
      <c r="CK147">
        <v>0</v>
      </c>
      <c r="CL147">
        <v>1</v>
      </c>
      <c r="CM147">
        <v>0</v>
      </c>
      <c r="CN147">
        <v>0</v>
      </c>
      <c r="CO147">
        <v>0</v>
      </c>
      <c r="CP147">
        <v>0</v>
      </c>
      <c r="CS147" t="s">
        <v>1332</v>
      </c>
      <c r="CT147">
        <v>0</v>
      </c>
      <c r="CU147">
        <v>1</v>
      </c>
      <c r="CV147">
        <v>0</v>
      </c>
      <c r="CW147">
        <v>0</v>
      </c>
      <c r="CX147" t="s">
        <v>1405</v>
      </c>
      <c r="CY147">
        <v>1</v>
      </c>
      <c r="CZ147">
        <v>0</v>
      </c>
      <c r="DA147">
        <v>0</v>
      </c>
      <c r="DB147">
        <v>0</v>
      </c>
      <c r="DC147" t="s">
        <v>1977</v>
      </c>
      <c r="DD147">
        <v>0</v>
      </c>
      <c r="DE147">
        <v>1</v>
      </c>
      <c r="DF147">
        <v>0</v>
      </c>
      <c r="DG147">
        <v>0</v>
      </c>
      <c r="DH147">
        <v>0</v>
      </c>
      <c r="DI147">
        <v>1</v>
      </c>
      <c r="DJ147">
        <v>0</v>
      </c>
      <c r="DK147">
        <v>0</v>
      </c>
      <c r="DL147">
        <v>0</v>
      </c>
      <c r="DM147">
        <v>0</v>
      </c>
      <c r="DN147">
        <v>0</v>
      </c>
      <c r="DO147">
        <v>0</v>
      </c>
      <c r="EK147" t="s">
        <v>1296</v>
      </c>
      <c r="EL147">
        <v>0</v>
      </c>
      <c r="EM147">
        <v>0</v>
      </c>
      <c r="EN147">
        <v>0</v>
      </c>
      <c r="EO147">
        <v>0</v>
      </c>
      <c r="EP147">
        <v>1</v>
      </c>
      <c r="EQ147">
        <v>1</v>
      </c>
      <c r="JB147" t="s">
        <v>2028</v>
      </c>
      <c r="JC147">
        <v>0</v>
      </c>
      <c r="JD147">
        <v>0</v>
      </c>
      <c r="JE147">
        <v>0</v>
      </c>
      <c r="JF147">
        <v>0</v>
      </c>
      <c r="JG147">
        <v>0</v>
      </c>
      <c r="JH147">
        <v>1</v>
      </c>
      <c r="JI147">
        <v>0</v>
      </c>
      <c r="JJ147">
        <v>0</v>
      </c>
      <c r="JK147">
        <v>0</v>
      </c>
      <c r="JL147">
        <v>0</v>
      </c>
      <c r="JM147">
        <v>0</v>
      </c>
      <c r="JN147">
        <v>0</v>
      </c>
      <c r="JO147">
        <v>0</v>
      </c>
      <c r="JP147">
        <v>0</v>
      </c>
      <c r="JQ147">
        <v>0</v>
      </c>
      <c r="JR147">
        <v>0</v>
      </c>
      <c r="JS147">
        <v>1</v>
      </c>
      <c r="JT147">
        <v>3</v>
      </c>
      <c r="MI147" t="s">
        <v>1318</v>
      </c>
      <c r="MJ147">
        <v>400</v>
      </c>
      <c r="MK147" t="s">
        <v>1494</v>
      </c>
      <c r="MN147">
        <v>40</v>
      </c>
      <c r="MO147">
        <v>42</v>
      </c>
      <c r="MP147">
        <v>1</v>
      </c>
      <c r="MQ147">
        <v>30</v>
      </c>
      <c r="MR147">
        <v>0</v>
      </c>
      <c r="QX147" t="s">
        <v>1294</v>
      </c>
      <c r="QZ147" t="s">
        <v>2028</v>
      </c>
      <c r="RA147">
        <v>0</v>
      </c>
      <c r="RB147">
        <v>0</v>
      </c>
      <c r="RC147">
        <v>0</v>
      </c>
      <c r="RD147">
        <v>0</v>
      </c>
      <c r="RE147">
        <v>0</v>
      </c>
      <c r="RF147">
        <v>1</v>
      </c>
      <c r="RG147">
        <v>0</v>
      </c>
      <c r="RH147">
        <v>0</v>
      </c>
      <c r="RI147">
        <v>0</v>
      </c>
      <c r="RJ147">
        <v>0</v>
      </c>
      <c r="RK147">
        <v>0</v>
      </c>
      <c r="RL147">
        <v>0</v>
      </c>
      <c r="RM147">
        <v>0</v>
      </c>
      <c r="RN147">
        <v>0</v>
      </c>
      <c r="RO147">
        <v>0</v>
      </c>
      <c r="RP147">
        <v>0</v>
      </c>
      <c r="RR147" t="s">
        <v>2045</v>
      </c>
      <c r="RS147">
        <v>1</v>
      </c>
      <c r="RT147">
        <v>0</v>
      </c>
      <c r="RU147">
        <v>0</v>
      </c>
      <c r="RV147">
        <v>0</v>
      </c>
      <c r="RW147">
        <v>0</v>
      </c>
      <c r="RX147">
        <v>0</v>
      </c>
      <c r="RY147">
        <v>0</v>
      </c>
      <c r="RZ147">
        <v>1</v>
      </c>
      <c r="SA147">
        <v>0</v>
      </c>
      <c r="SB147">
        <v>0</v>
      </c>
      <c r="SC147">
        <v>0</v>
      </c>
      <c r="SF147" t="s">
        <v>1332</v>
      </c>
      <c r="SG147">
        <v>0</v>
      </c>
      <c r="SH147">
        <v>1</v>
      </c>
      <c r="SI147">
        <v>0</v>
      </c>
      <c r="SJ147">
        <v>0</v>
      </c>
      <c r="SK147" t="s">
        <v>2028</v>
      </c>
      <c r="SL147">
        <v>0</v>
      </c>
      <c r="SM147">
        <v>0</v>
      </c>
      <c r="SN147">
        <v>0</v>
      </c>
      <c r="SO147">
        <v>0</v>
      </c>
      <c r="SP147">
        <v>0</v>
      </c>
      <c r="SQ147">
        <v>1</v>
      </c>
      <c r="SR147">
        <v>0</v>
      </c>
      <c r="SS147">
        <v>0</v>
      </c>
      <c r="ST147">
        <v>0</v>
      </c>
      <c r="SU147">
        <v>0</v>
      </c>
      <c r="SV147">
        <v>0</v>
      </c>
      <c r="SW147">
        <v>0</v>
      </c>
      <c r="SX147">
        <v>0</v>
      </c>
      <c r="SY147">
        <v>0</v>
      </c>
      <c r="SZ147">
        <v>0</v>
      </c>
      <c r="TA147">
        <v>0</v>
      </c>
      <c r="TB147" t="s">
        <v>1410</v>
      </c>
      <c r="TC147">
        <v>0</v>
      </c>
      <c r="TD147">
        <v>0</v>
      </c>
      <c r="TE147">
        <v>0</v>
      </c>
      <c r="TF147">
        <v>0</v>
      </c>
      <c r="TG147">
        <v>0</v>
      </c>
      <c r="TH147">
        <v>1</v>
      </c>
      <c r="TI147">
        <v>0</v>
      </c>
      <c r="TJ147">
        <v>0</v>
      </c>
      <c r="TK147">
        <v>0</v>
      </c>
      <c r="TL147">
        <v>0</v>
      </c>
      <c r="TM147">
        <v>0</v>
      </c>
      <c r="TN147">
        <v>0</v>
      </c>
      <c r="AQG147" t="s">
        <v>1563</v>
      </c>
      <c r="AQH147">
        <v>0</v>
      </c>
      <c r="AQI147">
        <v>0</v>
      </c>
      <c r="AQJ147">
        <v>1</v>
      </c>
      <c r="AQK147">
        <v>0</v>
      </c>
      <c r="AQL147">
        <v>0</v>
      </c>
      <c r="AQM147">
        <v>1</v>
      </c>
      <c r="AQN147">
        <v>0</v>
      </c>
      <c r="AQO147">
        <v>0</v>
      </c>
      <c r="AQP147">
        <v>0</v>
      </c>
      <c r="AQQ147">
        <v>0</v>
      </c>
      <c r="AQS147" t="s">
        <v>1312</v>
      </c>
      <c r="AQT147">
        <v>0</v>
      </c>
      <c r="AQU147">
        <v>0</v>
      </c>
      <c r="AQV147">
        <v>0</v>
      </c>
      <c r="AQW147">
        <v>1</v>
      </c>
      <c r="AQX147">
        <v>0</v>
      </c>
      <c r="AQY147">
        <v>0</v>
      </c>
      <c r="AQZ147">
        <v>0</v>
      </c>
      <c r="ARA147">
        <v>0</v>
      </c>
      <c r="ARB147">
        <v>0</v>
      </c>
      <c r="ARC147">
        <v>0</v>
      </c>
      <c r="ARD147">
        <v>0</v>
      </c>
      <c r="ARF147" t="s">
        <v>1305</v>
      </c>
      <c r="ARG147" t="s">
        <v>1336</v>
      </c>
      <c r="ARH147">
        <v>0</v>
      </c>
      <c r="ARI147">
        <v>1</v>
      </c>
      <c r="ARJ147">
        <v>0</v>
      </c>
      <c r="ARK147">
        <v>0</v>
      </c>
      <c r="ARL147">
        <v>0</v>
      </c>
      <c r="ARM147">
        <v>0</v>
      </c>
      <c r="ARO147" t="s">
        <v>1296</v>
      </c>
      <c r="ARP147">
        <v>1</v>
      </c>
      <c r="ARQ147">
        <v>0</v>
      </c>
      <c r="ARR147">
        <v>0</v>
      </c>
      <c r="ARS147">
        <v>0</v>
      </c>
      <c r="ART147">
        <v>0</v>
      </c>
      <c r="ARU147">
        <v>0</v>
      </c>
      <c r="ARV147">
        <v>0</v>
      </c>
      <c r="ARW147">
        <v>0</v>
      </c>
      <c r="ARX147">
        <v>0</v>
      </c>
      <c r="ARZ147" t="s">
        <v>1306</v>
      </c>
      <c r="ASA147" t="s">
        <v>1296</v>
      </c>
      <c r="ASB147">
        <v>1</v>
      </c>
      <c r="ASC147">
        <v>0</v>
      </c>
      <c r="ASD147">
        <v>0</v>
      </c>
      <c r="ASE147">
        <v>0</v>
      </c>
      <c r="ASF147">
        <v>0</v>
      </c>
      <c r="ASG147">
        <v>0</v>
      </c>
      <c r="ASH147">
        <v>0</v>
      </c>
      <c r="ASI147">
        <v>0</v>
      </c>
      <c r="ASJ147">
        <v>0</v>
      </c>
      <c r="ASL147" t="s">
        <v>1296</v>
      </c>
      <c r="ASM147">
        <v>1</v>
      </c>
      <c r="ASN147">
        <v>0</v>
      </c>
      <c r="ASO147">
        <v>0</v>
      </c>
      <c r="ASP147">
        <v>0</v>
      </c>
      <c r="ASQ147">
        <v>0</v>
      </c>
      <c r="ASR147">
        <v>0</v>
      </c>
      <c r="ASS147">
        <v>0</v>
      </c>
      <c r="AST147">
        <v>0</v>
      </c>
      <c r="ASU147">
        <v>0</v>
      </c>
      <c r="ASV147">
        <v>0</v>
      </c>
      <c r="ASX147" t="s">
        <v>1979</v>
      </c>
      <c r="ASY147">
        <v>0</v>
      </c>
      <c r="ASZ147">
        <v>0</v>
      </c>
      <c r="ATA147">
        <v>0</v>
      </c>
      <c r="ATB147">
        <v>0</v>
      </c>
      <c r="ATC147">
        <v>0</v>
      </c>
      <c r="ATD147">
        <v>1</v>
      </c>
      <c r="ATE147">
        <v>0</v>
      </c>
      <c r="ATF147">
        <v>0</v>
      </c>
      <c r="ATG147">
        <v>0</v>
      </c>
      <c r="ATI147" t="s">
        <v>1992</v>
      </c>
      <c r="ATJ147">
        <v>0</v>
      </c>
      <c r="ATK147">
        <v>0</v>
      </c>
      <c r="ATL147">
        <v>0</v>
      </c>
      <c r="ATM147">
        <v>0</v>
      </c>
      <c r="ATN147">
        <v>1</v>
      </c>
      <c r="ATO147">
        <v>1</v>
      </c>
      <c r="ATP147">
        <v>0</v>
      </c>
      <c r="ATQ147">
        <v>0</v>
      </c>
      <c r="ATR147">
        <v>0</v>
      </c>
      <c r="ATT147" t="s">
        <v>1327</v>
      </c>
      <c r="ATX147" t="s">
        <v>1327</v>
      </c>
      <c r="AUB147" t="s">
        <v>1328</v>
      </c>
      <c r="AUD147" t="s">
        <v>1328</v>
      </c>
      <c r="AUG147">
        <v>446678451</v>
      </c>
      <c r="AUH147" s="167">
        <v>45107.644247685181</v>
      </c>
      <c r="AUK147" t="s">
        <v>1308</v>
      </c>
      <c r="AUL147" t="s">
        <v>1309</v>
      </c>
      <c r="AUM147" t="s">
        <v>1310</v>
      </c>
    </row>
    <row r="148" spans="1:534 1125:1235" customFormat="1" ht="14.45">
      <c r="A148">
        <v>147</v>
      </c>
      <c r="B148" t="s">
        <v>2046</v>
      </c>
      <c r="C148" s="167">
        <v>45107</v>
      </c>
      <c r="D148" t="s">
        <v>1970</v>
      </c>
      <c r="E148" t="s">
        <v>1971</v>
      </c>
      <c r="F148" s="167">
        <v>45107.41901769676</v>
      </c>
      <c r="G148" s="167">
        <v>45107.425925173608</v>
      </c>
      <c r="H148" t="s">
        <v>1286</v>
      </c>
      <c r="K148" t="s">
        <v>1972</v>
      </c>
      <c r="L148" s="167">
        <v>45107</v>
      </c>
      <c r="M148" t="s">
        <v>1517</v>
      </c>
      <c r="N148" t="s">
        <v>1518</v>
      </c>
      <c r="O148" t="s">
        <v>1973</v>
      </c>
      <c r="P148" t="s">
        <v>1291</v>
      </c>
      <c r="S148" t="s">
        <v>1974</v>
      </c>
      <c r="T148" t="s">
        <v>1975</v>
      </c>
      <c r="V148" t="s">
        <v>1294</v>
      </c>
      <c r="X148" t="s">
        <v>1295</v>
      </c>
      <c r="AA148" t="s">
        <v>1545</v>
      </c>
      <c r="AB148">
        <v>1</v>
      </c>
      <c r="AC148">
        <v>0</v>
      </c>
      <c r="AD148">
        <v>1</v>
      </c>
      <c r="AE148">
        <v>0</v>
      </c>
      <c r="AF148">
        <v>2</v>
      </c>
      <c r="AH148" t="s">
        <v>1298</v>
      </c>
      <c r="AI148">
        <v>1100</v>
      </c>
      <c r="AJ148" t="s">
        <v>1494</v>
      </c>
      <c r="AM148">
        <v>35</v>
      </c>
      <c r="AN148">
        <v>45</v>
      </c>
      <c r="AO148">
        <v>1</v>
      </c>
      <c r="AP148">
        <v>100</v>
      </c>
      <c r="AQ148">
        <v>0</v>
      </c>
      <c r="BH148" t="s">
        <v>1318</v>
      </c>
      <c r="BI148" t="s">
        <v>1720</v>
      </c>
      <c r="BJ148">
        <v>0</v>
      </c>
      <c r="BK148">
        <v>1</v>
      </c>
      <c r="BM148">
        <v>550</v>
      </c>
      <c r="BN148" t="s">
        <v>1321</v>
      </c>
      <c r="BQ148">
        <v>40</v>
      </c>
      <c r="BR148">
        <v>45</v>
      </c>
      <c r="BS148">
        <v>1</v>
      </c>
      <c r="BT148">
        <v>70</v>
      </c>
      <c r="BU148">
        <v>0</v>
      </c>
      <c r="BW148" t="s">
        <v>1294</v>
      </c>
      <c r="BY148" t="s">
        <v>1545</v>
      </c>
      <c r="BZ148">
        <v>1</v>
      </c>
      <c r="CA148">
        <v>0</v>
      </c>
      <c r="CB148">
        <v>1</v>
      </c>
      <c r="CC148">
        <v>0</v>
      </c>
      <c r="CE148" t="s">
        <v>1978</v>
      </c>
      <c r="CF148">
        <v>1</v>
      </c>
      <c r="CG148">
        <v>0</v>
      </c>
      <c r="CH148">
        <v>0</v>
      </c>
      <c r="CI148">
        <v>1</v>
      </c>
      <c r="CJ148">
        <v>0</v>
      </c>
      <c r="CK148">
        <v>0</v>
      </c>
      <c r="CL148">
        <v>0</v>
      </c>
      <c r="CM148">
        <v>0</v>
      </c>
      <c r="CN148">
        <v>0</v>
      </c>
      <c r="CO148">
        <v>0</v>
      </c>
      <c r="CP148">
        <v>0</v>
      </c>
      <c r="CS148" t="s">
        <v>1332</v>
      </c>
      <c r="CT148">
        <v>0</v>
      </c>
      <c r="CU148">
        <v>1</v>
      </c>
      <c r="CV148">
        <v>0</v>
      </c>
      <c r="CW148">
        <v>0</v>
      </c>
      <c r="CX148" t="s">
        <v>1545</v>
      </c>
      <c r="CY148">
        <v>1</v>
      </c>
      <c r="CZ148">
        <v>0</v>
      </c>
      <c r="DA148">
        <v>1</v>
      </c>
      <c r="DB148">
        <v>0</v>
      </c>
      <c r="DC148" t="s">
        <v>1984</v>
      </c>
      <c r="DD148">
        <v>0</v>
      </c>
      <c r="DE148">
        <v>1</v>
      </c>
      <c r="DF148">
        <v>0</v>
      </c>
      <c r="DG148">
        <v>0</v>
      </c>
      <c r="DH148">
        <v>0</v>
      </c>
      <c r="DI148">
        <v>0</v>
      </c>
      <c r="DJ148">
        <v>0</v>
      </c>
      <c r="DK148">
        <v>0</v>
      </c>
      <c r="DL148">
        <v>0</v>
      </c>
      <c r="DM148">
        <v>0</v>
      </c>
      <c r="DN148">
        <v>0</v>
      </c>
      <c r="DO148">
        <v>0</v>
      </c>
      <c r="EK148" t="s">
        <v>1296</v>
      </c>
      <c r="EL148">
        <v>0</v>
      </c>
      <c r="EM148">
        <v>0</v>
      </c>
      <c r="EN148">
        <v>0</v>
      </c>
      <c r="EO148">
        <v>0</v>
      </c>
      <c r="EP148">
        <v>1</v>
      </c>
      <c r="EQ148">
        <v>1</v>
      </c>
      <c r="JB148" t="s">
        <v>1296</v>
      </c>
      <c r="JC148">
        <v>0</v>
      </c>
      <c r="JD148">
        <v>0</v>
      </c>
      <c r="JE148">
        <v>0</v>
      </c>
      <c r="JF148">
        <v>0</v>
      </c>
      <c r="JG148">
        <v>0</v>
      </c>
      <c r="JH148">
        <v>0</v>
      </c>
      <c r="JI148">
        <v>0</v>
      </c>
      <c r="JJ148">
        <v>0</v>
      </c>
      <c r="JK148">
        <v>0</v>
      </c>
      <c r="JL148">
        <v>0</v>
      </c>
      <c r="JM148">
        <v>0</v>
      </c>
      <c r="JN148">
        <v>0</v>
      </c>
      <c r="JO148">
        <v>0</v>
      </c>
      <c r="JP148">
        <v>0</v>
      </c>
      <c r="JQ148">
        <v>0</v>
      </c>
      <c r="JR148">
        <v>1</v>
      </c>
      <c r="JS148">
        <v>1</v>
      </c>
      <c r="JT148">
        <v>4</v>
      </c>
      <c r="AQG148" t="s">
        <v>1604</v>
      </c>
      <c r="AQH148">
        <v>0</v>
      </c>
      <c r="AQI148">
        <v>0</v>
      </c>
      <c r="AQJ148">
        <v>0</v>
      </c>
      <c r="AQK148">
        <v>0</v>
      </c>
      <c r="AQL148">
        <v>0</v>
      </c>
      <c r="AQM148">
        <v>1</v>
      </c>
      <c r="AQN148">
        <v>0</v>
      </c>
      <c r="AQO148">
        <v>0</v>
      </c>
      <c r="AQP148">
        <v>0</v>
      </c>
      <c r="AQQ148">
        <v>0</v>
      </c>
      <c r="AQS148" t="s">
        <v>2047</v>
      </c>
      <c r="AQT148">
        <v>0</v>
      </c>
      <c r="AQU148">
        <v>0</v>
      </c>
      <c r="AQV148">
        <v>1</v>
      </c>
      <c r="AQW148">
        <v>1</v>
      </c>
      <c r="AQX148">
        <v>0</v>
      </c>
      <c r="AQY148">
        <v>0</v>
      </c>
      <c r="AQZ148">
        <v>0</v>
      </c>
      <c r="ARA148">
        <v>0</v>
      </c>
      <c r="ARB148">
        <v>0</v>
      </c>
      <c r="ARC148">
        <v>0</v>
      </c>
      <c r="ARD148">
        <v>0</v>
      </c>
      <c r="ARF148" t="s">
        <v>1986</v>
      </c>
      <c r="ARG148" t="s">
        <v>1336</v>
      </c>
      <c r="ARH148">
        <v>0</v>
      </c>
      <c r="ARI148">
        <v>1</v>
      </c>
      <c r="ARJ148">
        <v>0</v>
      </c>
      <c r="ARK148">
        <v>0</v>
      </c>
      <c r="ARL148">
        <v>0</v>
      </c>
      <c r="ARM148">
        <v>0</v>
      </c>
      <c r="ARO148" t="s">
        <v>1296</v>
      </c>
      <c r="ARP148">
        <v>1</v>
      </c>
      <c r="ARQ148">
        <v>0</v>
      </c>
      <c r="ARR148">
        <v>0</v>
      </c>
      <c r="ARS148">
        <v>0</v>
      </c>
      <c r="ART148">
        <v>0</v>
      </c>
      <c r="ARU148">
        <v>0</v>
      </c>
      <c r="ARV148">
        <v>0</v>
      </c>
      <c r="ARW148">
        <v>0</v>
      </c>
      <c r="ARX148">
        <v>0</v>
      </c>
      <c r="ARZ148" t="s">
        <v>1306</v>
      </c>
      <c r="ASA148" t="s">
        <v>1296</v>
      </c>
      <c r="ASB148">
        <v>1</v>
      </c>
      <c r="ASC148">
        <v>0</v>
      </c>
      <c r="ASD148">
        <v>0</v>
      </c>
      <c r="ASE148">
        <v>0</v>
      </c>
      <c r="ASF148">
        <v>0</v>
      </c>
      <c r="ASG148">
        <v>0</v>
      </c>
      <c r="ASH148">
        <v>0</v>
      </c>
      <c r="ASI148">
        <v>0</v>
      </c>
      <c r="ASJ148">
        <v>0</v>
      </c>
      <c r="ASL148" t="s">
        <v>1296</v>
      </c>
      <c r="ASM148">
        <v>1</v>
      </c>
      <c r="ASN148">
        <v>0</v>
      </c>
      <c r="ASO148">
        <v>0</v>
      </c>
      <c r="ASP148">
        <v>0</v>
      </c>
      <c r="ASQ148">
        <v>0</v>
      </c>
      <c r="ASR148">
        <v>0</v>
      </c>
      <c r="ASS148">
        <v>0</v>
      </c>
      <c r="AST148">
        <v>0</v>
      </c>
      <c r="ASU148">
        <v>0</v>
      </c>
      <c r="ASV148">
        <v>0</v>
      </c>
      <c r="ASX148" t="s">
        <v>1979</v>
      </c>
      <c r="ASY148">
        <v>0</v>
      </c>
      <c r="ASZ148">
        <v>0</v>
      </c>
      <c r="ATA148">
        <v>0</v>
      </c>
      <c r="ATB148">
        <v>0</v>
      </c>
      <c r="ATC148">
        <v>0</v>
      </c>
      <c r="ATD148">
        <v>1</v>
      </c>
      <c r="ATE148">
        <v>0</v>
      </c>
      <c r="ATF148">
        <v>0</v>
      </c>
      <c r="ATG148">
        <v>0</v>
      </c>
      <c r="ATI148" t="s">
        <v>1992</v>
      </c>
      <c r="ATJ148">
        <v>0</v>
      </c>
      <c r="ATK148">
        <v>0</v>
      </c>
      <c r="ATL148">
        <v>0</v>
      </c>
      <c r="ATM148">
        <v>0</v>
      </c>
      <c r="ATN148">
        <v>1</v>
      </c>
      <c r="ATO148">
        <v>1</v>
      </c>
      <c r="ATP148">
        <v>0</v>
      </c>
      <c r="ATQ148">
        <v>0</v>
      </c>
      <c r="ATR148">
        <v>0</v>
      </c>
      <c r="ATT148" t="s">
        <v>1327</v>
      </c>
      <c r="ATX148" t="s">
        <v>1327</v>
      </c>
      <c r="AUB148" t="s">
        <v>1328</v>
      </c>
      <c r="AUD148" t="s">
        <v>1328</v>
      </c>
      <c r="AUG148">
        <v>446678493</v>
      </c>
      <c r="AUH148" s="167">
        <v>45107.644293981481</v>
      </c>
      <c r="AUK148" t="s">
        <v>1308</v>
      </c>
      <c r="AUL148" t="s">
        <v>1309</v>
      </c>
      <c r="AUM148" t="s">
        <v>1310</v>
      </c>
    </row>
    <row r="149" spans="1:534 1125:1235" customFormat="1" ht="14.45">
      <c r="A149">
        <v>148</v>
      </c>
      <c r="B149" t="s">
        <v>2048</v>
      </c>
      <c r="C149" s="167">
        <v>45107</v>
      </c>
      <c r="D149" t="s">
        <v>1970</v>
      </c>
      <c r="E149" t="s">
        <v>1971</v>
      </c>
      <c r="F149" s="167">
        <v>45107.647129861107</v>
      </c>
      <c r="G149" s="167">
        <v>45107.651673912042</v>
      </c>
      <c r="H149" t="s">
        <v>1286</v>
      </c>
      <c r="K149" t="s">
        <v>1972</v>
      </c>
      <c r="L149" s="167">
        <v>45107</v>
      </c>
      <c r="M149" t="s">
        <v>1517</v>
      </c>
      <c r="N149" t="s">
        <v>1518</v>
      </c>
      <c r="O149" t="s">
        <v>1973</v>
      </c>
      <c r="P149" t="s">
        <v>1291</v>
      </c>
      <c r="S149" t="s">
        <v>1974</v>
      </c>
      <c r="T149" t="s">
        <v>1975</v>
      </c>
      <c r="V149" t="s">
        <v>1294</v>
      </c>
      <c r="X149" t="s">
        <v>1295</v>
      </c>
      <c r="AA149" t="s">
        <v>1296</v>
      </c>
      <c r="AB149">
        <v>0</v>
      </c>
      <c r="AC149">
        <v>0</v>
      </c>
      <c r="AD149">
        <v>0</v>
      </c>
      <c r="AE149">
        <v>1</v>
      </c>
      <c r="AF149">
        <v>1</v>
      </c>
      <c r="EK149" t="s">
        <v>1296</v>
      </c>
      <c r="EL149">
        <v>0</v>
      </c>
      <c r="EM149">
        <v>0</v>
      </c>
      <c r="EN149">
        <v>0</v>
      </c>
      <c r="EO149">
        <v>0</v>
      </c>
      <c r="EP149">
        <v>1</v>
      </c>
      <c r="EQ149">
        <v>1</v>
      </c>
      <c r="JB149" t="s">
        <v>2028</v>
      </c>
      <c r="JC149">
        <v>0</v>
      </c>
      <c r="JD149">
        <v>0</v>
      </c>
      <c r="JE149">
        <v>0</v>
      </c>
      <c r="JF149">
        <v>0</v>
      </c>
      <c r="JG149">
        <v>0</v>
      </c>
      <c r="JH149">
        <v>1</v>
      </c>
      <c r="JI149">
        <v>0</v>
      </c>
      <c r="JJ149">
        <v>0</v>
      </c>
      <c r="JK149">
        <v>0</v>
      </c>
      <c r="JL149">
        <v>0</v>
      </c>
      <c r="JM149">
        <v>0</v>
      </c>
      <c r="JN149">
        <v>0</v>
      </c>
      <c r="JO149">
        <v>0</v>
      </c>
      <c r="JP149">
        <v>0</v>
      </c>
      <c r="JQ149">
        <v>0</v>
      </c>
      <c r="JR149">
        <v>0</v>
      </c>
      <c r="JS149">
        <v>1</v>
      </c>
      <c r="JT149">
        <v>3</v>
      </c>
      <c r="MI149" t="s">
        <v>1318</v>
      </c>
      <c r="MJ149">
        <v>500</v>
      </c>
      <c r="MK149" t="s">
        <v>1494</v>
      </c>
      <c r="MN149">
        <v>60</v>
      </c>
      <c r="MO149">
        <v>40</v>
      </c>
      <c r="MP149">
        <v>0</v>
      </c>
      <c r="MQ149">
        <v>550</v>
      </c>
      <c r="MR149">
        <v>0</v>
      </c>
      <c r="QX149" t="s">
        <v>1294</v>
      </c>
      <c r="QZ149" t="s">
        <v>2028</v>
      </c>
      <c r="RA149">
        <v>0</v>
      </c>
      <c r="RB149">
        <v>0</v>
      </c>
      <c r="RC149">
        <v>0</v>
      </c>
      <c r="RD149">
        <v>0</v>
      </c>
      <c r="RE149">
        <v>0</v>
      </c>
      <c r="RF149">
        <v>1</v>
      </c>
      <c r="RG149">
        <v>0</v>
      </c>
      <c r="RH149">
        <v>0</v>
      </c>
      <c r="RI149">
        <v>0</v>
      </c>
      <c r="RJ149">
        <v>0</v>
      </c>
      <c r="RK149">
        <v>0</v>
      </c>
      <c r="RL149">
        <v>0</v>
      </c>
      <c r="RM149">
        <v>0</v>
      </c>
      <c r="RN149">
        <v>0</v>
      </c>
      <c r="RO149">
        <v>0</v>
      </c>
      <c r="RP149">
        <v>0</v>
      </c>
      <c r="RR149" t="s">
        <v>1976</v>
      </c>
      <c r="RS149">
        <v>1</v>
      </c>
      <c r="RT149">
        <v>0</v>
      </c>
      <c r="RU149">
        <v>0</v>
      </c>
      <c r="RV149">
        <v>1</v>
      </c>
      <c r="RW149">
        <v>0</v>
      </c>
      <c r="RX149">
        <v>0</v>
      </c>
      <c r="RY149">
        <v>1</v>
      </c>
      <c r="RZ149">
        <v>0</v>
      </c>
      <c r="SA149">
        <v>0</v>
      </c>
      <c r="SB149">
        <v>0</v>
      </c>
      <c r="SC149">
        <v>0</v>
      </c>
      <c r="SF149" t="s">
        <v>1332</v>
      </c>
      <c r="SG149">
        <v>0</v>
      </c>
      <c r="SH149">
        <v>1</v>
      </c>
      <c r="SI149">
        <v>0</v>
      </c>
      <c r="SJ149">
        <v>0</v>
      </c>
      <c r="SK149" t="s">
        <v>2028</v>
      </c>
      <c r="SL149">
        <v>0</v>
      </c>
      <c r="SM149">
        <v>0</v>
      </c>
      <c r="SN149">
        <v>0</v>
      </c>
      <c r="SO149">
        <v>0</v>
      </c>
      <c r="SP149">
        <v>0</v>
      </c>
      <c r="SQ149">
        <v>1</v>
      </c>
      <c r="SR149">
        <v>0</v>
      </c>
      <c r="SS149">
        <v>0</v>
      </c>
      <c r="ST149">
        <v>0</v>
      </c>
      <c r="SU149">
        <v>0</v>
      </c>
      <c r="SV149">
        <v>0</v>
      </c>
      <c r="SW149">
        <v>0</v>
      </c>
      <c r="SX149">
        <v>0</v>
      </c>
      <c r="SY149">
        <v>0</v>
      </c>
      <c r="SZ149">
        <v>0</v>
      </c>
      <c r="TA149">
        <v>0</v>
      </c>
      <c r="TB149" t="s">
        <v>1984</v>
      </c>
      <c r="TC149">
        <v>0</v>
      </c>
      <c r="TD149">
        <v>1</v>
      </c>
      <c r="TE149">
        <v>0</v>
      </c>
      <c r="TF149">
        <v>0</v>
      </c>
      <c r="TG149">
        <v>0</v>
      </c>
      <c r="TH149">
        <v>0</v>
      </c>
      <c r="TI149">
        <v>0</v>
      </c>
      <c r="TJ149">
        <v>0</v>
      </c>
      <c r="TK149">
        <v>0</v>
      </c>
      <c r="TL149">
        <v>0</v>
      </c>
      <c r="TM149">
        <v>0</v>
      </c>
      <c r="TN149">
        <v>0</v>
      </c>
      <c r="AQG149" t="s">
        <v>1604</v>
      </c>
      <c r="AQH149">
        <v>0</v>
      </c>
      <c r="AQI149">
        <v>0</v>
      </c>
      <c r="AQJ149">
        <v>0</v>
      </c>
      <c r="AQK149">
        <v>0</v>
      </c>
      <c r="AQL149">
        <v>0</v>
      </c>
      <c r="AQM149">
        <v>1</v>
      </c>
      <c r="AQN149">
        <v>0</v>
      </c>
      <c r="AQO149">
        <v>0</v>
      </c>
      <c r="AQP149">
        <v>0</v>
      </c>
      <c r="AQQ149">
        <v>0</v>
      </c>
      <c r="AQS149" t="s">
        <v>1304</v>
      </c>
      <c r="AQT149">
        <v>0</v>
      </c>
      <c r="AQU149">
        <v>0</v>
      </c>
      <c r="AQV149">
        <v>1</v>
      </c>
      <c r="AQW149">
        <v>0</v>
      </c>
      <c r="AQX149">
        <v>0</v>
      </c>
      <c r="AQY149">
        <v>0</v>
      </c>
      <c r="AQZ149">
        <v>0</v>
      </c>
      <c r="ARA149">
        <v>0</v>
      </c>
      <c r="ARB149">
        <v>0</v>
      </c>
      <c r="ARC149">
        <v>0</v>
      </c>
      <c r="ARD149">
        <v>0</v>
      </c>
      <c r="ARF149" t="s">
        <v>1305</v>
      </c>
      <c r="ARG149" t="s">
        <v>1336</v>
      </c>
      <c r="ARH149">
        <v>0</v>
      </c>
      <c r="ARI149">
        <v>1</v>
      </c>
      <c r="ARJ149">
        <v>0</v>
      </c>
      <c r="ARK149">
        <v>0</v>
      </c>
      <c r="ARL149">
        <v>0</v>
      </c>
      <c r="ARM149">
        <v>0</v>
      </c>
      <c r="ARO149" t="s">
        <v>1296</v>
      </c>
      <c r="ARP149">
        <v>1</v>
      </c>
      <c r="ARQ149">
        <v>0</v>
      </c>
      <c r="ARR149">
        <v>0</v>
      </c>
      <c r="ARS149">
        <v>0</v>
      </c>
      <c r="ART149">
        <v>0</v>
      </c>
      <c r="ARU149">
        <v>0</v>
      </c>
      <c r="ARV149">
        <v>0</v>
      </c>
      <c r="ARW149">
        <v>0</v>
      </c>
      <c r="ARX149">
        <v>0</v>
      </c>
      <c r="ARZ149" t="s">
        <v>1306</v>
      </c>
      <c r="ASA149" t="s">
        <v>1296</v>
      </c>
      <c r="ASB149">
        <v>1</v>
      </c>
      <c r="ASC149">
        <v>0</v>
      </c>
      <c r="ASD149">
        <v>0</v>
      </c>
      <c r="ASE149">
        <v>0</v>
      </c>
      <c r="ASF149">
        <v>0</v>
      </c>
      <c r="ASG149">
        <v>0</v>
      </c>
      <c r="ASH149">
        <v>0</v>
      </c>
      <c r="ASI149">
        <v>0</v>
      </c>
      <c r="ASJ149">
        <v>0</v>
      </c>
      <c r="ASL149" t="s">
        <v>1296</v>
      </c>
      <c r="ASM149">
        <v>1</v>
      </c>
      <c r="ASN149">
        <v>0</v>
      </c>
      <c r="ASO149">
        <v>0</v>
      </c>
      <c r="ASP149">
        <v>0</v>
      </c>
      <c r="ASQ149">
        <v>0</v>
      </c>
      <c r="ASR149">
        <v>0</v>
      </c>
      <c r="ASS149">
        <v>0</v>
      </c>
      <c r="AST149">
        <v>0</v>
      </c>
      <c r="ASU149">
        <v>0</v>
      </c>
      <c r="ASV149">
        <v>0</v>
      </c>
      <c r="ASX149" t="s">
        <v>1979</v>
      </c>
      <c r="ASY149">
        <v>0</v>
      </c>
      <c r="ASZ149">
        <v>0</v>
      </c>
      <c r="ATA149">
        <v>0</v>
      </c>
      <c r="ATB149">
        <v>0</v>
      </c>
      <c r="ATC149">
        <v>0</v>
      </c>
      <c r="ATD149">
        <v>1</v>
      </c>
      <c r="ATE149">
        <v>0</v>
      </c>
      <c r="ATF149">
        <v>0</v>
      </c>
      <c r="ATG149">
        <v>0</v>
      </c>
      <c r="ATI149" t="s">
        <v>1918</v>
      </c>
      <c r="ATJ149">
        <v>0</v>
      </c>
      <c r="ATK149">
        <v>0</v>
      </c>
      <c r="ATL149">
        <v>0</v>
      </c>
      <c r="ATM149">
        <v>0</v>
      </c>
      <c r="ATN149">
        <v>1</v>
      </c>
      <c r="ATO149">
        <v>0</v>
      </c>
      <c r="ATP149">
        <v>0</v>
      </c>
      <c r="ATQ149">
        <v>0</v>
      </c>
      <c r="ATR149">
        <v>0</v>
      </c>
      <c r="ATT149" t="s">
        <v>1327</v>
      </c>
      <c r="ATX149" t="s">
        <v>1327</v>
      </c>
      <c r="AUB149" t="s">
        <v>1328</v>
      </c>
      <c r="AUD149" t="s">
        <v>1328</v>
      </c>
      <c r="AUG149">
        <v>446682584</v>
      </c>
      <c r="AUH149" s="167">
        <v>45107.651898148149</v>
      </c>
      <c r="AUK149" t="s">
        <v>1308</v>
      </c>
      <c r="AUL149" t="s">
        <v>1309</v>
      </c>
      <c r="AUM149" t="s">
        <v>1310</v>
      </c>
    </row>
    <row r="150" spans="1:534 1125:1235" customFormat="1" ht="14.45">
      <c r="A150">
        <v>149</v>
      </c>
      <c r="B150" t="s">
        <v>2049</v>
      </c>
      <c r="C150" s="167">
        <v>45104</v>
      </c>
      <c r="D150" t="s">
        <v>2050</v>
      </c>
      <c r="E150" t="s">
        <v>2051</v>
      </c>
      <c r="F150" s="167">
        <v>45104.564874687501</v>
      </c>
      <c r="G150" s="167">
        <v>45107.658541712961</v>
      </c>
      <c r="H150" t="s">
        <v>1286</v>
      </c>
      <c r="K150" t="s">
        <v>1787</v>
      </c>
      <c r="L150" s="167">
        <v>45104</v>
      </c>
      <c r="M150" t="s">
        <v>1288</v>
      </c>
      <c r="N150" t="s">
        <v>1289</v>
      </c>
      <c r="O150" t="s">
        <v>2052</v>
      </c>
      <c r="P150" t="s">
        <v>1291</v>
      </c>
      <c r="S150" t="s">
        <v>1790</v>
      </c>
      <c r="T150" t="s">
        <v>2053</v>
      </c>
      <c r="V150" t="s">
        <v>1294</v>
      </c>
      <c r="X150" t="s">
        <v>1315</v>
      </c>
      <c r="AA150" t="s">
        <v>1333</v>
      </c>
      <c r="AB150">
        <v>0</v>
      </c>
      <c r="AC150">
        <v>0</v>
      </c>
      <c r="AD150">
        <v>1</v>
      </c>
      <c r="AE150">
        <v>0</v>
      </c>
      <c r="AF150">
        <v>1</v>
      </c>
      <c r="BH150" t="s">
        <v>1298</v>
      </c>
      <c r="BI150" t="s">
        <v>1720</v>
      </c>
      <c r="BJ150">
        <v>0</v>
      </c>
      <c r="BK150">
        <v>1</v>
      </c>
      <c r="BM150">
        <v>300</v>
      </c>
      <c r="BN150" t="s">
        <v>1317</v>
      </c>
      <c r="BQ150">
        <v>90</v>
      </c>
      <c r="BR150">
        <v>7</v>
      </c>
      <c r="BS150">
        <v>0</v>
      </c>
      <c r="BT150">
        <v>500</v>
      </c>
      <c r="BU150">
        <v>350</v>
      </c>
      <c r="BW150" t="s">
        <v>1302</v>
      </c>
      <c r="CS150" t="s">
        <v>1303</v>
      </c>
      <c r="CT150">
        <v>1</v>
      </c>
      <c r="CU150">
        <v>0</v>
      </c>
      <c r="CV150">
        <v>0</v>
      </c>
      <c r="CW150">
        <v>0</v>
      </c>
      <c r="EK150" t="s">
        <v>1406</v>
      </c>
      <c r="EL150">
        <v>1</v>
      </c>
      <c r="EM150">
        <v>1</v>
      </c>
      <c r="EN150">
        <v>0</v>
      </c>
      <c r="EO150">
        <v>0</v>
      </c>
      <c r="EP150">
        <v>0</v>
      </c>
      <c r="EQ150">
        <v>2</v>
      </c>
      <c r="ES150" t="s">
        <v>1318</v>
      </c>
      <c r="ET150">
        <v>4500</v>
      </c>
      <c r="EU150" t="s">
        <v>1317</v>
      </c>
      <c r="EX150">
        <v>90</v>
      </c>
      <c r="EY150">
        <v>2</v>
      </c>
      <c r="EZ150">
        <v>0</v>
      </c>
      <c r="FA150">
        <v>200</v>
      </c>
      <c r="FB150">
        <v>200</v>
      </c>
      <c r="FD150" t="s">
        <v>1318</v>
      </c>
      <c r="FE150">
        <v>20000</v>
      </c>
      <c r="FF150" t="s">
        <v>1317</v>
      </c>
      <c r="FI150">
        <v>150</v>
      </c>
      <c r="FJ150">
        <v>2</v>
      </c>
      <c r="FK150">
        <v>0</v>
      </c>
      <c r="FL150">
        <v>150</v>
      </c>
      <c r="FM150">
        <v>150</v>
      </c>
      <c r="GK150" t="s">
        <v>1302</v>
      </c>
      <c r="HH150" t="s">
        <v>1303</v>
      </c>
      <c r="HI150">
        <v>1</v>
      </c>
      <c r="HJ150">
        <v>0</v>
      </c>
      <c r="HK150">
        <v>0</v>
      </c>
      <c r="HL150">
        <v>0</v>
      </c>
      <c r="JB150" t="s">
        <v>2054</v>
      </c>
      <c r="JC150">
        <v>0</v>
      </c>
      <c r="JD150">
        <v>1</v>
      </c>
      <c r="JE150">
        <v>1</v>
      </c>
      <c r="JF150">
        <v>0</v>
      </c>
      <c r="JG150">
        <v>0</v>
      </c>
      <c r="JH150">
        <v>0</v>
      </c>
      <c r="JI150">
        <v>0</v>
      </c>
      <c r="JJ150">
        <v>0</v>
      </c>
      <c r="JK150">
        <v>0</v>
      </c>
      <c r="JL150">
        <v>1</v>
      </c>
      <c r="JM150">
        <v>1</v>
      </c>
      <c r="JN150">
        <v>0</v>
      </c>
      <c r="JO150">
        <v>0</v>
      </c>
      <c r="JP150">
        <v>0</v>
      </c>
      <c r="JQ150">
        <v>1</v>
      </c>
      <c r="JR150">
        <v>0</v>
      </c>
      <c r="JS150">
        <v>5</v>
      </c>
      <c r="JT150">
        <v>8</v>
      </c>
      <c r="KG150" t="s">
        <v>1298</v>
      </c>
      <c r="KH150" t="s">
        <v>1664</v>
      </c>
      <c r="KI150">
        <v>1</v>
      </c>
      <c r="KJ150">
        <v>0</v>
      </c>
      <c r="KK150">
        <v>5000</v>
      </c>
      <c r="KM150" t="s">
        <v>1321</v>
      </c>
      <c r="KP150">
        <v>250</v>
      </c>
      <c r="KQ150">
        <v>10</v>
      </c>
      <c r="KR150">
        <v>0</v>
      </c>
      <c r="KS150">
        <v>300</v>
      </c>
      <c r="KT150">
        <v>100</v>
      </c>
      <c r="KV150" t="s">
        <v>1318</v>
      </c>
      <c r="KW150" t="s">
        <v>1345</v>
      </c>
      <c r="KX150">
        <v>0</v>
      </c>
      <c r="KY150">
        <v>1</v>
      </c>
      <c r="KZ150">
        <v>1</v>
      </c>
      <c r="LB150">
        <v>25000</v>
      </c>
      <c r="LC150">
        <v>30000</v>
      </c>
      <c r="LD150" t="s">
        <v>1317</v>
      </c>
      <c r="LG150">
        <v>25</v>
      </c>
      <c r="LH150">
        <v>7</v>
      </c>
      <c r="LI150">
        <v>0</v>
      </c>
      <c r="LJ150">
        <v>50</v>
      </c>
      <c r="LK150">
        <v>15</v>
      </c>
      <c r="OG150" t="s">
        <v>1318</v>
      </c>
      <c r="OH150">
        <v>4000</v>
      </c>
      <c r="OI150" t="s">
        <v>1317</v>
      </c>
      <c r="OL150">
        <v>100</v>
      </c>
      <c r="OM150">
        <v>2</v>
      </c>
      <c r="ON150">
        <v>0</v>
      </c>
      <c r="OO150">
        <v>200</v>
      </c>
      <c r="OP150">
        <v>200</v>
      </c>
      <c r="OR150" t="s">
        <v>1318</v>
      </c>
      <c r="OS150">
        <v>3000</v>
      </c>
      <c r="OT150" t="s">
        <v>1317</v>
      </c>
      <c r="OW150">
        <v>60</v>
      </c>
      <c r="OX150">
        <v>2</v>
      </c>
      <c r="OY150">
        <v>0</v>
      </c>
      <c r="OZ150">
        <v>100</v>
      </c>
      <c r="PA150">
        <v>100</v>
      </c>
      <c r="QM150" t="s">
        <v>1298</v>
      </c>
      <c r="QN150">
        <v>250</v>
      </c>
      <c r="QO150" t="s">
        <v>1317</v>
      </c>
      <c r="QR150">
        <v>90</v>
      </c>
      <c r="QS150">
        <v>2</v>
      </c>
      <c r="QT150">
        <v>0</v>
      </c>
      <c r="QU150">
        <v>400</v>
      </c>
      <c r="QV150">
        <v>400</v>
      </c>
      <c r="QX150" t="s">
        <v>1302</v>
      </c>
      <c r="SF150" t="s">
        <v>1303</v>
      </c>
      <c r="SG150">
        <v>1</v>
      </c>
      <c r="SH150">
        <v>0</v>
      </c>
      <c r="SI150">
        <v>0</v>
      </c>
      <c r="SJ150">
        <v>0</v>
      </c>
      <c r="AQG150" t="s">
        <v>1296</v>
      </c>
      <c r="AQH150">
        <v>1</v>
      </c>
      <c r="AQI150">
        <v>0</v>
      </c>
      <c r="AQJ150">
        <v>0</v>
      </c>
      <c r="AQK150">
        <v>0</v>
      </c>
      <c r="AQL150">
        <v>0</v>
      </c>
      <c r="AQM150">
        <v>0</v>
      </c>
      <c r="AQN150">
        <v>0</v>
      </c>
      <c r="AQO150">
        <v>0</v>
      </c>
      <c r="AQP150">
        <v>0</v>
      </c>
      <c r="AQQ150">
        <v>0</v>
      </c>
      <c r="AQS150" t="s">
        <v>1312</v>
      </c>
      <c r="AQT150">
        <v>0</v>
      </c>
      <c r="AQU150">
        <v>0</v>
      </c>
      <c r="AQV150">
        <v>0</v>
      </c>
      <c r="AQW150">
        <v>1</v>
      </c>
      <c r="AQX150">
        <v>0</v>
      </c>
      <c r="AQY150">
        <v>0</v>
      </c>
      <c r="AQZ150">
        <v>0</v>
      </c>
      <c r="ARA150">
        <v>0</v>
      </c>
      <c r="ARB150">
        <v>0</v>
      </c>
      <c r="ARC150">
        <v>0</v>
      </c>
      <c r="ARD150">
        <v>0</v>
      </c>
      <c r="ARF150" t="s">
        <v>1325</v>
      </c>
      <c r="ARG150" t="s">
        <v>1336</v>
      </c>
      <c r="ARH150">
        <v>0</v>
      </c>
      <c r="ARI150">
        <v>1</v>
      </c>
      <c r="ARJ150">
        <v>0</v>
      </c>
      <c r="ARK150">
        <v>0</v>
      </c>
      <c r="ARL150">
        <v>0</v>
      </c>
      <c r="ARM150">
        <v>0</v>
      </c>
      <c r="ARO150" t="s">
        <v>1296</v>
      </c>
      <c r="ARP150">
        <v>1</v>
      </c>
      <c r="ARQ150">
        <v>0</v>
      </c>
      <c r="ARR150">
        <v>0</v>
      </c>
      <c r="ARS150">
        <v>0</v>
      </c>
      <c r="ART150">
        <v>0</v>
      </c>
      <c r="ARU150">
        <v>0</v>
      </c>
      <c r="ARV150">
        <v>0</v>
      </c>
      <c r="ARW150">
        <v>0</v>
      </c>
      <c r="ARX150">
        <v>0</v>
      </c>
      <c r="ARZ150" t="s">
        <v>1306</v>
      </c>
      <c r="ASA150" t="s">
        <v>1296</v>
      </c>
      <c r="ASB150">
        <v>1</v>
      </c>
      <c r="ASC150">
        <v>0</v>
      </c>
      <c r="ASD150">
        <v>0</v>
      </c>
      <c r="ASE150">
        <v>0</v>
      </c>
      <c r="ASF150">
        <v>0</v>
      </c>
      <c r="ASG150">
        <v>0</v>
      </c>
      <c r="ASH150">
        <v>0</v>
      </c>
      <c r="ASI150">
        <v>0</v>
      </c>
      <c r="ASJ150">
        <v>0</v>
      </c>
      <c r="ASL150" t="s">
        <v>1296</v>
      </c>
      <c r="ASM150">
        <v>1</v>
      </c>
      <c r="ASN150">
        <v>0</v>
      </c>
      <c r="ASO150">
        <v>0</v>
      </c>
      <c r="ASP150">
        <v>0</v>
      </c>
      <c r="ASQ150">
        <v>0</v>
      </c>
      <c r="ASR150">
        <v>0</v>
      </c>
      <c r="ASS150">
        <v>0</v>
      </c>
      <c r="AST150">
        <v>0</v>
      </c>
      <c r="ASU150">
        <v>0</v>
      </c>
      <c r="ASV150">
        <v>0</v>
      </c>
      <c r="ASX150" t="s">
        <v>1296</v>
      </c>
      <c r="ASY150">
        <v>1</v>
      </c>
      <c r="ASZ150">
        <v>0</v>
      </c>
      <c r="ATA150">
        <v>0</v>
      </c>
      <c r="ATB150">
        <v>0</v>
      </c>
      <c r="ATC150">
        <v>0</v>
      </c>
      <c r="ATD150">
        <v>0</v>
      </c>
      <c r="ATE150">
        <v>0</v>
      </c>
      <c r="ATF150">
        <v>0</v>
      </c>
      <c r="ATG150">
        <v>0</v>
      </c>
      <c r="ATI150" t="s">
        <v>1296</v>
      </c>
      <c r="ATJ150">
        <v>1</v>
      </c>
      <c r="ATK150">
        <v>0</v>
      </c>
      <c r="ATL150">
        <v>0</v>
      </c>
      <c r="ATM150">
        <v>0</v>
      </c>
      <c r="ATN150">
        <v>0</v>
      </c>
      <c r="ATO150">
        <v>0</v>
      </c>
      <c r="ATP150">
        <v>0</v>
      </c>
      <c r="ATQ150">
        <v>0</v>
      </c>
      <c r="ATR150">
        <v>0</v>
      </c>
      <c r="ATT150" t="s">
        <v>1327</v>
      </c>
      <c r="ATX150" t="s">
        <v>1337</v>
      </c>
      <c r="ATY150" t="s">
        <v>1294</v>
      </c>
      <c r="AUA150" t="s">
        <v>2055</v>
      </c>
      <c r="AUB150" t="s">
        <v>2056</v>
      </c>
      <c r="AUD150" t="s">
        <v>2057</v>
      </c>
      <c r="AUG150">
        <v>446690018</v>
      </c>
      <c r="AUH150" s="167">
        <v>45107.664247685178</v>
      </c>
      <c r="AUK150" t="s">
        <v>1308</v>
      </c>
      <c r="AUL150" t="s">
        <v>1309</v>
      </c>
      <c r="AUM150" t="s">
        <v>1310</v>
      </c>
    </row>
    <row r="151" spans="1:534 1125:1235" customFormat="1" ht="14.45">
      <c r="A151">
        <v>150</v>
      </c>
      <c r="B151" t="s">
        <v>2058</v>
      </c>
      <c r="C151" s="167">
        <v>45104</v>
      </c>
      <c r="D151" t="s">
        <v>2050</v>
      </c>
      <c r="E151" t="s">
        <v>2051</v>
      </c>
      <c r="F151" s="167">
        <v>45104.574799988433</v>
      </c>
      <c r="G151" s="167">
        <v>45107.67574903935</v>
      </c>
      <c r="H151" t="s">
        <v>1286</v>
      </c>
      <c r="K151" t="s">
        <v>1787</v>
      </c>
      <c r="L151" s="167">
        <v>45104</v>
      </c>
      <c r="M151" t="s">
        <v>1288</v>
      </c>
      <c r="N151" t="s">
        <v>1289</v>
      </c>
      <c r="O151" t="s">
        <v>2052</v>
      </c>
      <c r="P151" t="s">
        <v>1291</v>
      </c>
      <c r="S151" t="s">
        <v>1790</v>
      </c>
      <c r="T151" t="s">
        <v>2053</v>
      </c>
      <c r="V151" t="s">
        <v>1294</v>
      </c>
      <c r="X151" t="s">
        <v>1315</v>
      </c>
      <c r="AA151" t="s">
        <v>1545</v>
      </c>
      <c r="AB151">
        <v>1</v>
      </c>
      <c r="AC151">
        <v>0</v>
      </c>
      <c r="AD151">
        <v>1</v>
      </c>
      <c r="AE151">
        <v>0</v>
      </c>
      <c r="AF151">
        <v>2</v>
      </c>
      <c r="AH151" t="s">
        <v>1298</v>
      </c>
      <c r="AI151">
        <v>1200</v>
      </c>
      <c r="AJ151" t="s">
        <v>1317</v>
      </c>
      <c r="AM151">
        <v>30</v>
      </c>
      <c r="AN151">
        <v>2</v>
      </c>
      <c r="AO151">
        <v>0</v>
      </c>
      <c r="AP151">
        <v>150</v>
      </c>
      <c r="AQ151">
        <v>150</v>
      </c>
      <c r="BH151" t="s">
        <v>1298</v>
      </c>
      <c r="BI151" t="s">
        <v>1720</v>
      </c>
      <c r="BJ151">
        <v>0</v>
      </c>
      <c r="BK151">
        <v>1</v>
      </c>
      <c r="BM151">
        <v>300</v>
      </c>
      <c r="BN151" t="s">
        <v>1317</v>
      </c>
      <c r="BQ151">
        <v>60</v>
      </c>
      <c r="BR151">
        <v>3</v>
      </c>
      <c r="BS151">
        <v>0</v>
      </c>
      <c r="BT151">
        <v>125</v>
      </c>
      <c r="BU151">
        <v>125</v>
      </c>
      <c r="BW151" t="s">
        <v>1302</v>
      </c>
      <c r="CS151" t="s">
        <v>1303</v>
      </c>
      <c r="CT151">
        <v>1</v>
      </c>
      <c r="CU151">
        <v>0</v>
      </c>
      <c r="CV151">
        <v>0</v>
      </c>
      <c r="CW151">
        <v>0</v>
      </c>
      <c r="EK151" t="s">
        <v>1406</v>
      </c>
      <c r="EL151">
        <v>1</v>
      </c>
      <c r="EM151">
        <v>1</v>
      </c>
      <c r="EN151">
        <v>0</v>
      </c>
      <c r="EO151">
        <v>0</v>
      </c>
      <c r="EP151">
        <v>0</v>
      </c>
      <c r="EQ151">
        <v>2</v>
      </c>
      <c r="ES151" t="s">
        <v>1318</v>
      </c>
      <c r="ET151">
        <v>4500</v>
      </c>
      <c r="EU151" t="s">
        <v>1317</v>
      </c>
      <c r="EX151">
        <v>50</v>
      </c>
      <c r="EY151">
        <v>4</v>
      </c>
      <c r="EZ151">
        <v>0</v>
      </c>
      <c r="FA151">
        <v>150</v>
      </c>
      <c r="FB151">
        <v>150</v>
      </c>
      <c r="FD151" t="s">
        <v>1318</v>
      </c>
      <c r="FE151">
        <v>20000</v>
      </c>
      <c r="FF151" t="s">
        <v>1317</v>
      </c>
      <c r="FI151">
        <v>30</v>
      </c>
      <c r="FJ151">
        <v>2</v>
      </c>
      <c r="FK151">
        <v>0</v>
      </c>
      <c r="FL151">
        <v>125</v>
      </c>
      <c r="FM151">
        <v>125</v>
      </c>
      <c r="GK151" t="s">
        <v>1302</v>
      </c>
      <c r="HH151" t="s">
        <v>1303</v>
      </c>
      <c r="HI151">
        <v>1</v>
      </c>
      <c r="HJ151">
        <v>0</v>
      </c>
      <c r="HK151">
        <v>0</v>
      </c>
      <c r="HL151">
        <v>0</v>
      </c>
      <c r="JB151" t="s">
        <v>2059</v>
      </c>
      <c r="JC151">
        <v>0</v>
      </c>
      <c r="JD151">
        <v>0</v>
      </c>
      <c r="JE151">
        <v>0</v>
      </c>
      <c r="JF151">
        <v>0</v>
      </c>
      <c r="JG151">
        <v>0</v>
      </c>
      <c r="JH151">
        <v>0</v>
      </c>
      <c r="JI151">
        <v>0</v>
      </c>
      <c r="JJ151">
        <v>0</v>
      </c>
      <c r="JK151">
        <v>0</v>
      </c>
      <c r="JL151">
        <v>1</v>
      </c>
      <c r="JM151">
        <v>1</v>
      </c>
      <c r="JN151">
        <v>0</v>
      </c>
      <c r="JO151">
        <v>1</v>
      </c>
      <c r="JP151">
        <v>0</v>
      </c>
      <c r="JQ151">
        <v>1</v>
      </c>
      <c r="JR151">
        <v>0</v>
      </c>
      <c r="JS151">
        <v>4</v>
      </c>
      <c r="JT151">
        <v>8</v>
      </c>
      <c r="OG151" t="s">
        <v>1318</v>
      </c>
      <c r="OH151">
        <v>3500</v>
      </c>
      <c r="OI151" t="s">
        <v>1317</v>
      </c>
      <c r="OL151">
        <v>90</v>
      </c>
      <c r="OM151">
        <v>3</v>
      </c>
      <c r="ON151">
        <v>0</v>
      </c>
      <c r="OO151">
        <v>100</v>
      </c>
      <c r="OP151">
        <v>100</v>
      </c>
      <c r="OR151" t="s">
        <v>1318</v>
      </c>
      <c r="OS151">
        <v>3000</v>
      </c>
      <c r="OT151" t="s">
        <v>1317</v>
      </c>
      <c r="OW151">
        <v>45</v>
      </c>
      <c r="OX151">
        <v>3</v>
      </c>
      <c r="OY151">
        <v>0</v>
      </c>
      <c r="OZ151">
        <v>120</v>
      </c>
      <c r="PA151">
        <v>120</v>
      </c>
      <c r="PN151" t="s">
        <v>1318</v>
      </c>
      <c r="PO151">
        <v>1750</v>
      </c>
      <c r="PP151" t="s">
        <v>1317</v>
      </c>
      <c r="PS151">
        <v>45</v>
      </c>
      <c r="PT151">
        <v>2</v>
      </c>
      <c r="PU151">
        <v>0</v>
      </c>
      <c r="PV151">
        <v>50</v>
      </c>
      <c r="PW151">
        <v>50</v>
      </c>
      <c r="QM151" t="s">
        <v>1298</v>
      </c>
      <c r="QN151">
        <v>250</v>
      </c>
      <c r="QO151" t="s">
        <v>1317</v>
      </c>
      <c r="QR151">
        <v>60</v>
      </c>
      <c r="QS151">
        <v>1</v>
      </c>
      <c r="QT151">
        <v>0</v>
      </c>
      <c r="QU151">
        <v>150</v>
      </c>
      <c r="QV151">
        <v>100</v>
      </c>
      <c r="QX151" t="s">
        <v>1302</v>
      </c>
      <c r="SF151" t="s">
        <v>1303</v>
      </c>
      <c r="SG151">
        <v>1</v>
      </c>
      <c r="SH151">
        <v>0</v>
      </c>
      <c r="SI151">
        <v>0</v>
      </c>
      <c r="SJ151">
        <v>0</v>
      </c>
      <c r="AQG151" t="s">
        <v>1296</v>
      </c>
      <c r="AQH151">
        <v>1</v>
      </c>
      <c r="AQI151">
        <v>0</v>
      </c>
      <c r="AQJ151">
        <v>0</v>
      </c>
      <c r="AQK151">
        <v>0</v>
      </c>
      <c r="AQL151">
        <v>0</v>
      </c>
      <c r="AQM151">
        <v>0</v>
      </c>
      <c r="AQN151">
        <v>0</v>
      </c>
      <c r="AQO151">
        <v>0</v>
      </c>
      <c r="AQP151">
        <v>0</v>
      </c>
      <c r="AQQ151">
        <v>0</v>
      </c>
      <c r="AQS151" t="s">
        <v>1312</v>
      </c>
      <c r="AQT151">
        <v>0</v>
      </c>
      <c r="AQU151">
        <v>0</v>
      </c>
      <c r="AQV151">
        <v>0</v>
      </c>
      <c r="AQW151">
        <v>1</v>
      </c>
      <c r="AQX151">
        <v>0</v>
      </c>
      <c r="AQY151">
        <v>0</v>
      </c>
      <c r="AQZ151">
        <v>0</v>
      </c>
      <c r="ARA151">
        <v>0</v>
      </c>
      <c r="ARB151">
        <v>0</v>
      </c>
      <c r="ARC151">
        <v>0</v>
      </c>
      <c r="ARD151">
        <v>0</v>
      </c>
      <c r="ARF151" t="s">
        <v>1325</v>
      </c>
      <c r="ARG151" t="s">
        <v>1336</v>
      </c>
      <c r="ARH151">
        <v>0</v>
      </c>
      <c r="ARI151">
        <v>1</v>
      </c>
      <c r="ARJ151">
        <v>0</v>
      </c>
      <c r="ARK151">
        <v>0</v>
      </c>
      <c r="ARL151">
        <v>0</v>
      </c>
      <c r="ARM151">
        <v>0</v>
      </c>
      <c r="ARO151" t="s">
        <v>1296</v>
      </c>
      <c r="ARP151">
        <v>1</v>
      </c>
      <c r="ARQ151">
        <v>0</v>
      </c>
      <c r="ARR151">
        <v>0</v>
      </c>
      <c r="ARS151">
        <v>0</v>
      </c>
      <c r="ART151">
        <v>0</v>
      </c>
      <c r="ARU151">
        <v>0</v>
      </c>
      <c r="ARV151">
        <v>0</v>
      </c>
      <c r="ARW151">
        <v>0</v>
      </c>
      <c r="ARX151">
        <v>0</v>
      </c>
      <c r="ARZ151" t="s">
        <v>1306</v>
      </c>
      <c r="ASA151" t="s">
        <v>1403</v>
      </c>
      <c r="ASB151">
        <v>0</v>
      </c>
      <c r="ASC151">
        <v>0</v>
      </c>
      <c r="ASD151">
        <v>0</v>
      </c>
      <c r="ASE151">
        <v>0</v>
      </c>
      <c r="ASF151">
        <v>0</v>
      </c>
      <c r="ASG151">
        <v>0</v>
      </c>
      <c r="ASH151">
        <v>1</v>
      </c>
      <c r="ASI151">
        <v>0</v>
      </c>
      <c r="ASJ151">
        <v>0</v>
      </c>
      <c r="ASK151" t="s">
        <v>2060</v>
      </c>
      <c r="ASL151" t="s">
        <v>1296</v>
      </c>
      <c r="ASM151">
        <v>1</v>
      </c>
      <c r="ASN151">
        <v>0</v>
      </c>
      <c r="ASO151">
        <v>0</v>
      </c>
      <c r="ASP151">
        <v>0</v>
      </c>
      <c r="ASQ151">
        <v>0</v>
      </c>
      <c r="ASR151">
        <v>0</v>
      </c>
      <c r="ASS151">
        <v>0</v>
      </c>
      <c r="AST151">
        <v>0</v>
      </c>
      <c r="ASU151">
        <v>0</v>
      </c>
      <c r="ASV151">
        <v>0</v>
      </c>
      <c r="ASX151" t="s">
        <v>1296</v>
      </c>
      <c r="ASY151">
        <v>1</v>
      </c>
      <c r="ASZ151">
        <v>0</v>
      </c>
      <c r="ATA151">
        <v>0</v>
      </c>
      <c r="ATB151">
        <v>0</v>
      </c>
      <c r="ATC151">
        <v>0</v>
      </c>
      <c r="ATD151">
        <v>0</v>
      </c>
      <c r="ATE151">
        <v>0</v>
      </c>
      <c r="ATF151">
        <v>0</v>
      </c>
      <c r="ATG151">
        <v>0</v>
      </c>
      <c r="ATI151" t="s">
        <v>1296</v>
      </c>
      <c r="ATJ151">
        <v>1</v>
      </c>
      <c r="ATK151">
        <v>0</v>
      </c>
      <c r="ATL151">
        <v>0</v>
      </c>
      <c r="ATM151">
        <v>0</v>
      </c>
      <c r="ATN151">
        <v>0</v>
      </c>
      <c r="ATO151">
        <v>0</v>
      </c>
      <c r="ATP151">
        <v>0</v>
      </c>
      <c r="ATQ151">
        <v>0</v>
      </c>
      <c r="ATR151">
        <v>0</v>
      </c>
      <c r="ATT151" t="s">
        <v>1355</v>
      </c>
      <c r="ATU151" t="s">
        <v>1294</v>
      </c>
      <c r="ATV151" t="s">
        <v>2061</v>
      </c>
      <c r="ATX151" t="s">
        <v>1394</v>
      </c>
      <c r="ATY151" t="s">
        <v>1294</v>
      </c>
      <c r="ATZ151" t="s">
        <v>2062</v>
      </c>
      <c r="AUB151" t="s">
        <v>2063</v>
      </c>
      <c r="AUG151">
        <v>446696917</v>
      </c>
      <c r="AUH151" s="167">
        <v>45107.676053240742</v>
      </c>
      <c r="AUK151" t="s">
        <v>1308</v>
      </c>
      <c r="AUL151" t="s">
        <v>1309</v>
      </c>
      <c r="AUM151" t="s">
        <v>1310</v>
      </c>
    </row>
    <row r="152" spans="1:534 1125:1235" customFormat="1" ht="14.45">
      <c r="A152">
        <v>151</v>
      </c>
      <c r="B152" t="s">
        <v>2064</v>
      </c>
      <c r="C152" s="167">
        <v>45104</v>
      </c>
      <c r="D152" t="s">
        <v>2050</v>
      </c>
      <c r="E152" t="s">
        <v>2051</v>
      </c>
      <c r="F152" s="167">
        <v>45104.570743368051</v>
      </c>
      <c r="G152" s="167">
        <v>45107.683099606482</v>
      </c>
      <c r="H152" t="s">
        <v>1286</v>
      </c>
      <c r="K152" t="s">
        <v>1787</v>
      </c>
      <c r="L152" s="167">
        <v>45104</v>
      </c>
      <c r="M152" t="s">
        <v>1288</v>
      </c>
      <c r="N152" t="s">
        <v>1289</v>
      </c>
      <c r="O152" t="s">
        <v>2052</v>
      </c>
      <c r="P152" t="s">
        <v>1291</v>
      </c>
      <c r="S152" t="s">
        <v>1790</v>
      </c>
      <c r="T152" t="s">
        <v>2053</v>
      </c>
      <c r="V152" t="s">
        <v>1294</v>
      </c>
      <c r="X152" t="s">
        <v>1295</v>
      </c>
      <c r="AA152" t="s">
        <v>1296</v>
      </c>
      <c r="AB152">
        <v>0</v>
      </c>
      <c r="AC152">
        <v>0</v>
      </c>
      <c r="AD152">
        <v>0</v>
      </c>
      <c r="AE152">
        <v>1</v>
      </c>
      <c r="AF152">
        <v>1</v>
      </c>
      <c r="EK152" t="s">
        <v>1340</v>
      </c>
      <c r="EL152">
        <v>1</v>
      </c>
      <c r="EM152">
        <v>1</v>
      </c>
      <c r="EN152">
        <v>1</v>
      </c>
      <c r="EO152">
        <v>1</v>
      </c>
      <c r="EP152">
        <v>0</v>
      </c>
      <c r="EQ152">
        <v>4</v>
      </c>
      <c r="ES152" t="s">
        <v>1318</v>
      </c>
      <c r="ET152">
        <v>5000</v>
      </c>
      <c r="EU152" t="s">
        <v>1317</v>
      </c>
      <c r="EX152">
        <v>10</v>
      </c>
      <c r="EY152">
        <v>2</v>
      </c>
      <c r="EZ152">
        <v>0</v>
      </c>
      <c r="FA152">
        <v>30</v>
      </c>
      <c r="FB152">
        <v>30</v>
      </c>
      <c r="FD152" t="s">
        <v>1318</v>
      </c>
      <c r="FE152">
        <v>20000</v>
      </c>
      <c r="FF152" t="s">
        <v>1317</v>
      </c>
      <c r="FI152">
        <v>25</v>
      </c>
      <c r="FJ152">
        <v>25</v>
      </c>
      <c r="FK152">
        <v>1</v>
      </c>
      <c r="FL152">
        <v>25</v>
      </c>
      <c r="FM152">
        <v>25</v>
      </c>
      <c r="FO152" t="s">
        <v>1298</v>
      </c>
      <c r="FP152">
        <v>2000</v>
      </c>
      <c r="FQ152" t="s">
        <v>1317</v>
      </c>
      <c r="FT152">
        <v>60</v>
      </c>
      <c r="FU152">
        <v>2</v>
      </c>
      <c r="FV152">
        <v>0</v>
      </c>
      <c r="FW152">
        <v>100</v>
      </c>
      <c r="FX152">
        <v>100</v>
      </c>
      <c r="FZ152" t="s">
        <v>1318</v>
      </c>
      <c r="GA152">
        <v>2500</v>
      </c>
      <c r="GB152" t="s">
        <v>1317</v>
      </c>
      <c r="GE152">
        <v>30</v>
      </c>
      <c r="GF152">
        <v>2</v>
      </c>
      <c r="GG152">
        <v>0</v>
      </c>
      <c r="GH152">
        <v>50</v>
      </c>
      <c r="GI152">
        <v>50</v>
      </c>
      <c r="GK152" t="s">
        <v>1302</v>
      </c>
      <c r="HH152" t="s">
        <v>1303</v>
      </c>
      <c r="HI152">
        <v>1</v>
      </c>
      <c r="HJ152">
        <v>0</v>
      </c>
      <c r="HK152">
        <v>0</v>
      </c>
      <c r="HL152">
        <v>0</v>
      </c>
      <c r="JB152" t="s">
        <v>1812</v>
      </c>
      <c r="JC152">
        <v>0</v>
      </c>
      <c r="JD152">
        <v>0</v>
      </c>
      <c r="JE152">
        <v>0</v>
      </c>
      <c r="JF152">
        <v>0</v>
      </c>
      <c r="JG152">
        <v>0</v>
      </c>
      <c r="JH152">
        <v>0</v>
      </c>
      <c r="JI152">
        <v>0</v>
      </c>
      <c r="JJ152">
        <v>0</v>
      </c>
      <c r="JK152">
        <v>0</v>
      </c>
      <c r="JL152">
        <v>0</v>
      </c>
      <c r="JM152">
        <v>0</v>
      </c>
      <c r="JN152">
        <v>0</v>
      </c>
      <c r="JO152">
        <v>1</v>
      </c>
      <c r="JP152">
        <v>0</v>
      </c>
      <c r="JQ152">
        <v>1</v>
      </c>
      <c r="JR152">
        <v>0</v>
      </c>
      <c r="JS152">
        <v>2</v>
      </c>
      <c r="JT152">
        <v>7</v>
      </c>
      <c r="PN152" t="s">
        <v>1318</v>
      </c>
      <c r="PO152">
        <v>2000</v>
      </c>
      <c r="PP152" t="s">
        <v>1494</v>
      </c>
      <c r="PS152">
        <v>60</v>
      </c>
      <c r="PT152">
        <v>1</v>
      </c>
      <c r="PU152">
        <v>0</v>
      </c>
      <c r="PV152">
        <v>25</v>
      </c>
      <c r="PW152">
        <v>25</v>
      </c>
      <c r="QM152" t="s">
        <v>1318</v>
      </c>
      <c r="QN152">
        <v>300</v>
      </c>
      <c r="QO152" t="s">
        <v>1317</v>
      </c>
      <c r="QR152">
        <v>30</v>
      </c>
      <c r="QS152">
        <v>3</v>
      </c>
      <c r="QT152">
        <v>0</v>
      </c>
      <c r="QU152">
        <v>100</v>
      </c>
      <c r="QV152">
        <v>100</v>
      </c>
      <c r="QX152" t="s">
        <v>1294</v>
      </c>
      <c r="QZ152" t="s">
        <v>1430</v>
      </c>
      <c r="RA152">
        <v>0</v>
      </c>
      <c r="RB152">
        <v>0</v>
      </c>
      <c r="RC152">
        <v>0</v>
      </c>
      <c r="RD152">
        <v>0</v>
      </c>
      <c r="RE152">
        <v>0</v>
      </c>
      <c r="RF152">
        <v>0</v>
      </c>
      <c r="RG152">
        <v>0</v>
      </c>
      <c r="RH152">
        <v>0</v>
      </c>
      <c r="RI152">
        <v>0</v>
      </c>
      <c r="RJ152">
        <v>0</v>
      </c>
      <c r="RK152">
        <v>0</v>
      </c>
      <c r="RL152">
        <v>0</v>
      </c>
      <c r="RM152">
        <v>1</v>
      </c>
      <c r="RN152">
        <v>0</v>
      </c>
      <c r="RO152">
        <v>0</v>
      </c>
      <c r="RP152">
        <v>0</v>
      </c>
      <c r="RR152" t="s">
        <v>1403</v>
      </c>
      <c r="RS152">
        <v>0</v>
      </c>
      <c r="RT152">
        <v>0</v>
      </c>
      <c r="RU152">
        <v>0</v>
      </c>
      <c r="RV152">
        <v>0</v>
      </c>
      <c r="RW152">
        <v>0</v>
      </c>
      <c r="RX152">
        <v>0</v>
      </c>
      <c r="RY152">
        <v>0</v>
      </c>
      <c r="RZ152">
        <v>0</v>
      </c>
      <c r="SA152">
        <v>0</v>
      </c>
      <c r="SB152">
        <v>1</v>
      </c>
      <c r="SC152">
        <v>0</v>
      </c>
      <c r="SD152" t="s">
        <v>2065</v>
      </c>
      <c r="SF152" t="s">
        <v>1303</v>
      </c>
      <c r="SG152">
        <v>1</v>
      </c>
      <c r="SH152">
        <v>0</v>
      </c>
      <c r="SI152">
        <v>0</v>
      </c>
      <c r="SJ152">
        <v>0</v>
      </c>
      <c r="AQG152" t="s">
        <v>2066</v>
      </c>
      <c r="AQH152">
        <v>0</v>
      </c>
      <c r="AQI152">
        <v>0</v>
      </c>
      <c r="AQJ152">
        <v>0</v>
      </c>
      <c r="AQK152">
        <v>1</v>
      </c>
      <c r="AQL152">
        <v>0</v>
      </c>
      <c r="AQM152">
        <v>0</v>
      </c>
      <c r="AQN152">
        <v>0</v>
      </c>
      <c r="AQO152">
        <v>0</v>
      </c>
      <c r="AQP152">
        <v>0</v>
      </c>
      <c r="AQQ152">
        <v>0</v>
      </c>
      <c r="AQS152" t="s">
        <v>1312</v>
      </c>
      <c r="AQT152">
        <v>0</v>
      </c>
      <c r="AQU152">
        <v>0</v>
      </c>
      <c r="AQV152">
        <v>0</v>
      </c>
      <c r="AQW152">
        <v>1</v>
      </c>
      <c r="AQX152">
        <v>0</v>
      </c>
      <c r="AQY152">
        <v>0</v>
      </c>
      <c r="AQZ152">
        <v>0</v>
      </c>
      <c r="ARA152">
        <v>0</v>
      </c>
      <c r="ARB152">
        <v>0</v>
      </c>
      <c r="ARC152">
        <v>0</v>
      </c>
      <c r="ARD152">
        <v>0</v>
      </c>
      <c r="ARF152" t="s">
        <v>1424</v>
      </c>
      <c r="ARG152" t="s">
        <v>1336</v>
      </c>
      <c r="ARH152">
        <v>0</v>
      </c>
      <c r="ARI152">
        <v>1</v>
      </c>
      <c r="ARJ152">
        <v>0</v>
      </c>
      <c r="ARK152">
        <v>0</v>
      </c>
      <c r="ARL152">
        <v>0</v>
      </c>
      <c r="ARM152">
        <v>0</v>
      </c>
      <c r="ARO152" t="s">
        <v>1296</v>
      </c>
      <c r="ARP152">
        <v>1</v>
      </c>
      <c r="ARQ152">
        <v>0</v>
      </c>
      <c r="ARR152">
        <v>0</v>
      </c>
      <c r="ARS152">
        <v>0</v>
      </c>
      <c r="ART152">
        <v>0</v>
      </c>
      <c r="ARU152">
        <v>0</v>
      </c>
      <c r="ARV152">
        <v>0</v>
      </c>
      <c r="ARW152">
        <v>0</v>
      </c>
      <c r="ARX152">
        <v>0</v>
      </c>
      <c r="ARZ152" t="s">
        <v>1306</v>
      </c>
      <c r="ASA152" t="s">
        <v>1296</v>
      </c>
      <c r="ASB152">
        <v>1</v>
      </c>
      <c r="ASC152">
        <v>0</v>
      </c>
      <c r="ASD152">
        <v>0</v>
      </c>
      <c r="ASE152">
        <v>0</v>
      </c>
      <c r="ASF152">
        <v>0</v>
      </c>
      <c r="ASG152">
        <v>0</v>
      </c>
      <c r="ASH152">
        <v>0</v>
      </c>
      <c r="ASI152">
        <v>0</v>
      </c>
      <c r="ASJ152">
        <v>0</v>
      </c>
      <c r="ASL152" t="s">
        <v>1296</v>
      </c>
      <c r="ASM152">
        <v>1</v>
      </c>
      <c r="ASN152">
        <v>0</v>
      </c>
      <c r="ASO152">
        <v>0</v>
      </c>
      <c r="ASP152">
        <v>0</v>
      </c>
      <c r="ASQ152">
        <v>0</v>
      </c>
      <c r="ASR152">
        <v>0</v>
      </c>
      <c r="ASS152">
        <v>0</v>
      </c>
      <c r="AST152">
        <v>0</v>
      </c>
      <c r="ASU152">
        <v>0</v>
      </c>
      <c r="ASV152">
        <v>0</v>
      </c>
      <c r="ASX152" t="s">
        <v>1296</v>
      </c>
      <c r="ASY152">
        <v>1</v>
      </c>
      <c r="ASZ152">
        <v>0</v>
      </c>
      <c r="ATA152">
        <v>0</v>
      </c>
      <c r="ATB152">
        <v>0</v>
      </c>
      <c r="ATC152">
        <v>0</v>
      </c>
      <c r="ATD152">
        <v>0</v>
      </c>
      <c r="ATE152">
        <v>0</v>
      </c>
      <c r="ATF152">
        <v>0</v>
      </c>
      <c r="ATG152">
        <v>0</v>
      </c>
      <c r="ATI152" t="s">
        <v>1296</v>
      </c>
      <c r="ATJ152">
        <v>1</v>
      </c>
      <c r="ATK152">
        <v>0</v>
      </c>
      <c r="ATL152">
        <v>0</v>
      </c>
      <c r="ATM152">
        <v>0</v>
      </c>
      <c r="ATN152">
        <v>0</v>
      </c>
      <c r="ATO152">
        <v>0</v>
      </c>
      <c r="ATP152">
        <v>0</v>
      </c>
      <c r="ATQ152">
        <v>0</v>
      </c>
      <c r="ATR152">
        <v>0</v>
      </c>
      <c r="ATT152" t="s">
        <v>1355</v>
      </c>
      <c r="ATU152" t="s">
        <v>1294</v>
      </c>
      <c r="ATV152" t="s">
        <v>2067</v>
      </c>
      <c r="ATX152" t="s">
        <v>1355</v>
      </c>
      <c r="ATY152" t="s">
        <v>1294</v>
      </c>
      <c r="ATZ152" t="s">
        <v>2068</v>
      </c>
      <c r="AUB152" t="s">
        <v>1328</v>
      </c>
      <c r="AUG152">
        <v>446701539</v>
      </c>
      <c r="AUH152" s="167">
        <v>45107.683472222227</v>
      </c>
      <c r="AUK152" t="s">
        <v>1308</v>
      </c>
      <c r="AUL152" t="s">
        <v>1309</v>
      </c>
      <c r="AUM152" t="s">
        <v>1310</v>
      </c>
    </row>
    <row r="153" spans="1:534 1125:1235" customFormat="1" ht="14.45">
      <c r="A153">
        <v>152</v>
      </c>
      <c r="B153" t="s">
        <v>2069</v>
      </c>
      <c r="C153" s="167">
        <v>45106</v>
      </c>
      <c r="D153" t="s">
        <v>2050</v>
      </c>
      <c r="E153" t="s">
        <v>2051</v>
      </c>
      <c r="F153" s="167">
        <v>45106.985987222222</v>
      </c>
      <c r="G153" s="167">
        <v>45107.689092812499</v>
      </c>
      <c r="H153" t="s">
        <v>1286</v>
      </c>
      <c r="K153" t="s">
        <v>1787</v>
      </c>
      <c r="L153" s="167">
        <v>45105</v>
      </c>
      <c r="M153" t="s">
        <v>1288</v>
      </c>
      <c r="N153" t="s">
        <v>1289</v>
      </c>
      <c r="O153" t="s">
        <v>2052</v>
      </c>
      <c r="P153" t="s">
        <v>1291</v>
      </c>
      <c r="S153" t="s">
        <v>1790</v>
      </c>
      <c r="T153" t="s">
        <v>2053</v>
      </c>
      <c r="V153" t="s">
        <v>1294</v>
      </c>
      <c r="X153" t="s">
        <v>1295</v>
      </c>
      <c r="AA153" t="s">
        <v>1989</v>
      </c>
      <c r="AB153">
        <v>1</v>
      </c>
      <c r="AC153">
        <v>0</v>
      </c>
      <c r="AD153">
        <v>1</v>
      </c>
      <c r="AE153">
        <v>0</v>
      </c>
      <c r="AF153">
        <v>2</v>
      </c>
      <c r="AH153" t="s">
        <v>1318</v>
      </c>
      <c r="AI153">
        <v>1250</v>
      </c>
      <c r="AJ153" t="s">
        <v>1317</v>
      </c>
      <c r="AM153">
        <v>15</v>
      </c>
      <c r="AN153">
        <v>1</v>
      </c>
      <c r="AO153">
        <v>0</v>
      </c>
      <c r="AP153">
        <v>25</v>
      </c>
      <c r="AQ153">
        <v>25</v>
      </c>
      <c r="BH153" t="s">
        <v>1318</v>
      </c>
      <c r="BI153" t="s">
        <v>1720</v>
      </c>
      <c r="BJ153">
        <v>0</v>
      </c>
      <c r="BK153">
        <v>1</v>
      </c>
      <c r="BM153">
        <v>350</v>
      </c>
      <c r="BN153" t="s">
        <v>1299</v>
      </c>
      <c r="BQ153">
        <v>30</v>
      </c>
      <c r="BR153">
        <v>30</v>
      </c>
      <c r="BS153">
        <v>1</v>
      </c>
      <c r="BT153">
        <v>45</v>
      </c>
      <c r="BU153">
        <v>25</v>
      </c>
      <c r="BW153" t="s">
        <v>1302</v>
      </c>
      <c r="CS153" t="s">
        <v>1303</v>
      </c>
      <c r="CT153">
        <v>1</v>
      </c>
      <c r="CU153">
        <v>0</v>
      </c>
      <c r="CV153">
        <v>0</v>
      </c>
      <c r="CW153">
        <v>0</v>
      </c>
      <c r="EK153" t="s">
        <v>1429</v>
      </c>
      <c r="EL153">
        <v>0</v>
      </c>
      <c r="EM153">
        <v>0</v>
      </c>
      <c r="EN153">
        <v>1</v>
      </c>
      <c r="EO153">
        <v>1</v>
      </c>
      <c r="EP153">
        <v>0</v>
      </c>
      <c r="EQ153">
        <v>2</v>
      </c>
      <c r="FO153" t="s">
        <v>1318</v>
      </c>
      <c r="FP153">
        <v>2000</v>
      </c>
      <c r="FQ153" t="s">
        <v>1317</v>
      </c>
      <c r="FT153">
        <v>30</v>
      </c>
      <c r="FU153">
        <v>5</v>
      </c>
      <c r="FV153">
        <v>0</v>
      </c>
      <c r="FW153">
        <v>30</v>
      </c>
      <c r="FX153">
        <v>30</v>
      </c>
      <c r="FZ153" t="s">
        <v>1318</v>
      </c>
      <c r="GA153">
        <v>2150</v>
      </c>
      <c r="GB153" t="s">
        <v>1299</v>
      </c>
      <c r="GE153">
        <v>30</v>
      </c>
      <c r="GF153">
        <v>1</v>
      </c>
      <c r="GG153">
        <v>0</v>
      </c>
      <c r="GH153">
        <v>25</v>
      </c>
      <c r="GI153">
        <v>25</v>
      </c>
      <c r="GK153" t="s">
        <v>1302</v>
      </c>
      <c r="HH153" t="s">
        <v>1303</v>
      </c>
      <c r="HI153">
        <v>1</v>
      </c>
      <c r="HJ153">
        <v>0</v>
      </c>
      <c r="HK153">
        <v>0</v>
      </c>
      <c r="HL153">
        <v>0</v>
      </c>
      <c r="JB153" t="s">
        <v>2070</v>
      </c>
      <c r="JC153">
        <v>0</v>
      </c>
      <c r="JD153">
        <v>0</v>
      </c>
      <c r="JE153">
        <v>0</v>
      </c>
      <c r="JF153">
        <v>0</v>
      </c>
      <c r="JG153">
        <v>0</v>
      </c>
      <c r="JH153">
        <v>0</v>
      </c>
      <c r="JI153">
        <v>0</v>
      </c>
      <c r="JJ153">
        <v>0</v>
      </c>
      <c r="JK153">
        <v>0</v>
      </c>
      <c r="JL153">
        <v>1</v>
      </c>
      <c r="JM153">
        <v>0</v>
      </c>
      <c r="JN153">
        <v>0</v>
      </c>
      <c r="JO153">
        <v>1</v>
      </c>
      <c r="JP153">
        <v>0</v>
      </c>
      <c r="JQ153">
        <v>1</v>
      </c>
      <c r="JR153">
        <v>0</v>
      </c>
      <c r="JS153">
        <v>3</v>
      </c>
      <c r="JT153">
        <v>7</v>
      </c>
      <c r="OG153" t="s">
        <v>1318</v>
      </c>
      <c r="OH153">
        <v>4000</v>
      </c>
      <c r="OI153" t="s">
        <v>1299</v>
      </c>
      <c r="OL153">
        <v>30</v>
      </c>
      <c r="OM153">
        <v>2</v>
      </c>
      <c r="ON153">
        <v>0</v>
      </c>
      <c r="OO153">
        <v>25</v>
      </c>
      <c r="OP153">
        <v>25</v>
      </c>
      <c r="PN153" t="s">
        <v>1318</v>
      </c>
      <c r="PO153">
        <v>2000</v>
      </c>
      <c r="PP153" t="s">
        <v>1299</v>
      </c>
      <c r="PS153">
        <v>30</v>
      </c>
      <c r="PT153">
        <v>1</v>
      </c>
      <c r="PU153">
        <v>0</v>
      </c>
      <c r="PV153">
        <v>30</v>
      </c>
      <c r="PW153">
        <v>30</v>
      </c>
      <c r="QM153" t="s">
        <v>1318</v>
      </c>
      <c r="QN153">
        <v>275</v>
      </c>
      <c r="QO153" t="s">
        <v>1299</v>
      </c>
      <c r="QR153">
        <v>30</v>
      </c>
      <c r="QS153">
        <v>2</v>
      </c>
      <c r="QT153">
        <v>0</v>
      </c>
      <c r="QU153">
        <v>200</v>
      </c>
      <c r="QV153">
        <v>150</v>
      </c>
      <c r="QX153" t="s">
        <v>1302</v>
      </c>
      <c r="SF153" t="s">
        <v>1303</v>
      </c>
      <c r="SG153">
        <v>1</v>
      </c>
      <c r="SH153">
        <v>0</v>
      </c>
      <c r="SI153">
        <v>0</v>
      </c>
      <c r="SJ153">
        <v>0</v>
      </c>
      <c r="AQG153" t="s">
        <v>1296</v>
      </c>
      <c r="AQH153">
        <v>1</v>
      </c>
      <c r="AQI153">
        <v>0</v>
      </c>
      <c r="AQJ153">
        <v>0</v>
      </c>
      <c r="AQK153">
        <v>0</v>
      </c>
      <c r="AQL153">
        <v>0</v>
      </c>
      <c r="AQM153">
        <v>0</v>
      </c>
      <c r="AQN153">
        <v>0</v>
      </c>
      <c r="AQO153">
        <v>0</v>
      </c>
      <c r="AQP153">
        <v>0</v>
      </c>
      <c r="AQQ153">
        <v>0</v>
      </c>
      <c r="AQS153" t="s">
        <v>1312</v>
      </c>
      <c r="AQT153">
        <v>0</v>
      </c>
      <c r="AQU153">
        <v>0</v>
      </c>
      <c r="AQV153">
        <v>0</v>
      </c>
      <c r="AQW153">
        <v>1</v>
      </c>
      <c r="AQX153">
        <v>0</v>
      </c>
      <c r="AQY153">
        <v>0</v>
      </c>
      <c r="AQZ153">
        <v>0</v>
      </c>
      <c r="ARA153">
        <v>0</v>
      </c>
      <c r="ARB153">
        <v>0</v>
      </c>
      <c r="ARC153">
        <v>0</v>
      </c>
      <c r="ARD153">
        <v>0</v>
      </c>
      <c r="ARF153" t="s">
        <v>1424</v>
      </c>
      <c r="ARG153" t="s">
        <v>1336</v>
      </c>
      <c r="ARH153">
        <v>0</v>
      </c>
      <c r="ARI153">
        <v>1</v>
      </c>
      <c r="ARJ153">
        <v>0</v>
      </c>
      <c r="ARK153">
        <v>0</v>
      </c>
      <c r="ARL153">
        <v>0</v>
      </c>
      <c r="ARM153">
        <v>0</v>
      </c>
      <c r="ARO153" t="s">
        <v>1296</v>
      </c>
      <c r="ARP153">
        <v>1</v>
      </c>
      <c r="ARQ153">
        <v>0</v>
      </c>
      <c r="ARR153">
        <v>0</v>
      </c>
      <c r="ARS153">
        <v>0</v>
      </c>
      <c r="ART153">
        <v>0</v>
      </c>
      <c r="ARU153">
        <v>0</v>
      </c>
      <c r="ARV153">
        <v>0</v>
      </c>
      <c r="ARW153">
        <v>0</v>
      </c>
      <c r="ARX153">
        <v>0</v>
      </c>
      <c r="ARZ153" t="s">
        <v>1306</v>
      </c>
      <c r="ASA153" t="s">
        <v>1296</v>
      </c>
      <c r="ASB153">
        <v>1</v>
      </c>
      <c r="ASC153">
        <v>0</v>
      </c>
      <c r="ASD153">
        <v>0</v>
      </c>
      <c r="ASE153">
        <v>0</v>
      </c>
      <c r="ASF153">
        <v>0</v>
      </c>
      <c r="ASG153">
        <v>0</v>
      </c>
      <c r="ASH153">
        <v>0</v>
      </c>
      <c r="ASI153">
        <v>0</v>
      </c>
      <c r="ASJ153">
        <v>0</v>
      </c>
      <c r="ASL153" t="s">
        <v>1296</v>
      </c>
      <c r="ASM153">
        <v>1</v>
      </c>
      <c r="ASN153">
        <v>0</v>
      </c>
      <c r="ASO153">
        <v>0</v>
      </c>
      <c r="ASP153">
        <v>0</v>
      </c>
      <c r="ASQ153">
        <v>0</v>
      </c>
      <c r="ASR153">
        <v>0</v>
      </c>
      <c r="ASS153">
        <v>0</v>
      </c>
      <c r="AST153">
        <v>0</v>
      </c>
      <c r="ASU153">
        <v>0</v>
      </c>
      <c r="ASV153">
        <v>0</v>
      </c>
      <c r="ASX153" t="s">
        <v>1296</v>
      </c>
      <c r="ASY153">
        <v>1</v>
      </c>
      <c r="ASZ153">
        <v>0</v>
      </c>
      <c r="ATA153">
        <v>0</v>
      </c>
      <c r="ATB153">
        <v>0</v>
      </c>
      <c r="ATC153">
        <v>0</v>
      </c>
      <c r="ATD153">
        <v>0</v>
      </c>
      <c r="ATE153">
        <v>0</v>
      </c>
      <c r="ATF153">
        <v>0</v>
      </c>
      <c r="ATG153">
        <v>0</v>
      </c>
      <c r="ATI153" t="s">
        <v>1296</v>
      </c>
      <c r="ATJ153">
        <v>1</v>
      </c>
      <c r="ATK153">
        <v>0</v>
      </c>
      <c r="ATL153">
        <v>0</v>
      </c>
      <c r="ATM153">
        <v>0</v>
      </c>
      <c r="ATN153">
        <v>0</v>
      </c>
      <c r="ATO153">
        <v>0</v>
      </c>
      <c r="ATP153">
        <v>0</v>
      </c>
      <c r="ATQ153">
        <v>0</v>
      </c>
      <c r="ATR153">
        <v>0</v>
      </c>
      <c r="ATT153" t="s">
        <v>1355</v>
      </c>
      <c r="ATU153" t="s">
        <v>1302</v>
      </c>
      <c r="ATX153" t="s">
        <v>1327</v>
      </c>
      <c r="AUB153" t="s">
        <v>1328</v>
      </c>
      <c r="AUG153">
        <v>446704737</v>
      </c>
      <c r="AUH153" s="167">
        <v>45107.689386574071</v>
      </c>
      <c r="AUK153" t="s">
        <v>1308</v>
      </c>
      <c r="AUL153" t="s">
        <v>1309</v>
      </c>
      <c r="AUM153" t="s">
        <v>1310</v>
      </c>
    </row>
    <row r="154" spans="1:534 1125:1235" customFormat="1" ht="14.45">
      <c r="A154">
        <v>153</v>
      </c>
      <c r="B154" t="s">
        <v>2071</v>
      </c>
      <c r="C154" s="167">
        <v>45107</v>
      </c>
      <c r="D154" t="s">
        <v>2050</v>
      </c>
      <c r="E154" t="s">
        <v>2051</v>
      </c>
      <c r="F154" s="167">
        <v>45107.019692256938</v>
      </c>
      <c r="G154" s="167">
        <v>45107.693361423611</v>
      </c>
      <c r="H154" t="s">
        <v>1286</v>
      </c>
      <c r="K154" t="s">
        <v>1787</v>
      </c>
      <c r="L154" s="167">
        <v>45106</v>
      </c>
      <c r="M154" t="s">
        <v>1288</v>
      </c>
      <c r="N154" t="s">
        <v>1289</v>
      </c>
      <c r="O154" t="s">
        <v>2052</v>
      </c>
      <c r="P154" t="s">
        <v>1291</v>
      </c>
      <c r="S154" t="s">
        <v>1790</v>
      </c>
      <c r="T154" t="s">
        <v>2053</v>
      </c>
      <c r="V154" t="s">
        <v>1294</v>
      </c>
      <c r="X154" t="s">
        <v>1315</v>
      </c>
      <c r="AA154" t="s">
        <v>1296</v>
      </c>
      <c r="AB154">
        <v>0</v>
      </c>
      <c r="AC154">
        <v>0</v>
      </c>
      <c r="AD154">
        <v>0</v>
      </c>
      <c r="AE154">
        <v>1</v>
      </c>
      <c r="AF154">
        <v>1</v>
      </c>
      <c r="EK154" t="s">
        <v>1296</v>
      </c>
      <c r="EL154">
        <v>0</v>
      </c>
      <c r="EM154">
        <v>0</v>
      </c>
      <c r="EN154">
        <v>0</v>
      </c>
      <c r="EO154">
        <v>0</v>
      </c>
      <c r="EP154">
        <v>1</v>
      </c>
      <c r="EQ154">
        <v>1</v>
      </c>
      <c r="JB154" t="s">
        <v>1435</v>
      </c>
      <c r="JC154">
        <v>0</v>
      </c>
      <c r="JD154">
        <v>1</v>
      </c>
      <c r="JE154">
        <v>0</v>
      </c>
      <c r="JF154">
        <v>0</v>
      </c>
      <c r="JG154">
        <v>0</v>
      </c>
      <c r="JH154">
        <v>0</v>
      </c>
      <c r="JI154">
        <v>0</v>
      </c>
      <c r="JJ154">
        <v>0</v>
      </c>
      <c r="JK154">
        <v>0</v>
      </c>
      <c r="JL154">
        <v>0</v>
      </c>
      <c r="JM154">
        <v>0</v>
      </c>
      <c r="JN154">
        <v>0</v>
      </c>
      <c r="JO154">
        <v>0</v>
      </c>
      <c r="JP154">
        <v>0</v>
      </c>
      <c r="JQ154">
        <v>0</v>
      </c>
      <c r="JR154">
        <v>0</v>
      </c>
      <c r="JS154">
        <v>1</v>
      </c>
      <c r="JT154">
        <v>3</v>
      </c>
      <c r="KG154" t="s">
        <v>1298</v>
      </c>
      <c r="KH154" t="s">
        <v>1574</v>
      </c>
      <c r="KI154">
        <v>1</v>
      </c>
      <c r="KJ154">
        <v>1</v>
      </c>
      <c r="KK154">
        <v>5000</v>
      </c>
      <c r="KL154">
        <v>100</v>
      </c>
      <c r="KM154" t="s">
        <v>1299</v>
      </c>
      <c r="KP154">
        <v>60</v>
      </c>
      <c r="KQ154">
        <v>7</v>
      </c>
      <c r="KR154">
        <v>0</v>
      </c>
      <c r="KS154">
        <v>15</v>
      </c>
      <c r="KT154">
        <v>10</v>
      </c>
      <c r="QX154" t="s">
        <v>1302</v>
      </c>
      <c r="SF154" t="s">
        <v>1303</v>
      </c>
      <c r="SG154">
        <v>1</v>
      </c>
      <c r="SH154">
        <v>0</v>
      </c>
      <c r="SI154">
        <v>0</v>
      </c>
      <c r="SJ154">
        <v>0</v>
      </c>
      <c r="AQG154" t="s">
        <v>1296</v>
      </c>
      <c r="AQH154">
        <v>1</v>
      </c>
      <c r="AQI154">
        <v>0</v>
      </c>
      <c r="AQJ154">
        <v>0</v>
      </c>
      <c r="AQK154">
        <v>0</v>
      </c>
      <c r="AQL154">
        <v>0</v>
      </c>
      <c r="AQM154">
        <v>0</v>
      </c>
      <c r="AQN154">
        <v>0</v>
      </c>
      <c r="AQO154">
        <v>0</v>
      </c>
      <c r="AQP154">
        <v>0</v>
      </c>
      <c r="AQQ154">
        <v>0</v>
      </c>
      <c r="AQS154" t="s">
        <v>1417</v>
      </c>
      <c r="AQT154">
        <v>0</v>
      </c>
      <c r="AQU154">
        <v>0</v>
      </c>
      <c r="AQV154">
        <v>0</v>
      </c>
      <c r="AQW154">
        <v>0</v>
      </c>
      <c r="AQX154">
        <v>0</v>
      </c>
      <c r="AQY154">
        <v>0</v>
      </c>
      <c r="AQZ154">
        <v>0</v>
      </c>
      <c r="ARA154">
        <v>0</v>
      </c>
      <c r="ARB154">
        <v>0</v>
      </c>
      <c r="ARC154">
        <v>1</v>
      </c>
      <c r="ARD154">
        <v>0</v>
      </c>
      <c r="ARF154" t="s">
        <v>1305</v>
      </c>
      <c r="ARG154" t="s">
        <v>1302</v>
      </c>
      <c r="ARH154">
        <v>1</v>
      </c>
      <c r="ARI154">
        <v>0</v>
      </c>
      <c r="ARJ154">
        <v>0</v>
      </c>
      <c r="ARK154">
        <v>0</v>
      </c>
      <c r="ARL154">
        <v>0</v>
      </c>
      <c r="ARM154">
        <v>0</v>
      </c>
      <c r="ARO154" t="s">
        <v>1296</v>
      </c>
      <c r="ARP154">
        <v>1</v>
      </c>
      <c r="ARQ154">
        <v>0</v>
      </c>
      <c r="ARR154">
        <v>0</v>
      </c>
      <c r="ARS154">
        <v>0</v>
      </c>
      <c r="ART154">
        <v>0</v>
      </c>
      <c r="ARU154">
        <v>0</v>
      </c>
      <c r="ARV154">
        <v>0</v>
      </c>
      <c r="ARW154">
        <v>0</v>
      </c>
      <c r="ARX154">
        <v>0</v>
      </c>
      <c r="ARZ154" t="s">
        <v>1306</v>
      </c>
      <c r="ASA154" t="s">
        <v>1296</v>
      </c>
      <c r="ASB154">
        <v>1</v>
      </c>
      <c r="ASC154">
        <v>0</v>
      </c>
      <c r="ASD154">
        <v>0</v>
      </c>
      <c r="ASE154">
        <v>0</v>
      </c>
      <c r="ASF154">
        <v>0</v>
      </c>
      <c r="ASG154">
        <v>0</v>
      </c>
      <c r="ASH154">
        <v>0</v>
      </c>
      <c r="ASI154">
        <v>0</v>
      </c>
      <c r="ASJ154">
        <v>0</v>
      </c>
      <c r="ASL154" t="s">
        <v>1296</v>
      </c>
      <c r="ASM154">
        <v>1</v>
      </c>
      <c r="ASN154">
        <v>0</v>
      </c>
      <c r="ASO154">
        <v>0</v>
      </c>
      <c r="ASP154">
        <v>0</v>
      </c>
      <c r="ASQ154">
        <v>0</v>
      </c>
      <c r="ASR154">
        <v>0</v>
      </c>
      <c r="ASS154">
        <v>0</v>
      </c>
      <c r="AST154">
        <v>0</v>
      </c>
      <c r="ASU154">
        <v>0</v>
      </c>
      <c r="ASV154">
        <v>0</v>
      </c>
      <c r="ASX154" t="s">
        <v>1296</v>
      </c>
      <c r="ASY154">
        <v>1</v>
      </c>
      <c r="ASZ154">
        <v>0</v>
      </c>
      <c r="ATA154">
        <v>0</v>
      </c>
      <c r="ATB154">
        <v>0</v>
      </c>
      <c r="ATC154">
        <v>0</v>
      </c>
      <c r="ATD154">
        <v>0</v>
      </c>
      <c r="ATE154">
        <v>0</v>
      </c>
      <c r="ATF154">
        <v>0</v>
      </c>
      <c r="ATG154">
        <v>0</v>
      </c>
      <c r="ATI154" t="s">
        <v>1296</v>
      </c>
      <c r="ATJ154">
        <v>1</v>
      </c>
      <c r="ATK154">
        <v>0</v>
      </c>
      <c r="ATL154">
        <v>0</v>
      </c>
      <c r="ATM154">
        <v>0</v>
      </c>
      <c r="ATN154">
        <v>0</v>
      </c>
      <c r="ATO154">
        <v>0</v>
      </c>
      <c r="ATP154">
        <v>0</v>
      </c>
      <c r="ATQ154">
        <v>0</v>
      </c>
      <c r="ATR154">
        <v>0</v>
      </c>
      <c r="ATT154" t="s">
        <v>1327</v>
      </c>
      <c r="ATX154" t="s">
        <v>1394</v>
      </c>
      <c r="ATY154" t="s">
        <v>1294</v>
      </c>
      <c r="ATZ154" t="s">
        <v>2072</v>
      </c>
      <c r="AUB154" t="s">
        <v>1457</v>
      </c>
      <c r="AUG154">
        <v>446707034</v>
      </c>
      <c r="AUH154" s="167">
        <v>45107.693530092598</v>
      </c>
      <c r="AUK154" t="s">
        <v>1308</v>
      </c>
      <c r="AUL154" t="s">
        <v>1309</v>
      </c>
      <c r="AUM154" t="s">
        <v>1310</v>
      </c>
    </row>
    <row r="155" spans="1:534 1125:1235" customFormat="1" ht="14.45">
      <c r="A155">
        <v>154</v>
      </c>
      <c r="B155" t="s">
        <v>2073</v>
      </c>
      <c r="C155" s="167">
        <v>45107</v>
      </c>
      <c r="D155" t="s">
        <v>1970</v>
      </c>
      <c r="E155" t="s">
        <v>1971</v>
      </c>
      <c r="F155" s="167">
        <v>45107.653121909723</v>
      </c>
      <c r="G155" s="167">
        <v>45107.702505486122</v>
      </c>
      <c r="H155" t="s">
        <v>1286</v>
      </c>
      <c r="K155" t="s">
        <v>1972</v>
      </c>
      <c r="L155" s="167">
        <v>45107</v>
      </c>
      <c r="M155" t="s">
        <v>1517</v>
      </c>
      <c r="N155" t="s">
        <v>1518</v>
      </c>
      <c r="O155" t="s">
        <v>1973</v>
      </c>
      <c r="P155" t="s">
        <v>1291</v>
      </c>
      <c r="S155" t="s">
        <v>1974</v>
      </c>
      <c r="T155" t="s">
        <v>1975</v>
      </c>
      <c r="V155" t="s">
        <v>1294</v>
      </c>
      <c r="X155" t="s">
        <v>1295</v>
      </c>
      <c r="AA155" t="s">
        <v>1296</v>
      </c>
      <c r="AB155">
        <v>0</v>
      </c>
      <c r="AC155">
        <v>0</v>
      </c>
      <c r="AD155">
        <v>0</v>
      </c>
      <c r="AE155">
        <v>1</v>
      </c>
      <c r="AF155">
        <v>1</v>
      </c>
      <c r="EK155" t="s">
        <v>1296</v>
      </c>
      <c r="EL155">
        <v>0</v>
      </c>
      <c r="EM155">
        <v>0</v>
      </c>
      <c r="EN155">
        <v>0</v>
      </c>
      <c r="EO155">
        <v>0</v>
      </c>
      <c r="EP155">
        <v>1</v>
      </c>
      <c r="EQ155">
        <v>1</v>
      </c>
      <c r="JB155" t="s">
        <v>2028</v>
      </c>
      <c r="JC155">
        <v>0</v>
      </c>
      <c r="JD155">
        <v>0</v>
      </c>
      <c r="JE155">
        <v>0</v>
      </c>
      <c r="JF155">
        <v>0</v>
      </c>
      <c r="JG155">
        <v>0</v>
      </c>
      <c r="JH155">
        <v>1</v>
      </c>
      <c r="JI155">
        <v>0</v>
      </c>
      <c r="JJ155">
        <v>0</v>
      </c>
      <c r="JK155">
        <v>0</v>
      </c>
      <c r="JL155">
        <v>0</v>
      </c>
      <c r="JM155">
        <v>0</v>
      </c>
      <c r="JN155">
        <v>0</v>
      </c>
      <c r="JO155">
        <v>0</v>
      </c>
      <c r="JP155">
        <v>0</v>
      </c>
      <c r="JQ155">
        <v>0</v>
      </c>
      <c r="JR155">
        <v>0</v>
      </c>
      <c r="JS155">
        <v>1</v>
      </c>
      <c r="JT155">
        <v>3</v>
      </c>
      <c r="MI155" t="s">
        <v>1318</v>
      </c>
      <c r="MJ155">
        <v>450</v>
      </c>
      <c r="MK155" t="s">
        <v>1494</v>
      </c>
      <c r="MN155">
        <v>50</v>
      </c>
      <c r="MO155">
        <v>60</v>
      </c>
      <c r="MP155">
        <v>1</v>
      </c>
      <c r="MQ155">
        <v>60</v>
      </c>
      <c r="MR155">
        <v>0</v>
      </c>
      <c r="QX155" t="s">
        <v>1294</v>
      </c>
      <c r="QZ155" t="s">
        <v>2028</v>
      </c>
      <c r="RA155">
        <v>0</v>
      </c>
      <c r="RB155">
        <v>0</v>
      </c>
      <c r="RC155">
        <v>0</v>
      </c>
      <c r="RD155">
        <v>0</v>
      </c>
      <c r="RE155">
        <v>0</v>
      </c>
      <c r="RF155">
        <v>1</v>
      </c>
      <c r="RG155">
        <v>0</v>
      </c>
      <c r="RH155">
        <v>0</v>
      </c>
      <c r="RI155">
        <v>0</v>
      </c>
      <c r="RJ155">
        <v>0</v>
      </c>
      <c r="RK155">
        <v>0</v>
      </c>
      <c r="RL155">
        <v>0</v>
      </c>
      <c r="RM155">
        <v>0</v>
      </c>
      <c r="RN155">
        <v>0</v>
      </c>
      <c r="RO155">
        <v>0</v>
      </c>
      <c r="RP155">
        <v>0</v>
      </c>
      <c r="RR155" t="s">
        <v>1662</v>
      </c>
      <c r="RS155">
        <v>1</v>
      </c>
      <c r="RT155">
        <v>0</v>
      </c>
      <c r="RU155">
        <v>0</v>
      </c>
      <c r="RV155">
        <v>0</v>
      </c>
      <c r="RW155">
        <v>0</v>
      </c>
      <c r="RX155">
        <v>0</v>
      </c>
      <c r="RY155">
        <v>0</v>
      </c>
      <c r="RZ155">
        <v>0</v>
      </c>
      <c r="SA155">
        <v>0</v>
      </c>
      <c r="SB155">
        <v>0</v>
      </c>
      <c r="SC155">
        <v>0</v>
      </c>
      <c r="SF155" t="s">
        <v>1332</v>
      </c>
      <c r="SG155">
        <v>0</v>
      </c>
      <c r="SH155">
        <v>1</v>
      </c>
      <c r="SI155">
        <v>0</v>
      </c>
      <c r="SJ155">
        <v>0</v>
      </c>
      <c r="SK155" t="s">
        <v>2028</v>
      </c>
      <c r="SL155">
        <v>0</v>
      </c>
      <c r="SM155">
        <v>0</v>
      </c>
      <c r="SN155">
        <v>0</v>
      </c>
      <c r="SO155">
        <v>0</v>
      </c>
      <c r="SP155">
        <v>0</v>
      </c>
      <c r="SQ155">
        <v>1</v>
      </c>
      <c r="SR155">
        <v>0</v>
      </c>
      <c r="SS155">
        <v>0</v>
      </c>
      <c r="ST155">
        <v>0</v>
      </c>
      <c r="SU155">
        <v>0</v>
      </c>
      <c r="SV155">
        <v>0</v>
      </c>
      <c r="SW155">
        <v>0</v>
      </c>
      <c r="SX155">
        <v>0</v>
      </c>
      <c r="SY155">
        <v>0</v>
      </c>
      <c r="SZ155">
        <v>0</v>
      </c>
      <c r="TA155">
        <v>0</v>
      </c>
      <c r="TB155" t="s">
        <v>1977</v>
      </c>
      <c r="TC155">
        <v>0</v>
      </c>
      <c r="TD155">
        <v>1</v>
      </c>
      <c r="TE155">
        <v>0</v>
      </c>
      <c r="TF155">
        <v>0</v>
      </c>
      <c r="TG155">
        <v>0</v>
      </c>
      <c r="TH155">
        <v>1</v>
      </c>
      <c r="TI155">
        <v>0</v>
      </c>
      <c r="TJ155">
        <v>0</v>
      </c>
      <c r="TK155">
        <v>0</v>
      </c>
      <c r="TL155">
        <v>0</v>
      </c>
      <c r="TM155">
        <v>0</v>
      </c>
      <c r="TN155">
        <v>0</v>
      </c>
      <c r="AQG155" t="s">
        <v>1604</v>
      </c>
      <c r="AQH155">
        <v>0</v>
      </c>
      <c r="AQI155">
        <v>0</v>
      </c>
      <c r="AQJ155">
        <v>0</v>
      </c>
      <c r="AQK155">
        <v>0</v>
      </c>
      <c r="AQL155">
        <v>0</v>
      </c>
      <c r="AQM155">
        <v>1</v>
      </c>
      <c r="AQN155">
        <v>0</v>
      </c>
      <c r="AQO155">
        <v>0</v>
      </c>
      <c r="AQP155">
        <v>0</v>
      </c>
      <c r="AQQ155">
        <v>0</v>
      </c>
      <c r="AQS155" t="s">
        <v>2074</v>
      </c>
      <c r="AQT155">
        <v>0</v>
      </c>
      <c r="AQU155">
        <v>1</v>
      </c>
      <c r="AQV155">
        <v>1</v>
      </c>
      <c r="AQW155">
        <v>0</v>
      </c>
      <c r="AQX155">
        <v>0</v>
      </c>
      <c r="AQY155">
        <v>0</v>
      </c>
      <c r="AQZ155">
        <v>0</v>
      </c>
      <c r="ARA155">
        <v>0</v>
      </c>
      <c r="ARB155">
        <v>0</v>
      </c>
      <c r="ARC155">
        <v>0</v>
      </c>
      <c r="ARD155">
        <v>0</v>
      </c>
      <c r="ARF155" t="s">
        <v>1986</v>
      </c>
      <c r="ARG155" t="s">
        <v>1336</v>
      </c>
      <c r="ARH155">
        <v>0</v>
      </c>
      <c r="ARI155">
        <v>1</v>
      </c>
      <c r="ARJ155">
        <v>0</v>
      </c>
      <c r="ARK155">
        <v>0</v>
      </c>
      <c r="ARL155">
        <v>0</v>
      </c>
      <c r="ARM155">
        <v>0</v>
      </c>
      <c r="ARO155" t="s">
        <v>1296</v>
      </c>
      <c r="ARP155">
        <v>1</v>
      </c>
      <c r="ARQ155">
        <v>0</v>
      </c>
      <c r="ARR155">
        <v>0</v>
      </c>
      <c r="ARS155">
        <v>0</v>
      </c>
      <c r="ART155">
        <v>0</v>
      </c>
      <c r="ARU155">
        <v>0</v>
      </c>
      <c r="ARV155">
        <v>0</v>
      </c>
      <c r="ARW155">
        <v>0</v>
      </c>
      <c r="ARX155">
        <v>0</v>
      </c>
      <c r="ARZ155" t="s">
        <v>1306</v>
      </c>
      <c r="ASA155" t="s">
        <v>1296</v>
      </c>
      <c r="ASB155">
        <v>1</v>
      </c>
      <c r="ASC155">
        <v>0</v>
      </c>
      <c r="ASD155">
        <v>0</v>
      </c>
      <c r="ASE155">
        <v>0</v>
      </c>
      <c r="ASF155">
        <v>0</v>
      </c>
      <c r="ASG155">
        <v>0</v>
      </c>
      <c r="ASH155">
        <v>0</v>
      </c>
      <c r="ASI155">
        <v>0</v>
      </c>
      <c r="ASJ155">
        <v>0</v>
      </c>
      <c r="ASL155" t="s">
        <v>1296</v>
      </c>
      <c r="ASM155">
        <v>1</v>
      </c>
      <c r="ASN155">
        <v>0</v>
      </c>
      <c r="ASO155">
        <v>0</v>
      </c>
      <c r="ASP155">
        <v>0</v>
      </c>
      <c r="ASQ155">
        <v>0</v>
      </c>
      <c r="ASR155">
        <v>0</v>
      </c>
      <c r="ASS155">
        <v>0</v>
      </c>
      <c r="AST155">
        <v>0</v>
      </c>
      <c r="ASU155">
        <v>0</v>
      </c>
      <c r="ASV155">
        <v>0</v>
      </c>
      <c r="ASX155" t="s">
        <v>1296</v>
      </c>
      <c r="ASY155">
        <v>1</v>
      </c>
      <c r="ASZ155">
        <v>0</v>
      </c>
      <c r="ATA155">
        <v>0</v>
      </c>
      <c r="ATB155">
        <v>0</v>
      </c>
      <c r="ATC155">
        <v>0</v>
      </c>
      <c r="ATD155">
        <v>0</v>
      </c>
      <c r="ATE155">
        <v>0</v>
      </c>
      <c r="ATF155">
        <v>0</v>
      </c>
      <c r="ATG155">
        <v>0</v>
      </c>
      <c r="ATI155" t="s">
        <v>1918</v>
      </c>
      <c r="ATJ155">
        <v>0</v>
      </c>
      <c r="ATK155">
        <v>0</v>
      </c>
      <c r="ATL155">
        <v>0</v>
      </c>
      <c r="ATM155">
        <v>0</v>
      </c>
      <c r="ATN155">
        <v>1</v>
      </c>
      <c r="ATO155">
        <v>0</v>
      </c>
      <c r="ATP155">
        <v>0</v>
      </c>
      <c r="ATQ155">
        <v>0</v>
      </c>
      <c r="ATR155">
        <v>0</v>
      </c>
      <c r="ATT155" t="s">
        <v>1327</v>
      </c>
      <c r="ATX155" t="s">
        <v>1327</v>
      </c>
      <c r="AUB155" t="s">
        <v>1328</v>
      </c>
      <c r="AUD155" t="s">
        <v>1328</v>
      </c>
      <c r="AUG155">
        <v>446712568</v>
      </c>
      <c r="AUH155" s="167">
        <v>45107.702685185177</v>
      </c>
      <c r="AUK155" t="s">
        <v>1308</v>
      </c>
      <c r="AUL155" t="s">
        <v>1309</v>
      </c>
      <c r="AUM155" t="s">
        <v>1310</v>
      </c>
    </row>
    <row r="156" spans="1:534 1125:1235" customFormat="1" ht="14.45">
      <c r="A156">
        <v>155</v>
      </c>
      <c r="B156" t="s">
        <v>2075</v>
      </c>
      <c r="C156" s="167">
        <v>45104</v>
      </c>
      <c r="D156" t="s">
        <v>2050</v>
      </c>
      <c r="E156" t="s">
        <v>2051</v>
      </c>
      <c r="F156" s="167">
        <v>45104.556175509257</v>
      </c>
      <c r="G156" s="167">
        <v>45107.702444178241</v>
      </c>
      <c r="H156" t="s">
        <v>1286</v>
      </c>
      <c r="K156" t="s">
        <v>1787</v>
      </c>
      <c r="L156" s="167">
        <v>45104</v>
      </c>
      <c r="M156" t="s">
        <v>1288</v>
      </c>
      <c r="N156" t="s">
        <v>1289</v>
      </c>
      <c r="O156" t="s">
        <v>2052</v>
      </c>
      <c r="P156" t="s">
        <v>1291</v>
      </c>
      <c r="S156" t="s">
        <v>1790</v>
      </c>
      <c r="T156" t="s">
        <v>2053</v>
      </c>
      <c r="V156" t="s">
        <v>1294</v>
      </c>
      <c r="X156" t="s">
        <v>1315</v>
      </c>
      <c r="AA156" t="s">
        <v>1296</v>
      </c>
      <c r="AB156">
        <v>0</v>
      </c>
      <c r="AC156">
        <v>0</v>
      </c>
      <c r="AD156">
        <v>0</v>
      </c>
      <c r="AE156">
        <v>1</v>
      </c>
      <c r="AF156">
        <v>1</v>
      </c>
      <c r="EK156" t="s">
        <v>1340</v>
      </c>
      <c r="EL156">
        <v>1</v>
      </c>
      <c r="EM156">
        <v>1</v>
      </c>
      <c r="EN156">
        <v>1</v>
      </c>
      <c r="EO156">
        <v>1</v>
      </c>
      <c r="EP156">
        <v>0</v>
      </c>
      <c r="EQ156">
        <v>4</v>
      </c>
      <c r="ES156" t="s">
        <v>1318</v>
      </c>
      <c r="ET156">
        <v>5000</v>
      </c>
      <c r="EU156" t="s">
        <v>1317</v>
      </c>
      <c r="EX156">
        <v>90</v>
      </c>
      <c r="EY156">
        <v>3</v>
      </c>
      <c r="EZ156">
        <v>0</v>
      </c>
      <c r="FA156">
        <v>100</v>
      </c>
      <c r="FB156">
        <v>100</v>
      </c>
      <c r="FD156" t="s">
        <v>1318</v>
      </c>
      <c r="FE156">
        <v>20000</v>
      </c>
      <c r="FF156" t="s">
        <v>1317</v>
      </c>
      <c r="FI156">
        <v>90</v>
      </c>
      <c r="FJ156">
        <v>2</v>
      </c>
      <c r="FK156">
        <v>0</v>
      </c>
      <c r="FL156">
        <v>150</v>
      </c>
      <c r="FM156">
        <v>100</v>
      </c>
      <c r="FO156" t="s">
        <v>1298</v>
      </c>
      <c r="FP156">
        <v>2000</v>
      </c>
      <c r="FQ156" t="s">
        <v>1317</v>
      </c>
      <c r="FT156">
        <v>25</v>
      </c>
      <c r="FU156">
        <v>2</v>
      </c>
      <c r="FV156">
        <v>0</v>
      </c>
      <c r="FW156">
        <v>100</v>
      </c>
      <c r="FX156">
        <v>100</v>
      </c>
      <c r="FZ156" t="s">
        <v>1318</v>
      </c>
      <c r="GA156">
        <v>2000</v>
      </c>
      <c r="GB156" t="s">
        <v>1317</v>
      </c>
      <c r="GE156">
        <v>30</v>
      </c>
      <c r="GF156">
        <v>2</v>
      </c>
      <c r="GG156">
        <v>0</v>
      </c>
      <c r="GH156">
        <v>125</v>
      </c>
      <c r="GI156">
        <v>100</v>
      </c>
      <c r="GK156" t="s">
        <v>1302</v>
      </c>
      <c r="HH156" t="s">
        <v>1303</v>
      </c>
      <c r="HI156">
        <v>1</v>
      </c>
      <c r="HJ156">
        <v>0</v>
      </c>
      <c r="HK156">
        <v>0</v>
      </c>
      <c r="HL156">
        <v>0</v>
      </c>
      <c r="JB156" t="s">
        <v>1812</v>
      </c>
      <c r="JC156">
        <v>0</v>
      </c>
      <c r="JD156">
        <v>0</v>
      </c>
      <c r="JE156">
        <v>0</v>
      </c>
      <c r="JF156">
        <v>0</v>
      </c>
      <c r="JG156">
        <v>0</v>
      </c>
      <c r="JH156">
        <v>0</v>
      </c>
      <c r="JI156">
        <v>0</v>
      </c>
      <c r="JJ156">
        <v>0</v>
      </c>
      <c r="JK156">
        <v>0</v>
      </c>
      <c r="JL156">
        <v>0</v>
      </c>
      <c r="JM156">
        <v>0</v>
      </c>
      <c r="JN156">
        <v>0</v>
      </c>
      <c r="JO156">
        <v>1</v>
      </c>
      <c r="JP156">
        <v>0</v>
      </c>
      <c r="JQ156">
        <v>1</v>
      </c>
      <c r="JR156">
        <v>0</v>
      </c>
      <c r="JS156">
        <v>2</v>
      </c>
      <c r="JT156">
        <v>7</v>
      </c>
      <c r="PN156" t="s">
        <v>1318</v>
      </c>
      <c r="PO156">
        <v>1500</v>
      </c>
      <c r="PP156" t="s">
        <v>1317</v>
      </c>
      <c r="PS156">
        <v>60</v>
      </c>
      <c r="PT156">
        <v>2</v>
      </c>
      <c r="PU156">
        <v>0</v>
      </c>
      <c r="PV156">
        <v>100</v>
      </c>
      <c r="PW156">
        <v>100</v>
      </c>
      <c r="QM156" t="s">
        <v>1298</v>
      </c>
      <c r="QN156">
        <v>250</v>
      </c>
      <c r="QO156" t="s">
        <v>1317</v>
      </c>
      <c r="QR156">
        <v>60</v>
      </c>
      <c r="QS156">
        <v>2</v>
      </c>
      <c r="QT156">
        <v>0</v>
      </c>
      <c r="QU156">
        <v>200</v>
      </c>
      <c r="QV156">
        <v>200</v>
      </c>
      <c r="QX156" t="s">
        <v>1302</v>
      </c>
      <c r="SF156" t="s">
        <v>1303</v>
      </c>
      <c r="SG156">
        <v>1</v>
      </c>
      <c r="SH156">
        <v>0</v>
      </c>
      <c r="SI156">
        <v>0</v>
      </c>
      <c r="SJ156">
        <v>0</v>
      </c>
      <c r="AQG156" t="s">
        <v>2066</v>
      </c>
      <c r="AQH156">
        <v>0</v>
      </c>
      <c r="AQI156">
        <v>0</v>
      </c>
      <c r="AQJ156">
        <v>0</v>
      </c>
      <c r="AQK156">
        <v>1</v>
      </c>
      <c r="AQL156">
        <v>0</v>
      </c>
      <c r="AQM156">
        <v>0</v>
      </c>
      <c r="AQN156">
        <v>0</v>
      </c>
      <c r="AQO156">
        <v>0</v>
      </c>
      <c r="AQP156">
        <v>0</v>
      </c>
      <c r="AQQ156">
        <v>0</v>
      </c>
      <c r="AQS156" t="s">
        <v>1312</v>
      </c>
      <c r="AQT156">
        <v>0</v>
      </c>
      <c r="AQU156">
        <v>0</v>
      </c>
      <c r="AQV156">
        <v>0</v>
      </c>
      <c r="AQW156">
        <v>1</v>
      </c>
      <c r="AQX156">
        <v>0</v>
      </c>
      <c r="AQY156">
        <v>0</v>
      </c>
      <c r="AQZ156">
        <v>0</v>
      </c>
      <c r="ARA156">
        <v>0</v>
      </c>
      <c r="ARB156">
        <v>0</v>
      </c>
      <c r="ARC156">
        <v>0</v>
      </c>
      <c r="ARD156">
        <v>0</v>
      </c>
      <c r="ARF156" t="s">
        <v>1424</v>
      </c>
      <c r="ARG156" t="s">
        <v>1302</v>
      </c>
      <c r="ARH156">
        <v>1</v>
      </c>
      <c r="ARI156">
        <v>0</v>
      </c>
      <c r="ARJ156">
        <v>0</v>
      </c>
      <c r="ARK156">
        <v>0</v>
      </c>
      <c r="ARL156">
        <v>0</v>
      </c>
      <c r="ARM156">
        <v>0</v>
      </c>
      <c r="ARO156" t="s">
        <v>1296</v>
      </c>
      <c r="ARP156">
        <v>1</v>
      </c>
      <c r="ARQ156">
        <v>0</v>
      </c>
      <c r="ARR156">
        <v>0</v>
      </c>
      <c r="ARS156">
        <v>0</v>
      </c>
      <c r="ART156">
        <v>0</v>
      </c>
      <c r="ARU156">
        <v>0</v>
      </c>
      <c r="ARV156">
        <v>0</v>
      </c>
      <c r="ARW156">
        <v>0</v>
      </c>
      <c r="ARX156">
        <v>0</v>
      </c>
      <c r="ARZ156" t="s">
        <v>1306</v>
      </c>
      <c r="ASA156" t="s">
        <v>1296</v>
      </c>
      <c r="ASB156">
        <v>1</v>
      </c>
      <c r="ASC156">
        <v>0</v>
      </c>
      <c r="ASD156">
        <v>0</v>
      </c>
      <c r="ASE156">
        <v>0</v>
      </c>
      <c r="ASF156">
        <v>0</v>
      </c>
      <c r="ASG156">
        <v>0</v>
      </c>
      <c r="ASH156">
        <v>0</v>
      </c>
      <c r="ASI156">
        <v>0</v>
      </c>
      <c r="ASJ156">
        <v>0</v>
      </c>
      <c r="ASL156" t="s">
        <v>1296</v>
      </c>
      <c r="ASM156">
        <v>1</v>
      </c>
      <c r="ASN156">
        <v>0</v>
      </c>
      <c r="ASO156">
        <v>0</v>
      </c>
      <c r="ASP156">
        <v>0</v>
      </c>
      <c r="ASQ156">
        <v>0</v>
      </c>
      <c r="ASR156">
        <v>0</v>
      </c>
      <c r="ASS156">
        <v>0</v>
      </c>
      <c r="AST156">
        <v>0</v>
      </c>
      <c r="ASU156">
        <v>0</v>
      </c>
      <c r="ASV156">
        <v>0</v>
      </c>
      <c r="ASX156" t="s">
        <v>1296</v>
      </c>
      <c r="ASY156">
        <v>1</v>
      </c>
      <c r="ASZ156">
        <v>0</v>
      </c>
      <c r="ATA156">
        <v>0</v>
      </c>
      <c r="ATB156">
        <v>0</v>
      </c>
      <c r="ATC156">
        <v>0</v>
      </c>
      <c r="ATD156">
        <v>0</v>
      </c>
      <c r="ATE156">
        <v>0</v>
      </c>
      <c r="ATF156">
        <v>0</v>
      </c>
      <c r="ATG156">
        <v>0</v>
      </c>
      <c r="ATI156" t="s">
        <v>1296</v>
      </c>
      <c r="ATJ156">
        <v>1</v>
      </c>
      <c r="ATK156">
        <v>0</v>
      </c>
      <c r="ATL156">
        <v>0</v>
      </c>
      <c r="ATM156">
        <v>0</v>
      </c>
      <c r="ATN156">
        <v>0</v>
      </c>
      <c r="ATO156">
        <v>0</v>
      </c>
      <c r="ATP156">
        <v>0</v>
      </c>
      <c r="ATQ156">
        <v>0</v>
      </c>
      <c r="ATR156">
        <v>0</v>
      </c>
      <c r="ATT156" t="s">
        <v>1355</v>
      </c>
      <c r="ATU156" t="s">
        <v>1417</v>
      </c>
      <c r="ATX156" t="s">
        <v>1327</v>
      </c>
      <c r="AUB156" t="s">
        <v>1457</v>
      </c>
      <c r="AUG156">
        <v>446712773</v>
      </c>
      <c r="AUH156" s="167">
        <v>45107.70311342593</v>
      </c>
      <c r="AUK156" t="s">
        <v>1308</v>
      </c>
      <c r="AUL156" t="s">
        <v>1309</v>
      </c>
      <c r="AUM156" t="s">
        <v>1310</v>
      </c>
    </row>
    <row r="157" spans="1:534 1125:1235" customFormat="1" ht="14.45">
      <c r="A157">
        <v>156</v>
      </c>
      <c r="B157" t="s">
        <v>2076</v>
      </c>
      <c r="C157" s="167">
        <v>45107</v>
      </c>
      <c r="D157" t="s">
        <v>2077</v>
      </c>
      <c r="E157" t="s">
        <v>2078</v>
      </c>
      <c r="F157" s="167">
        <v>45107.685731967591</v>
      </c>
      <c r="G157" s="167">
        <v>45107.756726493048</v>
      </c>
      <c r="H157" t="s">
        <v>1286</v>
      </c>
      <c r="K157" t="s">
        <v>1787</v>
      </c>
      <c r="L157" s="167">
        <v>45107</v>
      </c>
      <c r="M157" t="s">
        <v>1288</v>
      </c>
      <c r="N157" t="s">
        <v>2079</v>
      </c>
      <c r="O157" t="s">
        <v>2080</v>
      </c>
      <c r="P157" t="s">
        <v>1291</v>
      </c>
      <c r="S157" t="s">
        <v>1790</v>
      </c>
      <c r="T157" t="s">
        <v>2081</v>
      </c>
      <c r="V157" t="s">
        <v>1294</v>
      </c>
      <c r="X157" t="s">
        <v>1315</v>
      </c>
      <c r="AA157" t="s">
        <v>1330</v>
      </c>
      <c r="AB157">
        <v>1</v>
      </c>
      <c r="AC157">
        <v>1</v>
      </c>
      <c r="AD157">
        <v>1</v>
      </c>
      <c r="AE157">
        <v>0</v>
      </c>
      <c r="AF157">
        <v>3</v>
      </c>
      <c r="AH157" t="s">
        <v>1298</v>
      </c>
      <c r="AI157">
        <v>1200</v>
      </c>
      <c r="AJ157" t="s">
        <v>1317</v>
      </c>
      <c r="AM157">
        <v>30</v>
      </c>
      <c r="AN157">
        <v>3</v>
      </c>
      <c r="AO157">
        <v>0</v>
      </c>
      <c r="AP157">
        <v>100</v>
      </c>
      <c r="AQ157">
        <v>100</v>
      </c>
      <c r="AS157" t="s">
        <v>1298</v>
      </c>
      <c r="AT157" t="s">
        <v>1319</v>
      </c>
      <c r="AU157">
        <v>1</v>
      </c>
      <c r="AV157">
        <v>1</v>
      </c>
      <c r="AW157">
        <v>1250</v>
      </c>
      <c r="AX157">
        <v>1250</v>
      </c>
      <c r="AY157" t="s">
        <v>1317</v>
      </c>
      <c r="BB157">
        <v>25</v>
      </c>
      <c r="BC157">
        <v>3</v>
      </c>
      <c r="BD157">
        <v>0</v>
      </c>
      <c r="BE157">
        <v>1000</v>
      </c>
      <c r="BF157">
        <v>1000</v>
      </c>
      <c r="BH157" t="s">
        <v>1298</v>
      </c>
      <c r="BI157" t="s">
        <v>1320</v>
      </c>
      <c r="BJ157">
        <v>1</v>
      </c>
      <c r="BK157">
        <v>1</v>
      </c>
      <c r="BL157">
        <v>500</v>
      </c>
      <c r="BM157">
        <v>350</v>
      </c>
      <c r="BN157" t="s">
        <v>1317</v>
      </c>
      <c r="BQ157">
        <v>60</v>
      </c>
      <c r="BR157">
        <v>3</v>
      </c>
      <c r="BS157">
        <v>0</v>
      </c>
      <c r="BT157">
        <v>1500</v>
      </c>
      <c r="BU157">
        <v>1500</v>
      </c>
      <c r="BW157" t="s">
        <v>1294</v>
      </c>
      <c r="BY157" t="s">
        <v>1330</v>
      </c>
      <c r="BZ157">
        <v>1</v>
      </c>
      <c r="CA157">
        <v>1</v>
      </c>
      <c r="CB157">
        <v>1</v>
      </c>
      <c r="CC157">
        <v>0</v>
      </c>
      <c r="CE157" t="s">
        <v>2082</v>
      </c>
      <c r="CF157">
        <v>1</v>
      </c>
      <c r="CG157">
        <v>1</v>
      </c>
      <c r="CH157">
        <v>1</v>
      </c>
      <c r="CI157">
        <v>1</v>
      </c>
      <c r="CJ157">
        <v>0</v>
      </c>
      <c r="CK157">
        <v>0</v>
      </c>
      <c r="CL157">
        <v>0</v>
      </c>
      <c r="CM157">
        <v>0</v>
      </c>
      <c r="CN157">
        <v>0</v>
      </c>
      <c r="CO157">
        <v>0</v>
      </c>
      <c r="CP157">
        <v>0</v>
      </c>
      <c r="CS157" t="s">
        <v>1332</v>
      </c>
      <c r="CT157">
        <v>0</v>
      </c>
      <c r="CU157">
        <v>1</v>
      </c>
      <c r="CV157">
        <v>0</v>
      </c>
      <c r="CW157">
        <v>0</v>
      </c>
      <c r="CX157" t="s">
        <v>1330</v>
      </c>
      <c r="CY157">
        <v>1</v>
      </c>
      <c r="CZ157">
        <v>1</v>
      </c>
      <c r="DA157">
        <v>1</v>
      </c>
      <c r="DB157">
        <v>0</v>
      </c>
      <c r="DC157" t="s">
        <v>2083</v>
      </c>
      <c r="DD157">
        <v>1</v>
      </c>
      <c r="DE157">
        <v>0</v>
      </c>
      <c r="DF157">
        <v>0</v>
      </c>
      <c r="DG157">
        <v>1</v>
      </c>
      <c r="DH157">
        <v>0</v>
      </c>
      <c r="DI157">
        <v>1</v>
      </c>
      <c r="DJ157">
        <v>0</v>
      </c>
      <c r="DK157">
        <v>0</v>
      </c>
      <c r="DL157">
        <v>0</v>
      </c>
      <c r="DM157">
        <v>0</v>
      </c>
      <c r="DN157">
        <v>0</v>
      </c>
      <c r="DO157">
        <v>0</v>
      </c>
      <c r="EK157" t="s">
        <v>1340</v>
      </c>
      <c r="EL157">
        <v>1</v>
      </c>
      <c r="EM157">
        <v>1</v>
      </c>
      <c r="EN157">
        <v>1</v>
      </c>
      <c r="EO157">
        <v>1</v>
      </c>
      <c r="EP157">
        <v>0</v>
      </c>
      <c r="EQ157">
        <v>4</v>
      </c>
      <c r="ES157" t="s">
        <v>1298</v>
      </c>
      <c r="ET157">
        <v>6000</v>
      </c>
      <c r="EU157" t="s">
        <v>1317</v>
      </c>
      <c r="EX157">
        <v>30</v>
      </c>
      <c r="EY157">
        <v>3</v>
      </c>
      <c r="EZ157">
        <v>0</v>
      </c>
      <c r="FA157">
        <v>1500</v>
      </c>
      <c r="FB157">
        <v>1500</v>
      </c>
      <c r="FD157" t="s">
        <v>1298</v>
      </c>
      <c r="FE157">
        <v>12500</v>
      </c>
      <c r="FF157" t="s">
        <v>1317</v>
      </c>
      <c r="FI157">
        <v>30</v>
      </c>
      <c r="FJ157">
        <v>4</v>
      </c>
      <c r="FK157">
        <v>0</v>
      </c>
      <c r="FL157">
        <v>1000</v>
      </c>
      <c r="FM157">
        <v>1000</v>
      </c>
      <c r="FO157" t="s">
        <v>1298</v>
      </c>
      <c r="FP157">
        <v>6000</v>
      </c>
      <c r="FQ157" t="s">
        <v>1317</v>
      </c>
      <c r="FT157">
        <v>30</v>
      </c>
      <c r="FU157">
        <v>14</v>
      </c>
      <c r="FV157">
        <v>0</v>
      </c>
      <c r="FW157">
        <v>500</v>
      </c>
      <c r="FX157">
        <v>500</v>
      </c>
      <c r="FZ157" t="s">
        <v>1298</v>
      </c>
      <c r="GA157">
        <v>2500</v>
      </c>
      <c r="GB157" t="s">
        <v>1317</v>
      </c>
      <c r="GE157">
        <v>60</v>
      </c>
      <c r="GF157">
        <v>4</v>
      </c>
      <c r="GG157">
        <v>0</v>
      </c>
      <c r="GH157">
        <v>1500</v>
      </c>
      <c r="GI157">
        <v>1500</v>
      </c>
      <c r="GK157" t="s">
        <v>1294</v>
      </c>
      <c r="GM157" t="s">
        <v>1340</v>
      </c>
      <c r="GN157">
        <v>1</v>
      </c>
      <c r="GO157">
        <v>1</v>
      </c>
      <c r="GP157">
        <v>1</v>
      </c>
      <c r="GQ157">
        <v>1</v>
      </c>
      <c r="GR157">
        <v>0</v>
      </c>
      <c r="GT157" t="s">
        <v>2084</v>
      </c>
      <c r="GU157">
        <v>1</v>
      </c>
      <c r="GV157">
        <v>1</v>
      </c>
      <c r="GW157">
        <v>0</v>
      </c>
      <c r="GX157">
        <v>1</v>
      </c>
      <c r="GY157">
        <v>1</v>
      </c>
      <c r="GZ157">
        <v>0</v>
      </c>
      <c r="HA157">
        <v>1</v>
      </c>
      <c r="HB157">
        <v>0</v>
      </c>
      <c r="HC157">
        <v>0</v>
      </c>
      <c r="HD157">
        <v>0</v>
      </c>
      <c r="HE157">
        <v>0</v>
      </c>
      <c r="HH157" t="s">
        <v>1332</v>
      </c>
      <c r="HI157">
        <v>0</v>
      </c>
      <c r="HJ157">
        <v>1</v>
      </c>
      <c r="HK157">
        <v>0</v>
      </c>
      <c r="HL157">
        <v>0</v>
      </c>
      <c r="HM157" t="s">
        <v>1340</v>
      </c>
      <c r="HN157">
        <v>1</v>
      </c>
      <c r="HO157">
        <v>1</v>
      </c>
      <c r="HP157">
        <v>1</v>
      </c>
      <c r="HQ157">
        <v>1</v>
      </c>
      <c r="HR157">
        <v>0</v>
      </c>
      <c r="HS157" t="s">
        <v>2083</v>
      </c>
      <c r="HT157">
        <v>1</v>
      </c>
      <c r="HU157">
        <v>0</v>
      </c>
      <c r="HV157">
        <v>0</v>
      </c>
      <c r="HW157">
        <v>1</v>
      </c>
      <c r="HX157">
        <v>0</v>
      </c>
      <c r="HY157">
        <v>1</v>
      </c>
      <c r="HZ157">
        <v>0</v>
      </c>
      <c r="IA157">
        <v>0</v>
      </c>
      <c r="IB157">
        <v>0</v>
      </c>
      <c r="IC157">
        <v>0</v>
      </c>
      <c r="ID157">
        <v>0</v>
      </c>
      <c r="IE157">
        <v>0</v>
      </c>
      <c r="JB157" t="s">
        <v>1521</v>
      </c>
      <c r="JC157">
        <v>1</v>
      </c>
      <c r="JD157">
        <v>1</v>
      </c>
      <c r="JE157">
        <v>1</v>
      </c>
      <c r="JF157">
        <v>1</v>
      </c>
      <c r="JG157">
        <v>1</v>
      </c>
      <c r="JH157">
        <v>1</v>
      </c>
      <c r="JI157">
        <v>1</v>
      </c>
      <c r="JJ157">
        <v>1</v>
      </c>
      <c r="JK157">
        <v>1</v>
      </c>
      <c r="JL157">
        <v>1</v>
      </c>
      <c r="JM157">
        <v>1</v>
      </c>
      <c r="JN157">
        <v>1</v>
      </c>
      <c r="JO157">
        <v>1</v>
      </c>
      <c r="JP157">
        <v>1</v>
      </c>
      <c r="JQ157">
        <v>1</v>
      </c>
      <c r="JR157">
        <v>0</v>
      </c>
      <c r="JS157">
        <v>15</v>
      </c>
      <c r="JT157">
        <v>22</v>
      </c>
      <c r="JV157" t="s">
        <v>1298</v>
      </c>
      <c r="JW157">
        <v>15000</v>
      </c>
      <c r="JX157" t="s">
        <v>1321</v>
      </c>
      <c r="KA157">
        <v>30</v>
      </c>
      <c r="KB157">
        <v>5</v>
      </c>
      <c r="KC157">
        <v>0</v>
      </c>
      <c r="KD157">
        <v>30</v>
      </c>
      <c r="KE157">
        <v>10</v>
      </c>
      <c r="KG157" t="s">
        <v>1298</v>
      </c>
      <c r="KH157" t="s">
        <v>1300</v>
      </c>
      <c r="KI157">
        <v>1</v>
      </c>
      <c r="KJ157">
        <v>1</v>
      </c>
      <c r="KK157">
        <v>6000</v>
      </c>
      <c r="KL157">
        <v>100</v>
      </c>
      <c r="KM157" t="s">
        <v>1321</v>
      </c>
      <c r="KP157">
        <v>30</v>
      </c>
      <c r="KQ157">
        <v>7</v>
      </c>
      <c r="KR157">
        <v>0</v>
      </c>
      <c r="KS157">
        <v>30</v>
      </c>
      <c r="KT157">
        <v>15</v>
      </c>
      <c r="KV157" t="s">
        <v>1318</v>
      </c>
      <c r="KW157" t="s">
        <v>1474</v>
      </c>
      <c r="KX157">
        <v>1</v>
      </c>
      <c r="KY157">
        <v>1</v>
      </c>
      <c r="KZ157">
        <v>1</v>
      </c>
      <c r="LA157">
        <v>8000</v>
      </c>
      <c r="LB157">
        <v>30000</v>
      </c>
      <c r="LC157">
        <v>32000</v>
      </c>
      <c r="LD157" t="s">
        <v>1317</v>
      </c>
      <c r="LG157">
        <v>14</v>
      </c>
      <c r="LH157">
        <v>14</v>
      </c>
      <c r="LI157">
        <v>1</v>
      </c>
      <c r="LJ157">
        <v>200</v>
      </c>
      <c r="LK157">
        <v>50</v>
      </c>
      <c r="LM157" t="s">
        <v>1318</v>
      </c>
      <c r="LN157">
        <v>6000</v>
      </c>
      <c r="LO157" t="s">
        <v>1301</v>
      </c>
      <c r="LR157">
        <v>30</v>
      </c>
      <c r="LS157">
        <v>14</v>
      </c>
      <c r="LT157">
        <v>0</v>
      </c>
      <c r="LU157">
        <v>100</v>
      </c>
      <c r="LV157">
        <v>100</v>
      </c>
      <c r="LX157" t="s">
        <v>1318</v>
      </c>
      <c r="LY157">
        <v>5000</v>
      </c>
      <c r="LZ157" t="s">
        <v>1494</v>
      </c>
      <c r="MC157">
        <v>30</v>
      </c>
      <c r="MD157">
        <v>14</v>
      </c>
      <c r="ME157">
        <v>0</v>
      </c>
      <c r="MF157">
        <v>60</v>
      </c>
      <c r="MG157">
        <v>100</v>
      </c>
      <c r="MI157" t="s">
        <v>1298</v>
      </c>
      <c r="MJ157">
        <v>1000</v>
      </c>
      <c r="MK157" t="s">
        <v>1317</v>
      </c>
      <c r="MN157">
        <v>30</v>
      </c>
      <c r="MO157">
        <v>2</v>
      </c>
      <c r="MP157">
        <v>0</v>
      </c>
      <c r="MQ157">
        <v>1000</v>
      </c>
      <c r="MR157">
        <v>1000</v>
      </c>
      <c r="MT157" t="s">
        <v>1298</v>
      </c>
      <c r="MU157">
        <v>500</v>
      </c>
      <c r="MV157" t="s">
        <v>1317</v>
      </c>
      <c r="MY157">
        <v>60</v>
      </c>
      <c r="MZ157">
        <v>4</v>
      </c>
      <c r="NA157">
        <v>0</v>
      </c>
      <c r="NB157">
        <v>1500</v>
      </c>
      <c r="NC157">
        <v>1500</v>
      </c>
      <c r="NE157" t="s">
        <v>1318</v>
      </c>
      <c r="NF157" t="s">
        <v>1385</v>
      </c>
      <c r="NG157">
        <v>1</v>
      </c>
      <c r="NH157">
        <v>1</v>
      </c>
      <c r="NI157">
        <v>1</v>
      </c>
      <c r="NJ157">
        <v>2000</v>
      </c>
      <c r="NK157">
        <v>2500</v>
      </c>
      <c r="NL157">
        <v>3000</v>
      </c>
      <c r="NM157" t="s">
        <v>1317</v>
      </c>
      <c r="NP157">
        <v>60</v>
      </c>
      <c r="NQ157">
        <v>7</v>
      </c>
      <c r="NR157">
        <v>0</v>
      </c>
      <c r="NS157">
        <v>1000</v>
      </c>
      <c r="NT157">
        <v>100</v>
      </c>
      <c r="NV157" t="s">
        <v>1298</v>
      </c>
      <c r="NW157">
        <v>6000</v>
      </c>
      <c r="NX157" t="s">
        <v>1317</v>
      </c>
      <c r="OA157">
        <v>60</v>
      </c>
      <c r="OB157">
        <v>4</v>
      </c>
      <c r="OC157">
        <v>0</v>
      </c>
      <c r="OD157">
        <v>100</v>
      </c>
      <c r="OE157">
        <v>100</v>
      </c>
      <c r="OG157" t="s">
        <v>1318</v>
      </c>
      <c r="OH157">
        <v>5000</v>
      </c>
      <c r="OI157" t="s">
        <v>1317</v>
      </c>
      <c r="OL157">
        <v>30</v>
      </c>
      <c r="OM157">
        <v>4</v>
      </c>
      <c r="ON157">
        <v>0</v>
      </c>
      <c r="OO157">
        <v>100</v>
      </c>
      <c r="OP157">
        <v>100</v>
      </c>
      <c r="OR157" t="s">
        <v>1298</v>
      </c>
      <c r="OS157">
        <v>8000</v>
      </c>
      <c r="OT157" t="s">
        <v>1317</v>
      </c>
      <c r="OW157">
        <v>30</v>
      </c>
      <c r="OX157">
        <v>7</v>
      </c>
      <c r="OY157">
        <v>0</v>
      </c>
      <c r="OZ157">
        <v>1000</v>
      </c>
      <c r="PA157">
        <v>1000</v>
      </c>
      <c r="PC157" t="s">
        <v>1298</v>
      </c>
      <c r="PD157">
        <v>3000</v>
      </c>
      <c r="PE157" t="s">
        <v>1317</v>
      </c>
      <c r="PH157">
        <v>60</v>
      </c>
      <c r="PI157">
        <v>7</v>
      </c>
      <c r="PJ157">
        <v>0</v>
      </c>
      <c r="PK157">
        <v>1000</v>
      </c>
      <c r="PL157">
        <v>1000</v>
      </c>
      <c r="PN157" t="s">
        <v>1298</v>
      </c>
      <c r="PO157">
        <v>2500</v>
      </c>
      <c r="PP157" t="s">
        <v>1317</v>
      </c>
      <c r="PS157">
        <v>30</v>
      </c>
      <c r="PT157">
        <v>3</v>
      </c>
      <c r="PU157">
        <v>0</v>
      </c>
      <c r="PV157">
        <v>200</v>
      </c>
      <c r="PW157">
        <v>200</v>
      </c>
      <c r="PY157" t="s">
        <v>1318</v>
      </c>
      <c r="PZ157" t="s">
        <v>1294</v>
      </c>
      <c r="QA157">
        <v>6000</v>
      </c>
      <c r="QD157" t="s">
        <v>1317</v>
      </c>
      <c r="QG157">
        <v>60</v>
      </c>
      <c r="QH157">
        <v>14</v>
      </c>
      <c r="QI157">
        <v>0</v>
      </c>
      <c r="QJ157">
        <v>500</v>
      </c>
      <c r="QK157">
        <v>500</v>
      </c>
      <c r="QM157" t="s">
        <v>1298</v>
      </c>
      <c r="QN157">
        <v>250</v>
      </c>
      <c r="QO157" t="s">
        <v>1317</v>
      </c>
      <c r="QR157">
        <v>30</v>
      </c>
      <c r="QS157">
        <v>3</v>
      </c>
      <c r="QT157">
        <v>0</v>
      </c>
      <c r="QU157">
        <v>1000</v>
      </c>
      <c r="QV157">
        <v>1000</v>
      </c>
      <c r="QX157" t="s">
        <v>1294</v>
      </c>
      <c r="QZ157" t="s">
        <v>1521</v>
      </c>
      <c r="RA157">
        <v>1</v>
      </c>
      <c r="RB157">
        <v>1</v>
      </c>
      <c r="RC157">
        <v>1</v>
      </c>
      <c r="RD157">
        <v>1</v>
      </c>
      <c r="RE157">
        <v>1</v>
      </c>
      <c r="RF157">
        <v>1</v>
      </c>
      <c r="RG157">
        <v>1</v>
      </c>
      <c r="RH157">
        <v>1</v>
      </c>
      <c r="RI157">
        <v>1</v>
      </c>
      <c r="RJ157">
        <v>1</v>
      </c>
      <c r="RK157">
        <v>1</v>
      </c>
      <c r="RL157">
        <v>1</v>
      </c>
      <c r="RM157">
        <v>1</v>
      </c>
      <c r="RN157">
        <v>1</v>
      </c>
      <c r="RO157">
        <v>1</v>
      </c>
      <c r="RP157">
        <v>0</v>
      </c>
      <c r="RR157" t="s">
        <v>2085</v>
      </c>
      <c r="RS157">
        <v>0</v>
      </c>
      <c r="RT157">
        <v>1</v>
      </c>
      <c r="RU157">
        <v>1</v>
      </c>
      <c r="RV157">
        <v>1</v>
      </c>
      <c r="RW157">
        <v>0</v>
      </c>
      <c r="RX157">
        <v>0</v>
      </c>
      <c r="RY157">
        <v>0</v>
      </c>
      <c r="RZ157">
        <v>0</v>
      </c>
      <c r="SA157">
        <v>0</v>
      </c>
      <c r="SB157">
        <v>0</v>
      </c>
      <c r="SC157">
        <v>0</v>
      </c>
      <c r="SF157" t="s">
        <v>1332</v>
      </c>
      <c r="SG157">
        <v>0</v>
      </c>
      <c r="SH157">
        <v>1</v>
      </c>
      <c r="SI157">
        <v>0</v>
      </c>
      <c r="SJ157">
        <v>0</v>
      </c>
      <c r="SK157" t="s">
        <v>1521</v>
      </c>
      <c r="SL157">
        <v>1</v>
      </c>
      <c r="SM157">
        <v>1</v>
      </c>
      <c r="SN157">
        <v>1</v>
      </c>
      <c r="SO157">
        <v>1</v>
      </c>
      <c r="SP157">
        <v>1</v>
      </c>
      <c r="SQ157">
        <v>1</v>
      </c>
      <c r="SR157">
        <v>1</v>
      </c>
      <c r="SS157">
        <v>1</v>
      </c>
      <c r="ST157">
        <v>1</v>
      </c>
      <c r="SU157">
        <v>1</v>
      </c>
      <c r="SV157">
        <v>1</v>
      </c>
      <c r="SW157">
        <v>1</v>
      </c>
      <c r="SX157">
        <v>1</v>
      </c>
      <c r="SY157">
        <v>1</v>
      </c>
      <c r="SZ157">
        <v>1</v>
      </c>
      <c r="TA157">
        <v>0</v>
      </c>
      <c r="TB157" t="s">
        <v>2086</v>
      </c>
      <c r="TC157">
        <v>1</v>
      </c>
      <c r="TD157">
        <v>0</v>
      </c>
      <c r="TE157">
        <v>0</v>
      </c>
      <c r="TF157">
        <v>1</v>
      </c>
      <c r="TG157">
        <v>0</v>
      </c>
      <c r="TH157">
        <v>1</v>
      </c>
      <c r="TI157">
        <v>0</v>
      </c>
      <c r="TJ157">
        <v>0</v>
      </c>
      <c r="TK157">
        <v>1</v>
      </c>
      <c r="TL157">
        <v>0</v>
      </c>
      <c r="TM157">
        <v>0</v>
      </c>
      <c r="TN157">
        <v>0</v>
      </c>
      <c r="AQG157" t="s">
        <v>2087</v>
      </c>
      <c r="AQH157">
        <v>0</v>
      </c>
      <c r="AQI157">
        <v>0</v>
      </c>
      <c r="AQJ157">
        <v>1</v>
      </c>
      <c r="AQK157">
        <v>0</v>
      </c>
      <c r="AQL157">
        <v>0</v>
      </c>
      <c r="AQM157">
        <v>1</v>
      </c>
      <c r="AQN157">
        <v>1</v>
      </c>
      <c r="AQO157">
        <v>0</v>
      </c>
      <c r="AQP157">
        <v>0</v>
      </c>
      <c r="AQQ157">
        <v>0</v>
      </c>
      <c r="AQS157" t="s">
        <v>2000</v>
      </c>
      <c r="AQT157">
        <v>0</v>
      </c>
      <c r="AQU157">
        <v>0</v>
      </c>
      <c r="AQV157">
        <v>1</v>
      </c>
      <c r="AQW157">
        <v>1</v>
      </c>
      <c r="AQX157">
        <v>0</v>
      </c>
      <c r="AQY157">
        <v>1</v>
      </c>
      <c r="AQZ157">
        <v>0</v>
      </c>
      <c r="ARA157">
        <v>0</v>
      </c>
      <c r="ARB157">
        <v>0</v>
      </c>
      <c r="ARC157">
        <v>0</v>
      </c>
      <c r="ARD157">
        <v>0</v>
      </c>
      <c r="ARF157" t="s">
        <v>1325</v>
      </c>
      <c r="ARG157" t="s">
        <v>1577</v>
      </c>
      <c r="ARH157">
        <v>0</v>
      </c>
      <c r="ARI157">
        <v>1</v>
      </c>
      <c r="ARJ157">
        <v>1</v>
      </c>
      <c r="ARK157">
        <v>1</v>
      </c>
      <c r="ARL157">
        <v>0</v>
      </c>
      <c r="ARM157">
        <v>0</v>
      </c>
      <c r="ARO157" t="s">
        <v>1417</v>
      </c>
      <c r="ARP157">
        <v>0</v>
      </c>
      <c r="ARQ157">
        <v>0</v>
      </c>
      <c r="ARR157">
        <v>0</v>
      </c>
      <c r="ARS157">
        <v>0</v>
      </c>
      <c r="ART157">
        <v>0</v>
      </c>
      <c r="ARU157">
        <v>0</v>
      </c>
      <c r="ARV157">
        <v>0</v>
      </c>
      <c r="ARW157">
        <v>1</v>
      </c>
      <c r="ARX157">
        <v>0</v>
      </c>
      <c r="ARZ157" t="s">
        <v>1306</v>
      </c>
      <c r="ASA157" t="s">
        <v>2088</v>
      </c>
      <c r="ASB157">
        <v>0</v>
      </c>
      <c r="ASC157">
        <v>1</v>
      </c>
      <c r="ASD157">
        <v>1</v>
      </c>
      <c r="ASE157">
        <v>1</v>
      </c>
      <c r="ASF157">
        <v>0</v>
      </c>
      <c r="ASG157">
        <v>0</v>
      </c>
      <c r="ASH157">
        <v>0</v>
      </c>
      <c r="ASI157">
        <v>0</v>
      </c>
      <c r="ASJ157">
        <v>0</v>
      </c>
      <c r="ASL157" t="s">
        <v>1296</v>
      </c>
      <c r="ASM157">
        <v>1</v>
      </c>
      <c r="ASN157">
        <v>0</v>
      </c>
      <c r="ASO157">
        <v>0</v>
      </c>
      <c r="ASP157">
        <v>0</v>
      </c>
      <c r="ASQ157">
        <v>0</v>
      </c>
      <c r="ASR157">
        <v>0</v>
      </c>
      <c r="ASS157">
        <v>0</v>
      </c>
      <c r="AST157">
        <v>0</v>
      </c>
      <c r="ASU157">
        <v>0</v>
      </c>
      <c r="ASV157">
        <v>0</v>
      </c>
      <c r="ASX157" t="s">
        <v>2089</v>
      </c>
      <c r="ASY157">
        <v>0</v>
      </c>
      <c r="ASZ157">
        <v>1</v>
      </c>
      <c r="ATA157">
        <v>1</v>
      </c>
      <c r="ATB157">
        <v>1</v>
      </c>
      <c r="ATC157">
        <v>0</v>
      </c>
      <c r="ATD157">
        <v>0</v>
      </c>
      <c r="ATE157">
        <v>0</v>
      </c>
      <c r="ATF157">
        <v>0</v>
      </c>
      <c r="ATG157">
        <v>0</v>
      </c>
      <c r="ATI157" t="s">
        <v>1296</v>
      </c>
      <c r="ATJ157">
        <v>1</v>
      </c>
      <c r="ATK157">
        <v>0</v>
      </c>
      <c r="ATL157">
        <v>0</v>
      </c>
      <c r="ATM157">
        <v>0</v>
      </c>
      <c r="ATN157">
        <v>0</v>
      </c>
      <c r="ATO157">
        <v>0</v>
      </c>
      <c r="ATP157">
        <v>0</v>
      </c>
      <c r="ATQ157">
        <v>0</v>
      </c>
      <c r="ATR157">
        <v>0</v>
      </c>
      <c r="ATT157" t="s">
        <v>1337</v>
      </c>
      <c r="ATU157" t="s">
        <v>1294</v>
      </c>
      <c r="ATW157" t="s">
        <v>2090</v>
      </c>
      <c r="ATX157" t="s">
        <v>1307</v>
      </c>
      <c r="ATY157" t="s">
        <v>1294</v>
      </c>
      <c r="ATZ157" t="s">
        <v>2091</v>
      </c>
      <c r="AUB157" t="s">
        <v>2092</v>
      </c>
      <c r="AUG157">
        <v>446739602</v>
      </c>
      <c r="AUH157" s="167">
        <v>45107.756921296299</v>
      </c>
      <c r="AUK157" t="s">
        <v>1308</v>
      </c>
      <c r="AUL157" t="s">
        <v>1309</v>
      </c>
      <c r="AUM157" t="s">
        <v>1310</v>
      </c>
    </row>
    <row r="158" spans="1:534 1125:1235" customFormat="1" ht="14.45">
      <c r="A158">
        <v>157</v>
      </c>
      <c r="B158" t="s">
        <v>2093</v>
      </c>
      <c r="C158" s="167">
        <v>45106</v>
      </c>
      <c r="D158" t="s">
        <v>2077</v>
      </c>
      <c r="E158" t="s">
        <v>2078</v>
      </c>
      <c r="F158" s="167">
        <v>45106.560137581022</v>
      </c>
      <c r="G158" s="167">
        <v>45107.785904953707</v>
      </c>
      <c r="H158" t="s">
        <v>1286</v>
      </c>
      <c r="K158" t="s">
        <v>1787</v>
      </c>
      <c r="L158" s="167">
        <v>45106</v>
      </c>
      <c r="M158" t="s">
        <v>1288</v>
      </c>
      <c r="N158" t="s">
        <v>2079</v>
      </c>
      <c r="O158" t="s">
        <v>2080</v>
      </c>
      <c r="P158" t="s">
        <v>1291</v>
      </c>
      <c r="S158" t="s">
        <v>1790</v>
      </c>
      <c r="T158" t="s">
        <v>2081</v>
      </c>
      <c r="V158" t="s">
        <v>1294</v>
      </c>
      <c r="X158" t="s">
        <v>1315</v>
      </c>
      <c r="AA158" t="s">
        <v>1330</v>
      </c>
      <c r="AB158">
        <v>1</v>
      </c>
      <c r="AC158">
        <v>1</v>
      </c>
      <c r="AD158">
        <v>1</v>
      </c>
      <c r="AE158">
        <v>0</v>
      </c>
      <c r="AF158">
        <v>3</v>
      </c>
      <c r="AH158" t="s">
        <v>1298</v>
      </c>
      <c r="AI158">
        <v>900</v>
      </c>
      <c r="AJ158" t="s">
        <v>1317</v>
      </c>
      <c r="AM158">
        <v>14</v>
      </c>
      <c r="AN158">
        <v>3</v>
      </c>
      <c r="AO158">
        <v>0</v>
      </c>
      <c r="AP158">
        <v>400</v>
      </c>
      <c r="AQ158">
        <v>200</v>
      </c>
      <c r="AS158" t="s">
        <v>1298</v>
      </c>
      <c r="AT158" t="s">
        <v>1319</v>
      </c>
      <c r="AU158">
        <v>1</v>
      </c>
      <c r="AV158">
        <v>1</v>
      </c>
      <c r="AW158">
        <v>900</v>
      </c>
      <c r="AX158">
        <v>1300</v>
      </c>
      <c r="AY158" t="s">
        <v>1317</v>
      </c>
      <c r="BB158">
        <v>14</v>
      </c>
      <c r="BC158">
        <v>3</v>
      </c>
      <c r="BD158">
        <v>0</v>
      </c>
      <c r="BE158">
        <v>500</v>
      </c>
      <c r="BF158">
        <v>300</v>
      </c>
      <c r="BH158" t="s">
        <v>1298</v>
      </c>
      <c r="BI158" t="s">
        <v>1320</v>
      </c>
      <c r="BJ158">
        <v>1</v>
      </c>
      <c r="BK158">
        <v>1</v>
      </c>
      <c r="BL158">
        <v>400</v>
      </c>
      <c r="BM158">
        <v>300</v>
      </c>
      <c r="BN158" t="s">
        <v>1317</v>
      </c>
      <c r="BQ158">
        <v>7</v>
      </c>
      <c r="BR158">
        <v>3</v>
      </c>
      <c r="BS158">
        <v>0</v>
      </c>
      <c r="BT158">
        <v>1500</v>
      </c>
      <c r="BU158">
        <v>1000</v>
      </c>
      <c r="BW158" t="s">
        <v>1294</v>
      </c>
      <c r="BY158" t="s">
        <v>1330</v>
      </c>
      <c r="BZ158">
        <v>1</v>
      </c>
      <c r="CA158">
        <v>1</v>
      </c>
      <c r="CB158">
        <v>1</v>
      </c>
      <c r="CC158">
        <v>0</v>
      </c>
      <c r="CE158" t="s">
        <v>2094</v>
      </c>
      <c r="CF158">
        <v>1</v>
      </c>
      <c r="CG158">
        <v>0</v>
      </c>
      <c r="CH158">
        <v>0</v>
      </c>
      <c r="CI158">
        <v>0</v>
      </c>
      <c r="CJ158">
        <v>0</v>
      </c>
      <c r="CK158">
        <v>0</v>
      </c>
      <c r="CL158">
        <v>1</v>
      </c>
      <c r="CM158">
        <v>1</v>
      </c>
      <c r="CN158">
        <v>0</v>
      </c>
      <c r="CO158">
        <v>0</v>
      </c>
      <c r="CP158">
        <v>0</v>
      </c>
      <c r="CS158" t="s">
        <v>1332</v>
      </c>
      <c r="CT158">
        <v>0</v>
      </c>
      <c r="CU158">
        <v>1</v>
      </c>
      <c r="CV158">
        <v>0</v>
      </c>
      <c r="CW158">
        <v>0</v>
      </c>
      <c r="CX158" t="s">
        <v>1330</v>
      </c>
      <c r="CY158">
        <v>1</v>
      </c>
      <c r="CZ158">
        <v>1</v>
      </c>
      <c r="DA158">
        <v>1</v>
      </c>
      <c r="DB158">
        <v>0</v>
      </c>
      <c r="DC158" t="s">
        <v>2095</v>
      </c>
      <c r="DD158">
        <v>1</v>
      </c>
      <c r="DE158">
        <v>0</v>
      </c>
      <c r="DF158">
        <v>0</v>
      </c>
      <c r="DG158">
        <v>0</v>
      </c>
      <c r="DH158">
        <v>0</v>
      </c>
      <c r="DI158">
        <v>1</v>
      </c>
      <c r="DJ158">
        <v>0</v>
      </c>
      <c r="DK158">
        <v>1</v>
      </c>
      <c r="DL158">
        <v>1</v>
      </c>
      <c r="DM158">
        <v>0</v>
      </c>
      <c r="DN158">
        <v>0</v>
      </c>
      <c r="DO158">
        <v>0</v>
      </c>
      <c r="EK158" t="s">
        <v>1340</v>
      </c>
      <c r="EL158">
        <v>1</v>
      </c>
      <c r="EM158">
        <v>1</v>
      </c>
      <c r="EN158">
        <v>1</v>
      </c>
      <c r="EO158">
        <v>1</v>
      </c>
      <c r="EP158">
        <v>0</v>
      </c>
      <c r="EQ158">
        <v>4</v>
      </c>
      <c r="ES158" t="s">
        <v>1298</v>
      </c>
      <c r="ET158">
        <v>6000</v>
      </c>
      <c r="EU158" t="s">
        <v>1317</v>
      </c>
      <c r="EX158">
        <v>7</v>
      </c>
      <c r="EY158">
        <v>3</v>
      </c>
      <c r="EZ158">
        <v>0</v>
      </c>
      <c r="FA158">
        <v>200</v>
      </c>
      <c r="FB158">
        <v>150</v>
      </c>
      <c r="FD158" t="s">
        <v>1298</v>
      </c>
      <c r="FE158">
        <v>16000</v>
      </c>
      <c r="FF158" t="s">
        <v>1317</v>
      </c>
      <c r="FI158">
        <v>7</v>
      </c>
      <c r="FJ158">
        <v>3</v>
      </c>
      <c r="FK158">
        <v>0</v>
      </c>
      <c r="FL158">
        <v>100</v>
      </c>
      <c r="FM158">
        <v>100</v>
      </c>
      <c r="FO158" t="s">
        <v>1318</v>
      </c>
      <c r="FP158">
        <v>1500</v>
      </c>
      <c r="FQ158" t="s">
        <v>1317</v>
      </c>
      <c r="FT158">
        <v>7</v>
      </c>
      <c r="FU158">
        <v>3</v>
      </c>
      <c r="FV158">
        <v>0</v>
      </c>
      <c r="FW158">
        <v>100</v>
      </c>
      <c r="FX158">
        <v>100</v>
      </c>
      <c r="FZ158" t="s">
        <v>1298</v>
      </c>
      <c r="GA158">
        <v>1600</v>
      </c>
      <c r="GB158" t="s">
        <v>1317</v>
      </c>
      <c r="GE158">
        <v>14</v>
      </c>
      <c r="GF158">
        <v>3</v>
      </c>
      <c r="GG158">
        <v>0</v>
      </c>
      <c r="GH158">
        <v>300</v>
      </c>
      <c r="GI158">
        <v>250</v>
      </c>
      <c r="GK158" t="s">
        <v>1294</v>
      </c>
      <c r="GM158" t="s">
        <v>1426</v>
      </c>
      <c r="GN158">
        <v>0</v>
      </c>
      <c r="GO158">
        <v>0</v>
      </c>
      <c r="GP158">
        <v>0</v>
      </c>
      <c r="GQ158">
        <v>1</v>
      </c>
      <c r="GR158">
        <v>0</v>
      </c>
      <c r="GT158" t="s">
        <v>2096</v>
      </c>
      <c r="GU158">
        <v>1</v>
      </c>
      <c r="GV158">
        <v>1</v>
      </c>
      <c r="GW158">
        <v>0</v>
      </c>
      <c r="GX158">
        <v>1</v>
      </c>
      <c r="GY158">
        <v>1</v>
      </c>
      <c r="GZ158">
        <v>0</v>
      </c>
      <c r="HA158">
        <v>0</v>
      </c>
      <c r="HB158">
        <v>0</v>
      </c>
      <c r="HC158">
        <v>0</v>
      </c>
      <c r="HD158">
        <v>0</v>
      </c>
      <c r="HE158">
        <v>0</v>
      </c>
      <c r="HH158" t="s">
        <v>1332</v>
      </c>
      <c r="HI158">
        <v>0</v>
      </c>
      <c r="HJ158">
        <v>1</v>
      </c>
      <c r="HK158">
        <v>0</v>
      </c>
      <c r="HL158">
        <v>0</v>
      </c>
      <c r="HM158" t="s">
        <v>2097</v>
      </c>
      <c r="HN158">
        <v>1</v>
      </c>
      <c r="HO158">
        <v>1</v>
      </c>
      <c r="HP158">
        <v>0</v>
      </c>
      <c r="HQ158">
        <v>1</v>
      </c>
      <c r="HR158">
        <v>0</v>
      </c>
      <c r="HS158" t="s">
        <v>1477</v>
      </c>
      <c r="HT158">
        <v>1</v>
      </c>
      <c r="HU158">
        <v>0</v>
      </c>
      <c r="HV158">
        <v>0</v>
      </c>
      <c r="HW158">
        <v>0</v>
      </c>
      <c r="HX158">
        <v>0</v>
      </c>
      <c r="HY158">
        <v>1</v>
      </c>
      <c r="HZ158">
        <v>0</v>
      </c>
      <c r="IA158">
        <v>0</v>
      </c>
      <c r="IB158">
        <v>0</v>
      </c>
      <c r="IC158">
        <v>0</v>
      </c>
      <c r="ID158">
        <v>0</v>
      </c>
      <c r="IE158">
        <v>0</v>
      </c>
      <c r="JB158" t="s">
        <v>2098</v>
      </c>
      <c r="JC158">
        <v>0</v>
      </c>
      <c r="JD158">
        <v>1</v>
      </c>
      <c r="JE158">
        <v>1</v>
      </c>
      <c r="JF158">
        <v>1</v>
      </c>
      <c r="JG158">
        <v>1</v>
      </c>
      <c r="JH158">
        <v>1</v>
      </c>
      <c r="JI158">
        <v>1</v>
      </c>
      <c r="JJ158">
        <v>1</v>
      </c>
      <c r="JK158">
        <v>1</v>
      </c>
      <c r="JL158">
        <v>1</v>
      </c>
      <c r="JM158">
        <v>1</v>
      </c>
      <c r="JN158">
        <v>1</v>
      </c>
      <c r="JO158">
        <v>1</v>
      </c>
      <c r="JP158">
        <v>1</v>
      </c>
      <c r="JQ158">
        <v>1</v>
      </c>
      <c r="JR158">
        <v>0</v>
      </c>
      <c r="JS158">
        <v>14</v>
      </c>
      <c r="JT158">
        <v>21</v>
      </c>
      <c r="KG158" t="s">
        <v>1298</v>
      </c>
      <c r="KH158" t="s">
        <v>1300</v>
      </c>
      <c r="KI158">
        <v>1</v>
      </c>
      <c r="KJ158">
        <v>1</v>
      </c>
      <c r="KK158">
        <v>6000</v>
      </c>
      <c r="KL158">
        <v>100</v>
      </c>
      <c r="KM158" t="s">
        <v>1317</v>
      </c>
      <c r="KP158">
        <v>30</v>
      </c>
      <c r="KQ158">
        <v>14</v>
      </c>
      <c r="KR158">
        <v>0</v>
      </c>
      <c r="KS158">
        <v>1000</v>
      </c>
      <c r="KT158">
        <v>1000</v>
      </c>
      <c r="KV158" t="s">
        <v>1318</v>
      </c>
      <c r="KW158" t="s">
        <v>1345</v>
      </c>
      <c r="KX158">
        <v>0</v>
      </c>
      <c r="KY158">
        <v>1</v>
      </c>
      <c r="KZ158">
        <v>1</v>
      </c>
      <c r="LB158">
        <v>30000</v>
      </c>
      <c r="LC158">
        <v>32000</v>
      </c>
      <c r="LD158" t="s">
        <v>1317</v>
      </c>
      <c r="LG158">
        <v>20</v>
      </c>
      <c r="LH158">
        <v>14</v>
      </c>
      <c r="LI158">
        <v>0</v>
      </c>
      <c r="LJ158">
        <v>100</v>
      </c>
      <c r="LK158">
        <v>100</v>
      </c>
      <c r="LM158" t="s">
        <v>1318</v>
      </c>
      <c r="LN158">
        <v>5000</v>
      </c>
      <c r="LO158" t="s">
        <v>1317</v>
      </c>
      <c r="LR158">
        <v>14</v>
      </c>
      <c r="LS158">
        <v>3</v>
      </c>
      <c r="LT158">
        <v>0</v>
      </c>
      <c r="LU158">
        <v>60</v>
      </c>
      <c r="LV158">
        <v>50</v>
      </c>
      <c r="LX158" t="s">
        <v>1318</v>
      </c>
      <c r="LY158">
        <v>4500</v>
      </c>
      <c r="LZ158" t="s">
        <v>1317</v>
      </c>
      <c r="MC158">
        <v>30</v>
      </c>
      <c r="MD158">
        <v>4</v>
      </c>
      <c r="ME158">
        <v>0</v>
      </c>
      <c r="MF158">
        <v>100</v>
      </c>
      <c r="MG158">
        <v>50</v>
      </c>
      <c r="MI158" t="s">
        <v>1298</v>
      </c>
      <c r="MJ158">
        <v>600</v>
      </c>
      <c r="MK158" t="s">
        <v>1317</v>
      </c>
      <c r="MN158">
        <v>60</v>
      </c>
      <c r="MO158">
        <v>4</v>
      </c>
      <c r="MP158">
        <v>0</v>
      </c>
      <c r="MQ158">
        <v>1000</v>
      </c>
      <c r="MR158">
        <v>1000</v>
      </c>
      <c r="MT158" t="s">
        <v>1298</v>
      </c>
      <c r="MU158">
        <v>800</v>
      </c>
      <c r="MV158" t="s">
        <v>1317</v>
      </c>
      <c r="MY158">
        <v>30</v>
      </c>
      <c r="MZ158">
        <v>4</v>
      </c>
      <c r="NA158">
        <v>0</v>
      </c>
      <c r="NB158">
        <v>1000</v>
      </c>
      <c r="NC158">
        <v>100</v>
      </c>
      <c r="NE158" t="s">
        <v>1298</v>
      </c>
      <c r="NF158" t="s">
        <v>1385</v>
      </c>
      <c r="NG158">
        <v>1</v>
      </c>
      <c r="NH158">
        <v>1</v>
      </c>
      <c r="NI158">
        <v>1</v>
      </c>
      <c r="NJ158">
        <v>800</v>
      </c>
      <c r="NK158">
        <v>1000</v>
      </c>
      <c r="NL158">
        <v>1200</v>
      </c>
      <c r="NM158" t="s">
        <v>1317</v>
      </c>
      <c r="NP158">
        <v>30</v>
      </c>
      <c r="NQ158">
        <v>4</v>
      </c>
      <c r="NR158">
        <v>0</v>
      </c>
      <c r="NS158">
        <v>1000</v>
      </c>
      <c r="NT158">
        <v>150</v>
      </c>
      <c r="NV158" t="s">
        <v>1318</v>
      </c>
      <c r="NW158">
        <v>2000</v>
      </c>
      <c r="NX158" t="s">
        <v>1317</v>
      </c>
      <c r="OA158">
        <v>10</v>
      </c>
      <c r="OB158">
        <v>2</v>
      </c>
      <c r="OC158">
        <v>0</v>
      </c>
      <c r="OD158">
        <v>45</v>
      </c>
      <c r="OE158">
        <v>30</v>
      </c>
      <c r="OG158" t="s">
        <v>1298</v>
      </c>
      <c r="OH158">
        <v>2500</v>
      </c>
      <c r="OI158" t="s">
        <v>1317</v>
      </c>
      <c r="OL158">
        <v>200</v>
      </c>
      <c r="OM158">
        <v>3</v>
      </c>
      <c r="ON158">
        <v>0</v>
      </c>
      <c r="OO158">
        <v>100</v>
      </c>
      <c r="OP158">
        <v>100</v>
      </c>
      <c r="OR158" t="s">
        <v>1298</v>
      </c>
      <c r="OS158">
        <v>3000</v>
      </c>
      <c r="OT158" t="s">
        <v>1317</v>
      </c>
      <c r="OW158">
        <v>30</v>
      </c>
      <c r="OX158">
        <v>3</v>
      </c>
      <c r="OY158">
        <v>0</v>
      </c>
      <c r="OZ158">
        <v>500</v>
      </c>
      <c r="PA158">
        <v>400</v>
      </c>
      <c r="PC158" t="s">
        <v>1318</v>
      </c>
      <c r="PD158">
        <v>2000</v>
      </c>
      <c r="PE158" t="s">
        <v>1317</v>
      </c>
      <c r="PH158">
        <v>30</v>
      </c>
      <c r="PI158">
        <v>200</v>
      </c>
      <c r="PJ158">
        <v>1</v>
      </c>
      <c r="PK158">
        <v>500</v>
      </c>
      <c r="PL158">
        <v>500</v>
      </c>
      <c r="PN158" t="s">
        <v>1298</v>
      </c>
      <c r="PO158">
        <v>1000</v>
      </c>
      <c r="PP158" t="s">
        <v>1317</v>
      </c>
      <c r="PS158">
        <v>60</v>
      </c>
      <c r="PT158">
        <v>2</v>
      </c>
      <c r="PU158">
        <v>0</v>
      </c>
      <c r="PV158">
        <v>1000</v>
      </c>
      <c r="PW158">
        <v>1000</v>
      </c>
      <c r="PY158" t="s">
        <v>1318</v>
      </c>
      <c r="PZ158" t="s">
        <v>1294</v>
      </c>
      <c r="QA158">
        <v>6500</v>
      </c>
      <c r="QD158" t="s">
        <v>1317</v>
      </c>
      <c r="QG158">
        <v>30</v>
      </c>
      <c r="QH158">
        <v>4</v>
      </c>
      <c r="QI158">
        <v>0</v>
      </c>
      <c r="QJ158">
        <v>200</v>
      </c>
      <c r="QK158">
        <v>150</v>
      </c>
      <c r="QM158" t="s">
        <v>1298</v>
      </c>
      <c r="QN158">
        <v>300</v>
      </c>
      <c r="QO158" t="s">
        <v>1317</v>
      </c>
      <c r="QR158">
        <v>50</v>
      </c>
      <c r="QS158">
        <v>2</v>
      </c>
      <c r="QT158">
        <v>0</v>
      </c>
      <c r="QU158">
        <v>5000</v>
      </c>
      <c r="QV158">
        <v>5000</v>
      </c>
      <c r="QX158" t="s">
        <v>1294</v>
      </c>
      <c r="QZ158" t="s">
        <v>2099</v>
      </c>
      <c r="RA158">
        <v>0</v>
      </c>
      <c r="RB158">
        <v>1</v>
      </c>
      <c r="RC158">
        <v>1</v>
      </c>
      <c r="RD158">
        <v>1</v>
      </c>
      <c r="RE158">
        <v>1</v>
      </c>
      <c r="RF158">
        <v>1</v>
      </c>
      <c r="RG158">
        <v>1</v>
      </c>
      <c r="RH158">
        <v>1</v>
      </c>
      <c r="RI158">
        <v>1</v>
      </c>
      <c r="RJ158">
        <v>1</v>
      </c>
      <c r="RK158">
        <v>1</v>
      </c>
      <c r="RL158">
        <v>1</v>
      </c>
      <c r="RM158">
        <v>1</v>
      </c>
      <c r="RN158">
        <v>1</v>
      </c>
      <c r="RO158">
        <v>1</v>
      </c>
      <c r="RP158">
        <v>0</v>
      </c>
      <c r="RR158" t="s">
        <v>2100</v>
      </c>
      <c r="RS158">
        <v>0</v>
      </c>
      <c r="RT158">
        <v>1</v>
      </c>
      <c r="RU158">
        <v>0</v>
      </c>
      <c r="RV158">
        <v>1</v>
      </c>
      <c r="RW158">
        <v>0</v>
      </c>
      <c r="RX158">
        <v>0</v>
      </c>
      <c r="RY158">
        <v>0</v>
      </c>
      <c r="RZ158">
        <v>0</v>
      </c>
      <c r="SA158">
        <v>0</v>
      </c>
      <c r="SB158">
        <v>0</v>
      </c>
      <c r="SC158">
        <v>0</v>
      </c>
      <c r="SF158" t="s">
        <v>1332</v>
      </c>
      <c r="SG158">
        <v>0</v>
      </c>
      <c r="SH158">
        <v>1</v>
      </c>
      <c r="SI158">
        <v>0</v>
      </c>
      <c r="SJ158">
        <v>0</v>
      </c>
      <c r="SK158" t="s">
        <v>2101</v>
      </c>
      <c r="SL158">
        <v>0</v>
      </c>
      <c r="SM158">
        <v>1</v>
      </c>
      <c r="SN158">
        <v>1</v>
      </c>
      <c r="SO158">
        <v>1</v>
      </c>
      <c r="SP158">
        <v>1</v>
      </c>
      <c r="SQ158">
        <v>1</v>
      </c>
      <c r="SR158">
        <v>1</v>
      </c>
      <c r="SS158">
        <v>1</v>
      </c>
      <c r="ST158">
        <v>1</v>
      </c>
      <c r="SU158">
        <v>1</v>
      </c>
      <c r="SV158">
        <v>1</v>
      </c>
      <c r="SW158">
        <v>1</v>
      </c>
      <c r="SX158">
        <v>1</v>
      </c>
      <c r="SY158">
        <v>1</v>
      </c>
      <c r="SZ158">
        <v>1</v>
      </c>
      <c r="TA158">
        <v>0</v>
      </c>
      <c r="TB158" t="s">
        <v>1477</v>
      </c>
      <c r="TC158">
        <v>1</v>
      </c>
      <c r="TD158">
        <v>0</v>
      </c>
      <c r="TE158">
        <v>0</v>
      </c>
      <c r="TF158">
        <v>0</v>
      </c>
      <c r="TG158">
        <v>0</v>
      </c>
      <c r="TH158">
        <v>1</v>
      </c>
      <c r="TI158">
        <v>0</v>
      </c>
      <c r="TJ158">
        <v>0</v>
      </c>
      <c r="TK158">
        <v>0</v>
      </c>
      <c r="TL158">
        <v>0</v>
      </c>
      <c r="TM158">
        <v>0</v>
      </c>
      <c r="TN158">
        <v>0</v>
      </c>
      <c r="AQG158" t="s">
        <v>1621</v>
      </c>
      <c r="AQH158">
        <v>0</v>
      </c>
      <c r="AQI158">
        <v>0</v>
      </c>
      <c r="AQJ158">
        <v>1</v>
      </c>
      <c r="AQK158">
        <v>1</v>
      </c>
      <c r="AQL158">
        <v>0</v>
      </c>
      <c r="AQM158">
        <v>1</v>
      </c>
      <c r="AQN158">
        <v>0</v>
      </c>
      <c r="AQO158">
        <v>0</v>
      </c>
      <c r="AQP158">
        <v>0</v>
      </c>
      <c r="AQQ158">
        <v>0</v>
      </c>
      <c r="AQS158" t="s">
        <v>2000</v>
      </c>
      <c r="AQT158">
        <v>0</v>
      </c>
      <c r="AQU158">
        <v>0</v>
      </c>
      <c r="AQV158">
        <v>1</v>
      </c>
      <c r="AQW158">
        <v>1</v>
      </c>
      <c r="AQX158">
        <v>0</v>
      </c>
      <c r="AQY158">
        <v>1</v>
      </c>
      <c r="AQZ158">
        <v>0</v>
      </c>
      <c r="ARA158">
        <v>0</v>
      </c>
      <c r="ARB158">
        <v>0</v>
      </c>
      <c r="ARC158">
        <v>0</v>
      </c>
      <c r="ARD158">
        <v>0</v>
      </c>
      <c r="ARF158" t="s">
        <v>1325</v>
      </c>
      <c r="ARG158" t="s">
        <v>1444</v>
      </c>
      <c r="ARH158">
        <v>0</v>
      </c>
      <c r="ARI158">
        <v>1</v>
      </c>
      <c r="ARJ158">
        <v>0</v>
      </c>
      <c r="ARK158">
        <v>1</v>
      </c>
      <c r="ARL158">
        <v>0</v>
      </c>
      <c r="ARM158">
        <v>0</v>
      </c>
      <c r="ARO158" t="s">
        <v>1296</v>
      </c>
      <c r="ARP158">
        <v>1</v>
      </c>
      <c r="ARQ158">
        <v>0</v>
      </c>
      <c r="ARR158">
        <v>0</v>
      </c>
      <c r="ARS158">
        <v>0</v>
      </c>
      <c r="ART158">
        <v>0</v>
      </c>
      <c r="ARU158">
        <v>0</v>
      </c>
      <c r="ARV158">
        <v>0</v>
      </c>
      <c r="ARW158">
        <v>0</v>
      </c>
      <c r="ARX158">
        <v>0</v>
      </c>
      <c r="ARZ158" t="s">
        <v>1306</v>
      </c>
      <c r="ASA158" t="s">
        <v>2029</v>
      </c>
      <c r="ASB158">
        <v>0</v>
      </c>
      <c r="ASC158">
        <v>1</v>
      </c>
      <c r="ASD158">
        <v>1</v>
      </c>
      <c r="ASE158">
        <v>0</v>
      </c>
      <c r="ASF158">
        <v>0</v>
      </c>
      <c r="ASG158">
        <v>0</v>
      </c>
      <c r="ASH158">
        <v>0</v>
      </c>
      <c r="ASI158">
        <v>0</v>
      </c>
      <c r="ASJ158">
        <v>0</v>
      </c>
      <c r="ASL158" t="s">
        <v>1578</v>
      </c>
      <c r="ASM158">
        <v>0</v>
      </c>
      <c r="ASN158">
        <v>0</v>
      </c>
      <c r="ASO158">
        <v>0</v>
      </c>
      <c r="ASP158">
        <v>1</v>
      </c>
      <c r="ASQ158">
        <v>0</v>
      </c>
      <c r="ASR158">
        <v>0</v>
      </c>
      <c r="ASS158">
        <v>0</v>
      </c>
      <c r="AST158">
        <v>0</v>
      </c>
      <c r="ASU158">
        <v>0</v>
      </c>
      <c r="ASV158">
        <v>0</v>
      </c>
      <c r="ASX158" t="s">
        <v>2102</v>
      </c>
      <c r="ASY158">
        <v>0</v>
      </c>
      <c r="ASZ158">
        <v>1</v>
      </c>
      <c r="ATA158">
        <v>1</v>
      </c>
      <c r="ATB158">
        <v>0</v>
      </c>
      <c r="ATC158">
        <v>1</v>
      </c>
      <c r="ATD158">
        <v>0</v>
      </c>
      <c r="ATE158">
        <v>0</v>
      </c>
      <c r="ATF158">
        <v>0</v>
      </c>
      <c r="ATG158">
        <v>0</v>
      </c>
      <c r="ATI158" t="s">
        <v>1417</v>
      </c>
      <c r="ATJ158">
        <v>0</v>
      </c>
      <c r="ATK158">
        <v>0</v>
      </c>
      <c r="ATL158">
        <v>0</v>
      </c>
      <c r="ATM158">
        <v>0</v>
      </c>
      <c r="ATN158">
        <v>0</v>
      </c>
      <c r="ATO158">
        <v>0</v>
      </c>
      <c r="ATP158">
        <v>0</v>
      </c>
      <c r="ATQ158">
        <v>0</v>
      </c>
      <c r="ATR158">
        <v>1</v>
      </c>
      <c r="ATT158" t="s">
        <v>1337</v>
      </c>
      <c r="ATU158" t="s">
        <v>1294</v>
      </c>
      <c r="ATW158" t="s">
        <v>2103</v>
      </c>
      <c r="ATX158" t="s">
        <v>1307</v>
      </c>
      <c r="ATY158" t="s">
        <v>1294</v>
      </c>
      <c r="ATZ158" t="s">
        <v>2104</v>
      </c>
      <c r="AUB158" t="s">
        <v>2105</v>
      </c>
      <c r="AUG158">
        <v>446751659</v>
      </c>
      <c r="AUH158" s="167">
        <v>45107.786099537043</v>
      </c>
      <c r="AUK158" t="s">
        <v>1308</v>
      </c>
      <c r="AUL158" t="s">
        <v>1309</v>
      </c>
      <c r="AUM158" t="s">
        <v>1310</v>
      </c>
    </row>
    <row r="159" spans="1:534 1125:1235" customFormat="1" ht="14.45">
      <c r="A159">
        <v>158</v>
      </c>
      <c r="B159" t="s">
        <v>2106</v>
      </c>
      <c r="C159" s="167">
        <v>45107</v>
      </c>
      <c r="D159" t="s">
        <v>2050</v>
      </c>
      <c r="E159" t="s">
        <v>2051</v>
      </c>
      <c r="F159" s="167">
        <v>45107.002347037043</v>
      </c>
      <c r="G159" s="167">
        <v>45107.836441516207</v>
      </c>
      <c r="H159" t="s">
        <v>1286</v>
      </c>
      <c r="K159" t="s">
        <v>1787</v>
      </c>
      <c r="L159" s="167">
        <v>45106</v>
      </c>
      <c r="M159" t="s">
        <v>1288</v>
      </c>
      <c r="N159" t="s">
        <v>1289</v>
      </c>
      <c r="O159" t="s">
        <v>2052</v>
      </c>
      <c r="P159" t="s">
        <v>1291</v>
      </c>
      <c r="S159" t="s">
        <v>1790</v>
      </c>
      <c r="T159" t="s">
        <v>2053</v>
      </c>
      <c r="V159" t="s">
        <v>1294</v>
      </c>
      <c r="X159" t="s">
        <v>1295</v>
      </c>
      <c r="AA159" t="s">
        <v>1405</v>
      </c>
      <c r="AB159">
        <v>1</v>
      </c>
      <c r="AC159">
        <v>0</v>
      </c>
      <c r="AD159">
        <v>0</v>
      </c>
      <c r="AE159">
        <v>0</v>
      </c>
      <c r="AF159">
        <v>1</v>
      </c>
      <c r="AH159" t="s">
        <v>1298</v>
      </c>
      <c r="AI159">
        <v>1250</v>
      </c>
      <c r="AJ159" t="s">
        <v>1317</v>
      </c>
      <c r="AM159">
        <v>25</v>
      </c>
      <c r="AN159">
        <v>2</v>
      </c>
      <c r="AO159">
        <v>0</v>
      </c>
      <c r="AP159">
        <v>55</v>
      </c>
      <c r="AQ159">
        <v>100</v>
      </c>
      <c r="BW159" t="s">
        <v>1302</v>
      </c>
      <c r="CS159" t="s">
        <v>1303</v>
      </c>
      <c r="CT159">
        <v>1</v>
      </c>
      <c r="CU159">
        <v>0</v>
      </c>
      <c r="CV159">
        <v>0</v>
      </c>
      <c r="CW159">
        <v>0</v>
      </c>
      <c r="EK159" t="s">
        <v>1296</v>
      </c>
      <c r="EL159">
        <v>0</v>
      </c>
      <c r="EM159">
        <v>0</v>
      </c>
      <c r="EN159">
        <v>0</v>
      </c>
      <c r="EO159">
        <v>0</v>
      </c>
      <c r="EP159">
        <v>1</v>
      </c>
      <c r="EQ159">
        <v>1</v>
      </c>
      <c r="JB159" t="s">
        <v>2107</v>
      </c>
      <c r="JC159">
        <v>0</v>
      </c>
      <c r="JD159">
        <v>0</v>
      </c>
      <c r="JE159">
        <v>0</v>
      </c>
      <c r="JF159">
        <v>1</v>
      </c>
      <c r="JG159">
        <v>1</v>
      </c>
      <c r="JH159">
        <v>1</v>
      </c>
      <c r="JI159">
        <v>1</v>
      </c>
      <c r="JJ159">
        <v>1</v>
      </c>
      <c r="JK159">
        <v>1</v>
      </c>
      <c r="JL159">
        <v>1</v>
      </c>
      <c r="JM159">
        <v>1</v>
      </c>
      <c r="JN159">
        <v>0</v>
      </c>
      <c r="JO159">
        <v>0</v>
      </c>
      <c r="JP159">
        <v>0</v>
      </c>
      <c r="JQ159">
        <v>1</v>
      </c>
      <c r="JR159">
        <v>0</v>
      </c>
      <c r="JS159">
        <v>9</v>
      </c>
      <c r="JT159">
        <v>11</v>
      </c>
      <c r="LM159" t="s">
        <v>1298</v>
      </c>
      <c r="LN159">
        <v>7500</v>
      </c>
      <c r="LO159" t="s">
        <v>1317</v>
      </c>
      <c r="LR159">
        <v>30</v>
      </c>
      <c r="LS159">
        <v>2</v>
      </c>
      <c r="LT159">
        <v>0</v>
      </c>
      <c r="LU159">
        <v>50</v>
      </c>
      <c r="LV159">
        <v>45</v>
      </c>
      <c r="LX159" t="s">
        <v>1298</v>
      </c>
      <c r="LY159">
        <v>5000</v>
      </c>
      <c r="LZ159" t="s">
        <v>1317</v>
      </c>
      <c r="MC159">
        <v>30</v>
      </c>
      <c r="MD159">
        <v>4</v>
      </c>
      <c r="ME159">
        <v>0</v>
      </c>
      <c r="MF159">
        <v>50</v>
      </c>
      <c r="MG159">
        <v>50</v>
      </c>
      <c r="MI159" t="s">
        <v>1298</v>
      </c>
      <c r="MJ159">
        <v>750</v>
      </c>
      <c r="MK159" t="s">
        <v>1317</v>
      </c>
      <c r="MN159">
        <v>30</v>
      </c>
      <c r="MO159">
        <v>2</v>
      </c>
      <c r="MP159">
        <v>0</v>
      </c>
      <c r="MQ159">
        <v>150</v>
      </c>
      <c r="MR159">
        <v>150</v>
      </c>
      <c r="MT159" t="s">
        <v>1298</v>
      </c>
      <c r="MU159">
        <v>200</v>
      </c>
      <c r="MV159" t="s">
        <v>1317</v>
      </c>
      <c r="MY159">
        <v>30</v>
      </c>
      <c r="MZ159">
        <v>2</v>
      </c>
      <c r="NA159">
        <v>0</v>
      </c>
      <c r="NB159">
        <v>175</v>
      </c>
      <c r="NC159">
        <v>150</v>
      </c>
      <c r="NE159" t="s">
        <v>1318</v>
      </c>
      <c r="NF159" t="s">
        <v>1385</v>
      </c>
      <c r="NG159">
        <v>1</v>
      </c>
      <c r="NH159">
        <v>1</v>
      </c>
      <c r="NI159">
        <v>1</v>
      </c>
      <c r="NJ159">
        <v>500</v>
      </c>
      <c r="NK159">
        <v>750</v>
      </c>
      <c r="NL159">
        <v>1250</v>
      </c>
      <c r="NM159" t="s">
        <v>1317</v>
      </c>
      <c r="NP159">
        <v>60</v>
      </c>
      <c r="NQ159">
        <v>2</v>
      </c>
      <c r="NR159">
        <v>0</v>
      </c>
      <c r="NS159">
        <v>150</v>
      </c>
      <c r="NT159">
        <v>150</v>
      </c>
      <c r="NV159" t="s">
        <v>1318</v>
      </c>
      <c r="NW159">
        <v>3000</v>
      </c>
      <c r="NX159" t="s">
        <v>1317</v>
      </c>
      <c r="OA159">
        <v>30</v>
      </c>
      <c r="OB159">
        <v>2</v>
      </c>
      <c r="OC159">
        <v>0</v>
      </c>
      <c r="OD159">
        <v>100</v>
      </c>
      <c r="OE159">
        <v>100</v>
      </c>
      <c r="OG159" t="s">
        <v>1298</v>
      </c>
      <c r="OH159">
        <v>4000</v>
      </c>
      <c r="OI159" t="s">
        <v>1317</v>
      </c>
      <c r="OL159">
        <v>200</v>
      </c>
      <c r="OM159">
        <v>1</v>
      </c>
      <c r="ON159">
        <v>0</v>
      </c>
      <c r="OO159">
        <v>200</v>
      </c>
      <c r="OP159">
        <v>200</v>
      </c>
      <c r="OR159" t="s">
        <v>1318</v>
      </c>
      <c r="OS159">
        <v>2500</v>
      </c>
      <c r="OT159" t="s">
        <v>1317</v>
      </c>
      <c r="OW159">
        <v>30</v>
      </c>
      <c r="OX159">
        <v>2</v>
      </c>
      <c r="OY159">
        <v>0</v>
      </c>
      <c r="OZ159">
        <v>12</v>
      </c>
      <c r="PA159">
        <v>12</v>
      </c>
      <c r="QM159" t="s">
        <v>1318</v>
      </c>
      <c r="QN159">
        <v>250</v>
      </c>
      <c r="QO159" t="s">
        <v>1317</v>
      </c>
      <c r="QR159">
        <v>100</v>
      </c>
      <c r="QS159">
        <v>2</v>
      </c>
      <c r="QT159">
        <v>0</v>
      </c>
      <c r="QU159">
        <v>100</v>
      </c>
      <c r="QV159">
        <v>100</v>
      </c>
      <c r="QX159" t="s">
        <v>1302</v>
      </c>
      <c r="SF159" t="s">
        <v>1303</v>
      </c>
      <c r="SG159">
        <v>1</v>
      </c>
      <c r="SH159">
        <v>0</v>
      </c>
      <c r="SI159">
        <v>0</v>
      </c>
      <c r="SJ159">
        <v>0</v>
      </c>
      <c r="AQG159" t="s">
        <v>1393</v>
      </c>
      <c r="AQH159">
        <v>0</v>
      </c>
      <c r="AQI159">
        <v>1</v>
      </c>
      <c r="AQJ159">
        <v>0</v>
      </c>
      <c r="AQK159">
        <v>0</v>
      </c>
      <c r="AQL159">
        <v>0</v>
      </c>
      <c r="AQM159">
        <v>0</v>
      </c>
      <c r="AQN159">
        <v>0</v>
      </c>
      <c r="AQO159">
        <v>0</v>
      </c>
      <c r="AQP159">
        <v>0</v>
      </c>
      <c r="AQQ159">
        <v>0</v>
      </c>
      <c r="AQS159" t="s">
        <v>1312</v>
      </c>
      <c r="AQT159">
        <v>0</v>
      </c>
      <c r="AQU159">
        <v>0</v>
      </c>
      <c r="AQV159">
        <v>0</v>
      </c>
      <c r="AQW159">
        <v>1</v>
      </c>
      <c r="AQX159">
        <v>0</v>
      </c>
      <c r="AQY159">
        <v>0</v>
      </c>
      <c r="AQZ159">
        <v>0</v>
      </c>
      <c r="ARA159">
        <v>0</v>
      </c>
      <c r="ARB159">
        <v>0</v>
      </c>
      <c r="ARC159">
        <v>0</v>
      </c>
      <c r="ARD159">
        <v>0</v>
      </c>
      <c r="ARF159" t="s">
        <v>1424</v>
      </c>
      <c r="ARG159" t="s">
        <v>1302</v>
      </c>
      <c r="ARH159">
        <v>1</v>
      </c>
      <c r="ARI159">
        <v>0</v>
      </c>
      <c r="ARJ159">
        <v>0</v>
      </c>
      <c r="ARK159">
        <v>0</v>
      </c>
      <c r="ARL159">
        <v>0</v>
      </c>
      <c r="ARM159">
        <v>0</v>
      </c>
      <c r="ARO159" t="s">
        <v>1296</v>
      </c>
      <c r="ARP159">
        <v>1</v>
      </c>
      <c r="ARQ159">
        <v>0</v>
      </c>
      <c r="ARR159">
        <v>0</v>
      </c>
      <c r="ARS159">
        <v>0</v>
      </c>
      <c r="ART159">
        <v>0</v>
      </c>
      <c r="ARU159">
        <v>0</v>
      </c>
      <c r="ARV159">
        <v>0</v>
      </c>
      <c r="ARW159">
        <v>0</v>
      </c>
      <c r="ARX159">
        <v>0</v>
      </c>
      <c r="ARZ159" t="s">
        <v>1306</v>
      </c>
      <c r="ASA159" t="s">
        <v>1296</v>
      </c>
      <c r="ASB159">
        <v>1</v>
      </c>
      <c r="ASC159">
        <v>0</v>
      </c>
      <c r="ASD159">
        <v>0</v>
      </c>
      <c r="ASE159">
        <v>0</v>
      </c>
      <c r="ASF159">
        <v>0</v>
      </c>
      <c r="ASG159">
        <v>0</v>
      </c>
      <c r="ASH159">
        <v>0</v>
      </c>
      <c r="ASI159">
        <v>0</v>
      </c>
      <c r="ASJ159">
        <v>0</v>
      </c>
      <c r="ASL159" t="s">
        <v>1296</v>
      </c>
      <c r="ASM159">
        <v>1</v>
      </c>
      <c r="ASN159">
        <v>0</v>
      </c>
      <c r="ASO159">
        <v>0</v>
      </c>
      <c r="ASP159">
        <v>0</v>
      </c>
      <c r="ASQ159">
        <v>0</v>
      </c>
      <c r="ASR159">
        <v>0</v>
      </c>
      <c r="ASS159">
        <v>0</v>
      </c>
      <c r="AST159">
        <v>0</v>
      </c>
      <c r="ASU159">
        <v>0</v>
      </c>
      <c r="ASV159">
        <v>0</v>
      </c>
      <c r="ASX159" t="s">
        <v>1296</v>
      </c>
      <c r="ASY159">
        <v>1</v>
      </c>
      <c r="ASZ159">
        <v>0</v>
      </c>
      <c r="ATA159">
        <v>0</v>
      </c>
      <c r="ATB159">
        <v>0</v>
      </c>
      <c r="ATC159">
        <v>0</v>
      </c>
      <c r="ATD159">
        <v>0</v>
      </c>
      <c r="ATE159">
        <v>0</v>
      </c>
      <c r="ATF159">
        <v>0</v>
      </c>
      <c r="ATG159">
        <v>0</v>
      </c>
      <c r="ATI159" t="s">
        <v>1296</v>
      </c>
      <c r="ATJ159">
        <v>1</v>
      </c>
      <c r="ATK159">
        <v>0</v>
      </c>
      <c r="ATL159">
        <v>0</v>
      </c>
      <c r="ATM159">
        <v>0</v>
      </c>
      <c r="ATN159">
        <v>0</v>
      </c>
      <c r="ATO159">
        <v>0</v>
      </c>
      <c r="ATP159">
        <v>0</v>
      </c>
      <c r="ATQ159">
        <v>0</v>
      </c>
      <c r="ATR159">
        <v>0</v>
      </c>
      <c r="ATT159" t="s">
        <v>1327</v>
      </c>
      <c r="ATX159" t="s">
        <v>1337</v>
      </c>
      <c r="ATY159" t="s">
        <v>1294</v>
      </c>
      <c r="AUA159" t="s">
        <v>2108</v>
      </c>
      <c r="AUB159" t="s">
        <v>2109</v>
      </c>
      <c r="AUG159">
        <v>446771036</v>
      </c>
      <c r="AUH159" s="167">
        <v>45107.836898148147</v>
      </c>
      <c r="AUK159" t="s">
        <v>1308</v>
      </c>
      <c r="AUL159" t="s">
        <v>1309</v>
      </c>
      <c r="AUM159" t="s">
        <v>1310</v>
      </c>
    </row>
    <row r="160" spans="1:534 1125:1235" customFormat="1" ht="14.45">
      <c r="A160">
        <v>159</v>
      </c>
      <c r="B160" t="s">
        <v>2110</v>
      </c>
      <c r="C160" s="167">
        <v>45107</v>
      </c>
      <c r="D160" t="s">
        <v>2050</v>
      </c>
      <c r="E160" t="s">
        <v>2051</v>
      </c>
      <c r="F160" s="167">
        <v>45107.605271608802</v>
      </c>
      <c r="G160" s="167">
        <v>45107.844779594903</v>
      </c>
      <c r="H160" t="s">
        <v>1286</v>
      </c>
      <c r="K160" t="s">
        <v>1787</v>
      </c>
      <c r="L160" s="167">
        <v>45107</v>
      </c>
      <c r="M160" t="s">
        <v>1288</v>
      </c>
      <c r="N160" t="s">
        <v>1289</v>
      </c>
      <c r="O160" t="s">
        <v>2052</v>
      </c>
      <c r="P160" t="s">
        <v>1291</v>
      </c>
      <c r="S160" t="s">
        <v>1790</v>
      </c>
      <c r="T160" t="s">
        <v>2053</v>
      </c>
      <c r="V160" t="s">
        <v>1294</v>
      </c>
      <c r="X160" t="s">
        <v>1295</v>
      </c>
      <c r="AA160" t="s">
        <v>1296</v>
      </c>
      <c r="AB160">
        <v>0</v>
      </c>
      <c r="AC160">
        <v>0</v>
      </c>
      <c r="AD160">
        <v>0</v>
      </c>
      <c r="AE160">
        <v>1</v>
      </c>
      <c r="AF160">
        <v>1</v>
      </c>
      <c r="EK160" t="s">
        <v>1296</v>
      </c>
      <c r="EL160">
        <v>0</v>
      </c>
      <c r="EM160">
        <v>0</v>
      </c>
      <c r="EN160">
        <v>0</v>
      </c>
      <c r="EO160">
        <v>0</v>
      </c>
      <c r="EP160">
        <v>1</v>
      </c>
      <c r="EQ160">
        <v>1</v>
      </c>
      <c r="JB160" t="s">
        <v>2111</v>
      </c>
      <c r="JC160">
        <v>0</v>
      </c>
      <c r="JD160">
        <v>0</v>
      </c>
      <c r="JE160">
        <v>0</v>
      </c>
      <c r="JF160">
        <v>0</v>
      </c>
      <c r="JG160">
        <v>0</v>
      </c>
      <c r="JH160">
        <v>0</v>
      </c>
      <c r="JI160">
        <v>0</v>
      </c>
      <c r="JJ160">
        <v>0</v>
      </c>
      <c r="JK160">
        <v>0</v>
      </c>
      <c r="JL160">
        <v>0</v>
      </c>
      <c r="JM160">
        <v>1</v>
      </c>
      <c r="JN160">
        <v>0</v>
      </c>
      <c r="JO160">
        <v>0</v>
      </c>
      <c r="JP160">
        <v>1</v>
      </c>
      <c r="JQ160">
        <v>0</v>
      </c>
      <c r="JR160">
        <v>0</v>
      </c>
      <c r="JS160">
        <v>2</v>
      </c>
      <c r="JT160">
        <v>4</v>
      </c>
      <c r="OR160" t="s">
        <v>1318</v>
      </c>
      <c r="OS160">
        <v>2500</v>
      </c>
      <c r="OT160" t="s">
        <v>1317</v>
      </c>
      <c r="OW160">
        <v>60</v>
      </c>
      <c r="OX160">
        <v>3</v>
      </c>
      <c r="OY160">
        <v>0</v>
      </c>
      <c r="OZ160">
        <v>75</v>
      </c>
      <c r="PA160">
        <v>50</v>
      </c>
      <c r="PY160" t="s">
        <v>1298</v>
      </c>
      <c r="PZ160" t="s">
        <v>1294</v>
      </c>
      <c r="QA160">
        <v>4500</v>
      </c>
      <c r="QD160" t="s">
        <v>1317</v>
      </c>
      <c r="QG160">
        <v>60</v>
      </c>
      <c r="QH160">
        <v>2</v>
      </c>
      <c r="QI160">
        <v>0</v>
      </c>
      <c r="QJ160">
        <v>125</v>
      </c>
      <c r="QK160">
        <v>100</v>
      </c>
      <c r="QX160" t="s">
        <v>1302</v>
      </c>
      <c r="SF160" t="s">
        <v>1303</v>
      </c>
      <c r="SG160">
        <v>1</v>
      </c>
      <c r="SH160">
        <v>0</v>
      </c>
      <c r="SI160">
        <v>0</v>
      </c>
      <c r="SJ160">
        <v>0</v>
      </c>
      <c r="AQG160" t="s">
        <v>1296</v>
      </c>
      <c r="AQH160">
        <v>1</v>
      </c>
      <c r="AQI160">
        <v>0</v>
      </c>
      <c r="AQJ160">
        <v>0</v>
      </c>
      <c r="AQK160">
        <v>0</v>
      </c>
      <c r="AQL160">
        <v>0</v>
      </c>
      <c r="AQM160">
        <v>0</v>
      </c>
      <c r="AQN160">
        <v>0</v>
      </c>
      <c r="AQO160">
        <v>0</v>
      </c>
      <c r="AQP160">
        <v>0</v>
      </c>
      <c r="AQQ160">
        <v>0</v>
      </c>
      <c r="AQS160" t="s">
        <v>1312</v>
      </c>
      <c r="AQT160">
        <v>0</v>
      </c>
      <c r="AQU160">
        <v>0</v>
      </c>
      <c r="AQV160">
        <v>0</v>
      </c>
      <c r="AQW160">
        <v>1</v>
      </c>
      <c r="AQX160">
        <v>0</v>
      </c>
      <c r="AQY160">
        <v>0</v>
      </c>
      <c r="AQZ160">
        <v>0</v>
      </c>
      <c r="ARA160">
        <v>0</v>
      </c>
      <c r="ARB160">
        <v>0</v>
      </c>
      <c r="ARC160">
        <v>0</v>
      </c>
      <c r="ARD160">
        <v>0</v>
      </c>
      <c r="ARF160" t="s">
        <v>1305</v>
      </c>
      <c r="ARG160" t="s">
        <v>1336</v>
      </c>
      <c r="ARH160">
        <v>0</v>
      </c>
      <c r="ARI160">
        <v>1</v>
      </c>
      <c r="ARJ160">
        <v>0</v>
      </c>
      <c r="ARK160">
        <v>0</v>
      </c>
      <c r="ARL160">
        <v>0</v>
      </c>
      <c r="ARM160">
        <v>0</v>
      </c>
      <c r="ARO160" t="s">
        <v>1296</v>
      </c>
      <c r="ARP160">
        <v>1</v>
      </c>
      <c r="ARQ160">
        <v>0</v>
      </c>
      <c r="ARR160">
        <v>0</v>
      </c>
      <c r="ARS160">
        <v>0</v>
      </c>
      <c r="ART160">
        <v>0</v>
      </c>
      <c r="ARU160">
        <v>0</v>
      </c>
      <c r="ARV160">
        <v>0</v>
      </c>
      <c r="ARW160">
        <v>0</v>
      </c>
      <c r="ARX160">
        <v>0</v>
      </c>
      <c r="ARZ160" t="s">
        <v>1306</v>
      </c>
      <c r="ASA160" t="s">
        <v>1296</v>
      </c>
      <c r="ASB160">
        <v>1</v>
      </c>
      <c r="ASC160">
        <v>0</v>
      </c>
      <c r="ASD160">
        <v>0</v>
      </c>
      <c r="ASE160">
        <v>0</v>
      </c>
      <c r="ASF160">
        <v>0</v>
      </c>
      <c r="ASG160">
        <v>0</v>
      </c>
      <c r="ASH160">
        <v>0</v>
      </c>
      <c r="ASI160">
        <v>0</v>
      </c>
      <c r="ASJ160">
        <v>0</v>
      </c>
      <c r="ASL160" t="s">
        <v>1296</v>
      </c>
      <c r="ASM160">
        <v>1</v>
      </c>
      <c r="ASN160">
        <v>0</v>
      </c>
      <c r="ASO160">
        <v>0</v>
      </c>
      <c r="ASP160">
        <v>0</v>
      </c>
      <c r="ASQ160">
        <v>0</v>
      </c>
      <c r="ASR160">
        <v>0</v>
      </c>
      <c r="ASS160">
        <v>0</v>
      </c>
      <c r="AST160">
        <v>0</v>
      </c>
      <c r="ASU160">
        <v>0</v>
      </c>
      <c r="ASV160">
        <v>0</v>
      </c>
      <c r="ASX160" t="s">
        <v>1296</v>
      </c>
      <c r="ASY160">
        <v>1</v>
      </c>
      <c r="ASZ160">
        <v>0</v>
      </c>
      <c r="ATA160">
        <v>0</v>
      </c>
      <c r="ATB160">
        <v>0</v>
      </c>
      <c r="ATC160">
        <v>0</v>
      </c>
      <c r="ATD160">
        <v>0</v>
      </c>
      <c r="ATE160">
        <v>0</v>
      </c>
      <c r="ATF160">
        <v>0</v>
      </c>
      <c r="ATG160">
        <v>0</v>
      </c>
      <c r="ATI160" t="s">
        <v>1296</v>
      </c>
      <c r="ATJ160">
        <v>1</v>
      </c>
      <c r="ATK160">
        <v>0</v>
      </c>
      <c r="ATL160">
        <v>0</v>
      </c>
      <c r="ATM160">
        <v>0</v>
      </c>
      <c r="ATN160">
        <v>0</v>
      </c>
      <c r="ATO160">
        <v>0</v>
      </c>
      <c r="ATP160">
        <v>0</v>
      </c>
      <c r="ATQ160">
        <v>0</v>
      </c>
      <c r="ATR160">
        <v>0</v>
      </c>
      <c r="ATT160" t="s">
        <v>1327</v>
      </c>
      <c r="ATX160" t="s">
        <v>1355</v>
      </c>
      <c r="ATY160" t="s">
        <v>1294</v>
      </c>
      <c r="ATZ160" t="s">
        <v>2112</v>
      </c>
      <c r="AUB160" t="s">
        <v>2113</v>
      </c>
      <c r="AUG160">
        <v>446774191</v>
      </c>
      <c r="AUH160" s="167">
        <v>45107.845185185193</v>
      </c>
      <c r="AUK160" t="s">
        <v>1308</v>
      </c>
      <c r="AUL160" t="s">
        <v>1309</v>
      </c>
      <c r="AUM160" t="s">
        <v>1310</v>
      </c>
    </row>
    <row r="161" spans="1:534 1125:1235" customFormat="1" ht="14.45">
      <c r="A161">
        <v>160</v>
      </c>
      <c r="B161" t="s">
        <v>2114</v>
      </c>
      <c r="C161" s="167">
        <v>45104</v>
      </c>
      <c r="D161" t="s">
        <v>2050</v>
      </c>
      <c r="E161" t="s">
        <v>2051</v>
      </c>
      <c r="F161" s="167">
        <v>45104.389285671292</v>
      </c>
      <c r="G161" s="167">
        <v>45107.854903310188</v>
      </c>
      <c r="H161" t="s">
        <v>1286</v>
      </c>
      <c r="K161" t="s">
        <v>1787</v>
      </c>
      <c r="L161" s="167">
        <v>45107</v>
      </c>
      <c r="M161" t="s">
        <v>1288</v>
      </c>
      <c r="N161" t="s">
        <v>1289</v>
      </c>
      <c r="O161" t="s">
        <v>2052</v>
      </c>
      <c r="P161" t="s">
        <v>1291</v>
      </c>
      <c r="S161" t="s">
        <v>1790</v>
      </c>
      <c r="T161" t="s">
        <v>2053</v>
      </c>
      <c r="V161" t="s">
        <v>1294</v>
      </c>
      <c r="X161" t="s">
        <v>1315</v>
      </c>
      <c r="AA161" t="s">
        <v>1545</v>
      </c>
      <c r="AB161">
        <v>1</v>
      </c>
      <c r="AC161">
        <v>0</v>
      </c>
      <c r="AD161">
        <v>1</v>
      </c>
      <c r="AE161">
        <v>0</v>
      </c>
      <c r="AF161">
        <v>2</v>
      </c>
      <c r="AH161" t="s">
        <v>1318</v>
      </c>
      <c r="AI161">
        <v>1200</v>
      </c>
      <c r="AJ161" t="s">
        <v>1317</v>
      </c>
      <c r="AM161">
        <v>25</v>
      </c>
      <c r="AN161">
        <v>2</v>
      </c>
      <c r="AO161">
        <v>0</v>
      </c>
      <c r="AP161">
        <v>50</v>
      </c>
      <c r="AQ161">
        <v>50</v>
      </c>
      <c r="BH161" t="s">
        <v>1298</v>
      </c>
      <c r="BI161" t="s">
        <v>1720</v>
      </c>
      <c r="BJ161">
        <v>0</v>
      </c>
      <c r="BK161">
        <v>1</v>
      </c>
      <c r="BM161">
        <v>275</v>
      </c>
      <c r="BN161" t="s">
        <v>1317</v>
      </c>
      <c r="BQ161">
        <v>30</v>
      </c>
      <c r="BR161">
        <v>4</v>
      </c>
      <c r="BS161">
        <v>0</v>
      </c>
      <c r="BT161">
        <v>150</v>
      </c>
      <c r="BU161">
        <v>100</v>
      </c>
      <c r="BW161" t="s">
        <v>1302</v>
      </c>
      <c r="CS161" t="s">
        <v>1303</v>
      </c>
      <c r="CT161">
        <v>1</v>
      </c>
      <c r="CU161">
        <v>0</v>
      </c>
      <c r="CV161">
        <v>0</v>
      </c>
      <c r="CW161">
        <v>0</v>
      </c>
      <c r="EK161" t="s">
        <v>1296</v>
      </c>
      <c r="EL161">
        <v>0</v>
      </c>
      <c r="EM161">
        <v>0</v>
      </c>
      <c r="EN161">
        <v>0</v>
      </c>
      <c r="EO161">
        <v>0</v>
      </c>
      <c r="EP161">
        <v>1</v>
      </c>
      <c r="EQ161">
        <v>1</v>
      </c>
      <c r="JB161" t="s">
        <v>2115</v>
      </c>
      <c r="JC161">
        <v>0</v>
      </c>
      <c r="JD161">
        <v>0</v>
      </c>
      <c r="JE161">
        <v>0</v>
      </c>
      <c r="JF161">
        <v>0</v>
      </c>
      <c r="JG161">
        <v>0</v>
      </c>
      <c r="JH161">
        <v>1</v>
      </c>
      <c r="JI161">
        <v>1</v>
      </c>
      <c r="JJ161">
        <v>0</v>
      </c>
      <c r="JK161">
        <v>1</v>
      </c>
      <c r="JL161">
        <v>0</v>
      </c>
      <c r="JM161">
        <v>0</v>
      </c>
      <c r="JN161">
        <v>0</v>
      </c>
      <c r="JO161">
        <v>0</v>
      </c>
      <c r="JP161">
        <v>0</v>
      </c>
      <c r="JQ161">
        <v>0</v>
      </c>
      <c r="JR161">
        <v>0</v>
      </c>
      <c r="JS161">
        <v>3</v>
      </c>
      <c r="JT161">
        <v>6</v>
      </c>
      <c r="MI161" t="s">
        <v>1298</v>
      </c>
      <c r="MJ161">
        <v>1000</v>
      </c>
      <c r="MK161" t="s">
        <v>1317</v>
      </c>
      <c r="MN161">
        <v>30</v>
      </c>
      <c r="MO161">
        <v>2</v>
      </c>
      <c r="MP161">
        <v>0</v>
      </c>
      <c r="MQ161">
        <v>100</v>
      </c>
      <c r="MR161">
        <v>100</v>
      </c>
      <c r="MT161" t="s">
        <v>1298</v>
      </c>
      <c r="MU161">
        <v>200</v>
      </c>
      <c r="MV161" t="s">
        <v>1317</v>
      </c>
      <c r="MY161">
        <v>30</v>
      </c>
      <c r="MZ161">
        <v>2</v>
      </c>
      <c r="NA161">
        <v>0</v>
      </c>
      <c r="NB161">
        <v>80</v>
      </c>
      <c r="NC161">
        <v>80</v>
      </c>
      <c r="NV161" t="s">
        <v>1298</v>
      </c>
      <c r="NW161">
        <v>2000</v>
      </c>
      <c r="NX161" t="s">
        <v>1317</v>
      </c>
      <c r="OA161">
        <v>45</v>
      </c>
      <c r="OB161">
        <v>2</v>
      </c>
      <c r="OC161">
        <v>0</v>
      </c>
      <c r="OD161">
        <v>50</v>
      </c>
      <c r="OE161">
        <v>40</v>
      </c>
      <c r="QX161" t="s">
        <v>1302</v>
      </c>
      <c r="SF161" t="s">
        <v>1303</v>
      </c>
      <c r="SG161">
        <v>1</v>
      </c>
      <c r="SH161">
        <v>0</v>
      </c>
      <c r="SI161">
        <v>0</v>
      </c>
      <c r="SJ161">
        <v>0</v>
      </c>
      <c r="AQG161" t="s">
        <v>2066</v>
      </c>
      <c r="AQH161">
        <v>0</v>
      </c>
      <c r="AQI161">
        <v>0</v>
      </c>
      <c r="AQJ161">
        <v>0</v>
      </c>
      <c r="AQK161">
        <v>1</v>
      </c>
      <c r="AQL161">
        <v>0</v>
      </c>
      <c r="AQM161">
        <v>0</v>
      </c>
      <c r="AQN161">
        <v>0</v>
      </c>
      <c r="AQO161">
        <v>0</v>
      </c>
      <c r="AQP161">
        <v>0</v>
      </c>
      <c r="AQQ161">
        <v>0</v>
      </c>
      <c r="AQS161" t="s">
        <v>1312</v>
      </c>
      <c r="AQT161">
        <v>0</v>
      </c>
      <c r="AQU161">
        <v>0</v>
      </c>
      <c r="AQV161">
        <v>0</v>
      </c>
      <c r="AQW161">
        <v>1</v>
      </c>
      <c r="AQX161">
        <v>0</v>
      </c>
      <c r="AQY161">
        <v>0</v>
      </c>
      <c r="AQZ161">
        <v>0</v>
      </c>
      <c r="ARA161">
        <v>0</v>
      </c>
      <c r="ARB161">
        <v>0</v>
      </c>
      <c r="ARC161">
        <v>0</v>
      </c>
      <c r="ARD161">
        <v>0</v>
      </c>
      <c r="ARF161" t="s">
        <v>1305</v>
      </c>
      <c r="ARG161" t="s">
        <v>1302</v>
      </c>
      <c r="ARH161">
        <v>1</v>
      </c>
      <c r="ARI161">
        <v>0</v>
      </c>
      <c r="ARJ161">
        <v>0</v>
      </c>
      <c r="ARK161">
        <v>0</v>
      </c>
      <c r="ARL161">
        <v>0</v>
      </c>
      <c r="ARM161">
        <v>0</v>
      </c>
      <c r="ARO161" t="s">
        <v>1296</v>
      </c>
      <c r="ARP161">
        <v>1</v>
      </c>
      <c r="ARQ161">
        <v>0</v>
      </c>
      <c r="ARR161">
        <v>0</v>
      </c>
      <c r="ARS161">
        <v>0</v>
      </c>
      <c r="ART161">
        <v>0</v>
      </c>
      <c r="ARU161">
        <v>0</v>
      </c>
      <c r="ARV161">
        <v>0</v>
      </c>
      <c r="ARW161">
        <v>0</v>
      </c>
      <c r="ARX161">
        <v>0</v>
      </c>
      <c r="ARZ161" t="s">
        <v>1306</v>
      </c>
      <c r="ASA161" t="s">
        <v>1296</v>
      </c>
      <c r="ASB161">
        <v>1</v>
      </c>
      <c r="ASC161">
        <v>0</v>
      </c>
      <c r="ASD161">
        <v>0</v>
      </c>
      <c r="ASE161">
        <v>0</v>
      </c>
      <c r="ASF161">
        <v>0</v>
      </c>
      <c r="ASG161">
        <v>0</v>
      </c>
      <c r="ASH161">
        <v>0</v>
      </c>
      <c r="ASI161">
        <v>0</v>
      </c>
      <c r="ASJ161">
        <v>0</v>
      </c>
      <c r="ASL161" t="s">
        <v>1296</v>
      </c>
      <c r="ASM161">
        <v>1</v>
      </c>
      <c r="ASN161">
        <v>0</v>
      </c>
      <c r="ASO161">
        <v>0</v>
      </c>
      <c r="ASP161">
        <v>0</v>
      </c>
      <c r="ASQ161">
        <v>0</v>
      </c>
      <c r="ASR161">
        <v>0</v>
      </c>
      <c r="ASS161">
        <v>0</v>
      </c>
      <c r="AST161">
        <v>0</v>
      </c>
      <c r="ASU161">
        <v>0</v>
      </c>
      <c r="ASV161">
        <v>0</v>
      </c>
      <c r="ASX161" t="s">
        <v>1296</v>
      </c>
      <c r="ASY161">
        <v>1</v>
      </c>
      <c r="ASZ161">
        <v>0</v>
      </c>
      <c r="ATA161">
        <v>0</v>
      </c>
      <c r="ATB161">
        <v>0</v>
      </c>
      <c r="ATC161">
        <v>0</v>
      </c>
      <c r="ATD161">
        <v>0</v>
      </c>
      <c r="ATE161">
        <v>0</v>
      </c>
      <c r="ATF161">
        <v>0</v>
      </c>
      <c r="ATG161">
        <v>0</v>
      </c>
      <c r="ATI161" t="s">
        <v>1296</v>
      </c>
      <c r="ATJ161">
        <v>1</v>
      </c>
      <c r="ATK161">
        <v>0</v>
      </c>
      <c r="ATL161">
        <v>0</v>
      </c>
      <c r="ATM161">
        <v>0</v>
      </c>
      <c r="ATN161">
        <v>0</v>
      </c>
      <c r="ATO161">
        <v>0</v>
      </c>
      <c r="ATP161">
        <v>0</v>
      </c>
      <c r="ATQ161">
        <v>0</v>
      </c>
      <c r="ATR161">
        <v>0</v>
      </c>
      <c r="ATT161" t="s">
        <v>1327</v>
      </c>
      <c r="ATX161" t="s">
        <v>1327</v>
      </c>
      <c r="AUB161" t="s">
        <v>1328</v>
      </c>
      <c r="AUG161">
        <v>446777680</v>
      </c>
      <c r="AUH161" s="167">
        <v>45107.855081018519</v>
      </c>
      <c r="AUK161" t="s">
        <v>1308</v>
      </c>
      <c r="AUL161" t="s">
        <v>1309</v>
      </c>
      <c r="AUM161" t="s">
        <v>1310</v>
      </c>
    </row>
    <row r="162" spans="1:534 1125:1235" customFormat="1" ht="14.45">
      <c r="A162">
        <v>161</v>
      </c>
      <c r="B162" t="s">
        <v>2116</v>
      </c>
      <c r="C162" s="167">
        <v>45107</v>
      </c>
      <c r="D162" t="s">
        <v>2050</v>
      </c>
      <c r="E162" t="s">
        <v>2051</v>
      </c>
      <c r="F162" s="167">
        <v>45107.027109189818</v>
      </c>
      <c r="G162" s="167">
        <v>45107.868793136571</v>
      </c>
      <c r="H162" t="s">
        <v>1286</v>
      </c>
      <c r="K162" t="s">
        <v>1787</v>
      </c>
      <c r="L162" s="167">
        <v>45106</v>
      </c>
      <c r="M162" t="s">
        <v>1288</v>
      </c>
      <c r="N162" t="s">
        <v>1289</v>
      </c>
      <c r="O162" t="s">
        <v>2052</v>
      </c>
      <c r="P162" t="s">
        <v>1291</v>
      </c>
      <c r="S162" t="s">
        <v>1790</v>
      </c>
      <c r="T162" t="s">
        <v>2053</v>
      </c>
      <c r="V162" t="s">
        <v>1294</v>
      </c>
      <c r="X162" t="s">
        <v>1295</v>
      </c>
      <c r="AA162" t="s">
        <v>1296</v>
      </c>
      <c r="AB162">
        <v>0</v>
      </c>
      <c r="AC162">
        <v>0</v>
      </c>
      <c r="AD162">
        <v>0</v>
      </c>
      <c r="AE162">
        <v>1</v>
      </c>
      <c r="AF162">
        <v>1</v>
      </c>
      <c r="EK162" t="s">
        <v>1296</v>
      </c>
      <c r="EL162">
        <v>0</v>
      </c>
      <c r="EM162">
        <v>0</v>
      </c>
      <c r="EN162">
        <v>0</v>
      </c>
      <c r="EO162">
        <v>0</v>
      </c>
      <c r="EP162">
        <v>1</v>
      </c>
      <c r="EQ162">
        <v>1</v>
      </c>
      <c r="JB162" t="s">
        <v>2117</v>
      </c>
      <c r="JC162">
        <v>0</v>
      </c>
      <c r="JD162">
        <v>0</v>
      </c>
      <c r="JE162">
        <v>0</v>
      </c>
      <c r="JF162">
        <v>1</v>
      </c>
      <c r="JG162">
        <v>1</v>
      </c>
      <c r="JH162">
        <v>1</v>
      </c>
      <c r="JI162">
        <v>1</v>
      </c>
      <c r="JJ162">
        <v>1</v>
      </c>
      <c r="JK162">
        <v>1</v>
      </c>
      <c r="JL162">
        <v>0</v>
      </c>
      <c r="JM162">
        <v>0</v>
      </c>
      <c r="JN162">
        <v>0</v>
      </c>
      <c r="JO162">
        <v>0</v>
      </c>
      <c r="JP162">
        <v>0</v>
      </c>
      <c r="JQ162">
        <v>1</v>
      </c>
      <c r="JR162">
        <v>0</v>
      </c>
      <c r="JS162">
        <v>7</v>
      </c>
      <c r="JT162">
        <v>9</v>
      </c>
      <c r="LM162" t="s">
        <v>1298</v>
      </c>
      <c r="LN162">
        <v>8000</v>
      </c>
      <c r="LO162" t="s">
        <v>1317</v>
      </c>
      <c r="LR162">
        <v>60</v>
      </c>
      <c r="LS162">
        <v>7</v>
      </c>
      <c r="LT162">
        <v>0</v>
      </c>
      <c r="LU162">
        <v>20</v>
      </c>
      <c r="LV162">
        <v>10</v>
      </c>
      <c r="LX162" t="s">
        <v>1298</v>
      </c>
      <c r="LY162">
        <v>5500</v>
      </c>
      <c r="LZ162" t="s">
        <v>1317</v>
      </c>
      <c r="MC162">
        <v>25</v>
      </c>
      <c r="MD162">
        <v>7</v>
      </c>
      <c r="ME162">
        <v>0</v>
      </c>
      <c r="MF162">
        <v>25</v>
      </c>
      <c r="MG162">
        <v>15</v>
      </c>
      <c r="MI162" t="s">
        <v>1298</v>
      </c>
      <c r="MJ162">
        <v>800</v>
      </c>
      <c r="MK162" t="s">
        <v>1317</v>
      </c>
      <c r="MN162">
        <v>45</v>
      </c>
      <c r="MO162">
        <v>2</v>
      </c>
      <c r="MP162">
        <v>0</v>
      </c>
      <c r="MQ162">
        <v>45</v>
      </c>
      <c r="MR162">
        <v>30</v>
      </c>
      <c r="MT162" t="s">
        <v>1318</v>
      </c>
      <c r="MU162">
        <v>150</v>
      </c>
      <c r="MV162" t="s">
        <v>1317</v>
      </c>
      <c r="MY162">
        <v>30</v>
      </c>
      <c r="MZ162">
        <v>3</v>
      </c>
      <c r="NA162">
        <v>0</v>
      </c>
      <c r="NB162">
        <v>150</v>
      </c>
      <c r="NC162">
        <v>150</v>
      </c>
      <c r="NE162" t="s">
        <v>1318</v>
      </c>
      <c r="NF162" t="s">
        <v>2118</v>
      </c>
      <c r="NG162">
        <v>1</v>
      </c>
      <c r="NH162">
        <v>1</v>
      </c>
      <c r="NI162">
        <v>0</v>
      </c>
      <c r="NJ162">
        <v>500</v>
      </c>
      <c r="NK162">
        <v>750</v>
      </c>
      <c r="NM162" t="s">
        <v>1317</v>
      </c>
      <c r="NP162">
        <v>45</v>
      </c>
      <c r="NQ162">
        <v>1</v>
      </c>
      <c r="NR162">
        <v>0</v>
      </c>
      <c r="NS162">
        <v>45</v>
      </c>
      <c r="NT162">
        <v>30</v>
      </c>
      <c r="NV162" t="s">
        <v>1318</v>
      </c>
      <c r="NW162">
        <v>3250</v>
      </c>
      <c r="NX162" t="s">
        <v>1317</v>
      </c>
      <c r="OA162">
        <v>60</v>
      </c>
      <c r="OB162">
        <v>3</v>
      </c>
      <c r="OC162">
        <v>0</v>
      </c>
      <c r="OD162">
        <v>30</v>
      </c>
      <c r="OE162">
        <v>15</v>
      </c>
      <c r="QM162" t="s">
        <v>1298</v>
      </c>
      <c r="QN162">
        <v>300</v>
      </c>
      <c r="QO162" t="s">
        <v>1317</v>
      </c>
      <c r="QR162">
        <v>30</v>
      </c>
      <c r="QS162">
        <v>1</v>
      </c>
      <c r="QT162">
        <v>0</v>
      </c>
      <c r="QU162">
        <v>100</v>
      </c>
      <c r="QV162">
        <v>100</v>
      </c>
      <c r="QX162" t="s">
        <v>1294</v>
      </c>
      <c r="QZ162" t="s">
        <v>1402</v>
      </c>
      <c r="RA162">
        <v>0</v>
      </c>
      <c r="RB162">
        <v>0</v>
      </c>
      <c r="RC162">
        <v>0</v>
      </c>
      <c r="RD162">
        <v>0</v>
      </c>
      <c r="RE162">
        <v>0</v>
      </c>
      <c r="RF162">
        <v>0</v>
      </c>
      <c r="RG162">
        <v>0</v>
      </c>
      <c r="RH162">
        <v>0</v>
      </c>
      <c r="RI162">
        <v>0</v>
      </c>
      <c r="RJ162">
        <v>0</v>
      </c>
      <c r="RK162">
        <v>0</v>
      </c>
      <c r="RL162">
        <v>0</v>
      </c>
      <c r="RM162">
        <v>0</v>
      </c>
      <c r="RN162">
        <v>0</v>
      </c>
      <c r="RO162">
        <v>1</v>
      </c>
      <c r="RP162">
        <v>0</v>
      </c>
      <c r="RR162" t="s">
        <v>1680</v>
      </c>
      <c r="RS162">
        <v>0</v>
      </c>
      <c r="RT162">
        <v>0</v>
      </c>
      <c r="RU162">
        <v>0</v>
      </c>
      <c r="RV162">
        <v>0</v>
      </c>
      <c r="RW162">
        <v>1</v>
      </c>
      <c r="RX162">
        <v>0</v>
      </c>
      <c r="RY162">
        <v>0</v>
      </c>
      <c r="RZ162">
        <v>0</v>
      </c>
      <c r="SA162">
        <v>0</v>
      </c>
      <c r="SB162">
        <v>0</v>
      </c>
      <c r="SC162">
        <v>0</v>
      </c>
      <c r="SF162" t="s">
        <v>1303</v>
      </c>
      <c r="SG162">
        <v>1</v>
      </c>
      <c r="SH162">
        <v>0</v>
      </c>
      <c r="SI162">
        <v>0</v>
      </c>
      <c r="SJ162">
        <v>0</v>
      </c>
      <c r="AQG162" t="s">
        <v>2066</v>
      </c>
      <c r="AQH162">
        <v>0</v>
      </c>
      <c r="AQI162">
        <v>0</v>
      </c>
      <c r="AQJ162">
        <v>0</v>
      </c>
      <c r="AQK162">
        <v>1</v>
      </c>
      <c r="AQL162">
        <v>0</v>
      </c>
      <c r="AQM162">
        <v>0</v>
      </c>
      <c r="AQN162">
        <v>0</v>
      </c>
      <c r="AQO162">
        <v>0</v>
      </c>
      <c r="AQP162">
        <v>0</v>
      </c>
      <c r="AQQ162">
        <v>0</v>
      </c>
      <c r="AQS162" t="s">
        <v>1312</v>
      </c>
      <c r="AQT162">
        <v>0</v>
      </c>
      <c r="AQU162">
        <v>0</v>
      </c>
      <c r="AQV162">
        <v>0</v>
      </c>
      <c r="AQW162">
        <v>1</v>
      </c>
      <c r="AQX162">
        <v>0</v>
      </c>
      <c r="AQY162">
        <v>0</v>
      </c>
      <c r="AQZ162">
        <v>0</v>
      </c>
      <c r="ARA162">
        <v>0</v>
      </c>
      <c r="ARB162">
        <v>0</v>
      </c>
      <c r="ARC162">
        <v>0</v>
      </c>
      <c r="ARD162">
        <v>0</v>
      </c>
      <c r="ARF162" t="s">
        <v>1424</v>
      </c>
      <c r="ARG162" t="s">
        <v>1336</v>
      </c>
      <c r="ARH162">
        <v>0</v>
      </c>
      <c r="ARI162">
        <v>1</v>
      </c>
      <c r="ARJ162">
        <v>0</v>
      </c>
      <c r="ARK162">
        <v>0</v>
      </c>
      <c r="ARL162">
        <v>0</v>
      </c>
      <c r="ARM162">
        <v>0</v>
      </c>
      <c r="ARO162" t="s">
        <v>1296</v>
      </c>
      <c r="ARP162">
        <v>1</v>
      </c>
      <c r="ARQ162">
        <v>0</v>
      </c>
      <c r="ARR162">
        <v>0</v>
      </c>
      <c r="ARS162">
        <v>0</v>
      </c>
      <c r="ART162">
        <v>0</v>
      </c>
      <c r="ARU162">
        <v>0</v>
      </c>
      <c r="ARV162">
        <v>0</v>
      </c>
      <c r="ARW162">
        <v>0</v>
      </c>
      <c r="ARX162">
        <v>0</v>
      </c>
      <c r="ARZ162" t="s">
        <v>1306</v>
      </c>
      <c r="ASA162" t="s">
        <v>1296</v>
      </c>
      <c r="ASB162">
        <v>1</v>
      </c>
      <c r="ASC162">
        <v>0</v>
      </c>
      <c r="ASD162">
        <v>0</v>
      </c>
      <c r="ASE162">
        <v>0</v>
      </c>
      <c r="ASF162">
        <v>0</v>
      </c>
      <c r="ASG162">
        <v>0</v>
      </c>
      <c r="ASH162">
        <v>0</v>
      </c>
      <c r="ASI162">
        <v>0</v>
      </c>
      <c r="ASJ162">
        <v>0</v>
      </c>
      <c r="ASL162" t="s">
        <v>1296</v>
      </c>
      <c r="ASM162">
        <v>1</v>
      </c>
      <c r="ASN162">
        <v>0</v>
      </c>
      <c r="ASO162">
        <v>0</v>
      </c>
      <c r="ASP162">
        <v>0</v>
      </c>
      <c r="ASQ162">
        <v>0</v>
      </c>
      <c r="ASR162">
        <v>0</v>
      </c>
      <c r="ASS162">
        <v>0</v>
      </c>
      <c r="AST162">
        <v>0</v>
      </c>
      <c r="ASU162">
        <v>0</v>
      </c>
      <c r="ASV162">
        <v>0</v>
      </c>
      <c r="ASX162" t="s">
        <v>1296</v>
      </c>
      <c r="ASY162">
        <v>1</v>
      </c>
      <c r="ASZ162">
        <v>0</v>
      </c>
      <c r="ATA162">
        <v>0</v>
      </c>
      <c r="ATB162">
        <v>0</v>
      </c>
      <c r="ATC162">
        <v>0</v>
      </c>
      <c r="ATD162">
        <v>0</v>
      </c>
      <c r="ATE162">
        <v>0</v>
      </c>
      <c r="ATF162">
        <v>0</v>
      </c>
      <c r="ATG162">
        <v>0</v>
      </c>
      <c r="ATI162" t="s">
        <v>1296</v>
      </c>
      <c r="ATJ162">
        <v>1</v>
      </c>
      <c r="ATK162">
        <v>0</v>
      </c>
      <c r="ATL162">
        <v>0</v>
      </c>
      <c r="ATM162">
        <v>0</v>
      </c>
      <c r="ATN162">
        <v>0</v>
      </c>
      <c r="ATO162">
        <v>0</v>
      </c>
      <c r="ATP162">
        <v>0</v>
      </c>
      <c r="ATQ162">
        <v>0</v>
      </c>
      <c r="ATR162">
        <v>0</v>
      </c>
      <c r="ATT162" t="s">
        <v>1327</v>
      </c>
      <c r="ATX162" t="s">
        <v>1337</v>
      </c>
      <c r="ATY162" t="s">
        <v>1302</v>
      </c>
      <c r="AUB162" t="s">
        <v>2119</v>
      </c>
      <c r="AUG162">
        <v>446783149</v>
      </c>
      <c r="AUH162" s="167">
        <v>45107.869016203702</v>
      </c>
      <c r="AUK162" t="s">
        <v>1308</v>
      </c>
      <c r="AUL162" t="s">
        <v>1309</v>
      </c>
      <c r="AUM162" t="s">
        <v>1310</v>
      </c>
    </row>
    <row r="163" spans="1:534 1125:1235" customFormat="1" ht="14.45">
      <c r="A163">
        <v>162</v>
      </c>
      <c r="B163" t="s">
        <v>2120</v>
      </c>
      <c r="C163" s="167">
        <v>45107</v>
      </c>
      <c r="D163" t="s">
        <v>2050</v>
      </c>
      <c r="E163" t="s">
        <v>2051</v>
      </c>
      <c r="F163" s="167">
        <v>45107.609290173612</v>
      </c>
      <c r="G163" s="167">
        <v>45107.899932569453</v>
      </c>
      <c r="H163" t="s">
        <v>1286</v>
      </c>
      <c r="K163" t="s">
        <v>1787</v>
      </c>
      <c r="L163" s="167">
        <v>45107</v>
      </c>
      <c r="M163" t="s">
        <v>1288</v>
      </c>
      <c r="N163" t="s">
        <v>1289</v>
      </c>
      <c r="O163" t="s">
        <v>2052</v>
      </c>
      <c r="P163" t="s">
        <v>1291</v>
      </c>
      <c r="S163" t="s">
        <v>1790</v>
      </c>
      <c r="T163" t="s">
        <v>2053</v>
      </c>
      <c r="V163" t="s">
        <v>1294</v>
      </c>
      <c r="X163" t="s">
        <v>1295</v>
      </c>
      <c r="AA163" t="s">
        <v>1296</v>
      </c>
      <c r="AB163">
        <v>0</v>
      </c>
      <c r="AC163">
        <v>0</v>
      </c>
      <c r="AD163">
        <v>0</v>
      </c>
      <c r="AE163">
        <v>1</v>
      </c>
      <c r="AF163">
        <v>1</v>
      </c>
      <c r="EK163" t="s">
        <v>1296</v>
      </c>
      <c r="EL163">
        <v>0</v>
      </c>
      <c r="EM163">
        <v>0</v>
      </c>
      <c r="EN163">
        <v>0</v>
      </c>
      <c r="EO163">
        <v>0</v>
      </c>
      <c r="EP163">
        <v>1</v>
      </c>
      <c r="EQ163">
        <v>1</v>
      </c>
      <c r="JB163" t="s">
        <v>1296</v>
      </c>
      <c r="JC163">
        <v>0</v>
      </c>
      <c r="JD163">
        <v>0</v>
      </c>
      <c r="JE163">
        <v>0</v>
      </c>
      <c r="JF163">
        <v>0</v>
      </c>
      <c r="JG163">
        <v>0</v>
      </c>
      <c r="JH163">
        <v>0</v>
      </c>
      <c r="JI163">
        <v>0</v>
      </c>
      <c r="JJ163">
        <v>0</v>
      </c>
      <c r="JK163">
        <v>0</v>
      </c>
      <c r="JL163">
        <v>0</v>
      </c>
      <c r="JM163">
        <v>0</v>
      </c>
      <c r="JN163">
        <v>0</v>
      </c>
      <c r="JO163">
        <v>0</v>
      </c>
      <c r="JP163">
        <v>0</v>
      </c>
      <c r="JQ163">
        <v>0</v>
      </c>
      <c r="JR163">
        <v>1</v>
      </c>
      <c r="JS163">
        <v>1</v>
      </c>
      <c r="JT163">
        <v>3</v>
      </c>
      <c r="AQG163" t="s">
        <v>1296</v>
      </c>
      <c r="AQH163">
        <v>1</v>
      </c>
      <c r="AQI163">
        <v>0</v>
      </c>
      <c r="AQJ163">
        <v>0</v>
      </c>
      <c r="AQK163">
        <v>0</v>
      </c>
      <c r="AQL163">
        <v>0</v>
      </c>
      <c r="AQM163">
        <v>0</v>
      </c>
      <c r="AQN163">
        <v>0</v>
      </c>
      <c r="AQO163">
        <v>0</v>
      </c>
      <c r="AQP163">
        <v>0</v>
      </c>
      <c r="AQQ163">
        <v>0</v>
      </c>
      <c r="AQS163" t="s">
        <v>1371</v>
      </c>
      <c r="AQT163">
        <v>1</v>
      </c>
      <c r="AQU163">
        <v>0</v>
      </c>
      <c r="AQV163">
        <v>0</v>
      </c>
      <c r="AQW163">
        <v>0</v>
      </c>
      <c r="AQX163">
        <v>0</v>
      </c>
      <c r="AQY163">
        <v>0</v>
      </c>
      <c r="AQZ163">
        <v>0</v>
      </c>
      <c r="ARA163">
        <v>0</v>
      </c>
      <c r="ARB163">
        <v>0</v>
      </c>
      <c r="ARC163">
        <v>0</v>
      </c>
      <c r="ARD163">
        <v>0</v>
      </c>
      <c r="ARF163" t="s">
        <v>1372</v>
      </c>
      <c r="ARG163" t="s">
        <v>1336</v>
      </c>
      <c r="ARH163">
        <v>0</v>
      </c>
      <c r="ARI163">
        <v>1</v>
      </c>
      <c r="ARJ163">
        <v>0</v>
      </c>
      <c r="ARK163">
        <v>0</v>
      </c>
      <c r="ARL163">
        <v>0</v>
      </c>
      <c r="ARM163">
        <v>0</v>
      </c>
      <c r="ARN163" t="s">
        <v>1326</v>
      </c>
      <c r="ARO163" t="s">
        <v>1296</v>
      </c>
      <c r="ARP163">
        <v>1</v>
      </c>
      <c r="ARQ163">
        <v>0</v>
      </c>
      <c r="ARR163">
        <v>0</v>
      </c>
      <c r="ARS163">
        <v>0</v>
      </c>
      <c r="ART163">
        <v>0</v>
      </c>
      <c r="ARU163">
        <v>0</v>
      </c>
      <c r="ARV163">
        <v>0</v>
      </c>
      <c r="ARW163">
        <v>0</v>
      </c>
      <c r="ARX163">
        <v>0</v>
      </c>
      <c r="ARZ163" t="s">
        <v>1306</v>
      </c>
      <c r="ASA163" t="s">
        <v>1296</v>
      </c>
      <c r="ASB163">
        <v>1</v>
      </c>
      <c r="ASC163">
        <v>0</v>
      </c>
      <c r="ASD163">
        <v>0</v>
      </c>
      <c r="ASE163">
        <v>0</v>
      </c>
      <c r="ASF163">
        <v>0</v>
      </c>
      <c r="ASG163">
        <v>0</v>
      </c>
      <c r="ASH163">
        <v>0</v>
      </c>
      <c r="ASI163">
        <v>0</v>
      </c>
      <c r="ASJ163">
        <v>0</v>
      </c>
      <c r="ASL163" t="s">
        <v>1296</v>
      </c>
      <c r="ASM163">
        <v>1</v>
      </c>
      <c r="ASN163">
        <v>0</v>
      </c>
      <c r="ASO163">
        <v>0</v>
      </c>
      <c r="ASP163">
        <v>0</v>
      </c>
      <c r="ASQ163">
        <v>0</v>
      </c>
      <c r="ASR163">
        <v>0</v>
      </c>
      <c r="ASS163">
        <v>0</v>
      </c>
      <c r="AST163">
        <v>0</v>
      </c>
      <c r="ASU163">
        <v>0</v>
      </c>
      <c r="ASV163">
        <v>0</v>
      </c>
      <c r="ASX163" t="s">
        <v>1296</v>
      </c>
      <c r="ASY163">
        <v>1</v>
      </c>
      <c r="ASZ163">
        <v>0</v>
      </c>
      <c r="ATA163">
        <v>0</v>
      </c>
      <c r="ATB163">
        <v>0</v>
      </c>
      <c r="ATC163">
        <v>0</v>
      </c>
      <c r="ATD163">
        <v>0</v>
      </c>
      <c r="ATE163">
        <v>0</v>
      </c>
      <c r="ATF163">
        <v>0</v>
      </c>
      <c r="ATG163">
        <v>0</v>
      </c>
      <c r="ATI163" t="s">
        <v>1296</v>
      </c>
      <c r="ATJ163">
        <v>1</v>
      </c>
      <c r="ATK163">
        <v>0</v>
      </c>
      <c r="ATL163">
        <v>0</v>
      </c>
      <c r="ATM163">
        <v>0</v>
      </c>
      <c r="ATN163">
        <v>0</v>
      </c>
      <c r="ATO163">
        <v>0</v>
      </c>
      <c r="ATP163">
        <v>0</v>
      </c>
      <c r="ATQ163">
        <v>0</v>
      </c>
      <c r="ATR163">
        <v>0</v>
      </c>
      <c r="ATT163" t="s">
        <v>1327</v>
      </c>
      <c r="ATX163" t="s">
        <v>1327</v>
      </c>
      <c r="AUG163">
        <v>446792422</v>
      </c>
      <c r="AUH163" s="167">
        <v>45107.900520833333</v>
      </c>
      <c r="AUK163" t="s">
        <v>1308</v>
      </c>
      <c r="AUL163" t="s">
        <v>1309</v>
      </c>
      <c r="AUM163" t="s">
        <v>1310</v>
      </c>
    </row>
    <row r="164" spans="1:534 1125:1235" customFormat="1" ht="14.45">
      <c r="A164">
        <v>163</v>
      </c>
      <c r="B164" t="s">
        <v>2121</v>
      </c>
      <c r="C164" s="167">
        <v>45107</v>
      </c>
      <c r="D164" t="s">
        <v>2050</v>
      </c>
      <c r="E164" t="s">
        <v>2051</v>
      </c>
      <c r="F164" s="167">
        <v>45107.607325671299</v>
      </c>
      <c r="G164" s="167">
        <v>45107.919683530097</v>
      </c>
      <c r="H164" t="s">
        <v>1286</v>
      </c>
      <c r="K164" t="s">
        <v>1787</v>
      </c>
      <c r="L164" s="167">
        <v>45107</v>
      </c>
      <c r="M164" t="s">
        <v>1288</v>
      </c>
      <c r="N164" t="s">
        <v>1289</v>
      </c>
      <c r="O164" t="s">
        <v>2052</v>
      </c>
      <c r="P164" t="s">
        <v>1291</v>
      </c>
      <c r="S164" t="s">
        <v>1790</v>
      </c>
      <c r="T164" t="s">
        <v>2053</v>
      </c>
      <c r="V164" t="s">
        <v>1294</v>
      </c>
      <c r="X164" t="s">
        <v>1295</v>
      </c>
      <c r="AA164" t="s">
        <v>1296</v>
      </c>
      <c r="AB164">
        <v>0</v>
      </c>
      <c r="AC164">
        <v>0</v>
      </c>
      <c r="AD164">
        <v>0</v>
      </c>
      <c r="AE164">
        <v>1</v>
      </c>
      <c r="AF164">
        <v>1</v>
      </c>
      <c r="EK164" t="s">
        <v>1296</v>
      </c>
      <c r="EL164">
        <v>0</v>
      </c>
      <c r="EM164">
        <v>0</v>
      </c>
      <c r="EN164">
        <v>0</v>
      </c>
      <c r="EO164">
        <v>0</v>
      </c>
      <c r="EP164">
        <v>1</v>
      </c>
      <c r="EQ164">
        <v>1</v>
      </c>
      <c r="JB164" t="s">
        <v>1944</v>
      </c>
      <c r="JC164">
        <v>0</v>
      </c>
      <c r="JD164">
        <v>0</v>
      </c>
      <c r="JE164">
        <v>0</v>
      </c>
      <c r="JF164">
        <v>0</v>
      </c>
      <c r="JG164">
        <v>0</v>
      </c>
      <c r="JH164">
        <v>0</v>
      </c>
      <c r="JI164">
        <v>0</v>
      </c>
      <c r="JJ164">
        <v>0</v>
      </c>
      <c r="JK164">
        <v>0</v>
      </c>
      <c r="JL164">
        <v>0</v>
      </c>
      <c r="JM164">
        <v>0</v>
      </c>
      <c r="JN164">
        <v>0</v>
      </c>
      <c r="JO164">
        <v>0</v>
      </c>
      <c r="JP164">
        <v>1</v>
      </c>
      <c r="JQ164">
        <v>0</v>
      </c>
      <c r="JR164">
        <v>0</v>
      </c>
      <c r="JS164">
        <v>1</v>
      </c>
      <c r="JT164">
        <v>3</v>
      </c>
      <c r="PY164" t="s">
        <v>1298</v>
      </c>
      <c r="PZ164" t="s">
        <v>1294</v>
      </c>
      <c r="QA164">
        <v>5000</v>
      </c>
      <c r="QD164" t="s">
        <v>1317</v>
      </c>
      <c r="QG164">
        <v>60</v>
      </c>
      <c r="QH164">
        <v>2</v>
      </c>
      <c r="QI164">
        <v>0</v>
      </c>
      <c r="QJ164">
        <v>100</v>
      </c>
      <c r="QK164">
        <v>100</v>
      </c>
      <c r="QX164" t="s">
        <v>1302</v>
      </c>
      <c r="SF164" t="s">
        <v>1303</v>
      </c>
      <c r="SG164">
        <v>1</v>
      </c>
      <c r="SH164">
        <v>0</v>
      </c>
      <c r="SI164">
        <v>0</v>
      </c>
      <c r="SJ164">
        <v>0</v>
      </c>
      <c r="AQG164" t="s">
        <v>1296</v>
      </c>
      <c r="AQH164">
        <v>1</v>
      </c>
      <c r="AQI164">
        <v>0</v>
      </c>
      <c r="AQJ164">
        <v>0</v>
      </c>
      <c r="AQK164">
        <v>0</v>
      </c>
      <c r="AQL164">
        <v>0</v>
      </c>
      <c r="AQM164">
        <v>0</v>
      </c>
      <c r="AQN164">
        <v>0</v>
      </c>
      <c r="AQO164">
        <v>0</v>
      </c>
      <c r="AQP164">
        <v>0</v>
      </c>
      <c r="AQQ164">
        <v>0</v>
      </c>
      <c r="AQS164" t="s">
        <v>1371</v>
      </c>
      <c r="AQT164">
        <v>1</v>
      </c>
      <c r="AQU164">
        <v>0</v>
      </c>
      <c r="AQV164">
        <v>0</v>
      </c>
      <c r="AQW164">
        <v>0</v>
      </c>
      <c r="AQX164">
        <v>0</v>
      </c>
      <c r="AQY164">
        <v>0</v>
      </c>
      <c r="AQZ164">
        <v>0</v>
      </c>
      <c r="ARA164">
        <v>0</v>
      </c>
      <c r="ARB164">
        <v>0</v>
      </c>
      <c r="ARC164">
        <v>0</v>
      </c>
      <c r="ARD164">
        <v>0</v>
      </c>
      <c r="ARF164" t="s">
        <v>1372</v>
      </c>
      <c r="ARG164" t="s">
        <v>1336</v>
      </c>
      <c r="ARH164">
        <v>0</v>
      </c>
      <c r="ARI164">
        <v>1</v>
      </c>
      <c r="ARJ164">
        <v>0</v>
      </c>
      <c r="ARK164">
        <v>0</v>
      </c>
      <c r="ARL164">
        <v>0</v>
      </c>
      <c r="ARM164">
        <v>0</v>
      </c>
      <c r="ARN164" t="s">
        <v>1347</v>
      </c>
      <c r="ARO164" t="s">
        <v>1296</v>
      </c>
      <c r="ARP164">
        <v>1</v>
      </c>
      <c r="ARQ164">
        <v>0</v>
      </c>
      <c r="ARR164">
        <v>0</v>
      </c>
      <c r="ARS164">
        <v>0</v>
      </c>
      <c r="ART164">
        <v>0</v>
      </c>
      <c r="ARU164">
        <v>0</v>
      </c>
      <c r="ARV164">
        <v>0</v>
      </c>
      <c r="ARW164">
        <v>0</v>
      </c>
      <c r="ARX164">
        <v>0</v>
      </c>
      <c r="ARZ164" t="s">
        <v>1306</v>
      </c>
      <c r="ASA164" t="s">
        <v>1296</v>
      </c>
      <c r="ASB164">
        <v>1</v>
      </c>
      <c r="ASC164">
        <v>0</v>
      </c>
      <c r="ASD164">
        <v>0</v>
      </c>
      <c r="ASE164">
        <v>0</v>
      </c>
      <c r="ASF164">
        <v>0</v>
      </c>
      <c r="ASG164">
        <v>0</v>
      </c>
      <c r="ASH164">
        <v>0</v>
      </c>
      <c r="ASI164">
        <v>0</v>
      </c>
      <c r="ASJ164">
        <v>0</v>
      </c>
      <c r="ASL164" t="s">
        <v>1296</v>
      </c>
      <c r="ASM164">
        <v>1</v>
      </c>
      <c r="ASN164">
        <v>0</v>
      </c>
      <c r="ASO164">
        <v>0</v>
      </c>
      <c r="ASP164">
        <v>0</v>
      </c>
      <c r="ASQ164">
        <v>0</v>
      </c>
      <c r="ASR164">
        <v>0</v>
      </c>
      <c r="ASS164">
        <v>0</v>
      </c>
      <c r="AST164">
        <v>0</v>
      </c>
      <c r="ASU164">
        <v>0</v>
      </c>
      <c r="ASV164">
        <v>0</v>
      </c>
      <c r="ASX164" t="s">
        <v>1296</v>
      </c>
      <c r="ASY164">
        <v>1</v>
      </c>
      <c r="ASZ164">
        <v>0</v>
      </c>
      <c r="ATA164">
        <v>0</v>
      </c>
      <c r="ATB164">
        <v>0</v>
      </c>
      <c r="ATC164">
        <v>0</v>
      </c>
      <c r="ATD164">
        <v>0</v>
      </c>
      <c r="ATE164">
        <v>0</v>
      </c>
      <c r="ATF164">
        <v>0</v>
      </c>
      <c r="ATG164">
        <v>0</v>
      </c>
      <c r="ATI164" t="s">
        <v>1296</v>
      </c>
      <c r="ATJ164">
        <v>1</v>
      </c>
      <c r="ATK164">
        <v>0</v>
      </c>
      <c r="ATL164">
        <v>0</v>
      </c>
      <c r="ATM164">
        <v>0</v>
      </c>
      <c r="ATN164">
        <v>0</v>
      </c>
      <c r="ATO164">
        <v>0</v>
      </c>
      <c r="ATP164">
        <v>0</v>
      </c>
      <c r="ATQ164">
        <v>0</v>
      </c>
      <c r="ATR164">
        <v>0</v>
      </c>
      <c r="ATT164" t="s">
        <v>1327</v>
      </c>
      <c r="ATX164" t="s">
        <v>1327</v>
      </c>
      <c r="AUG164">
        <v>446796930</v>
      </c>
      <c r="AUH164" s="167">
        <v>45107.919861111113</v>
      </c>
      <c r="AUK164" t="s">
        <v>1308</v>
      </c>
      <c r="AUL164" t="s">
        <v>1309</v>
      </c>
      <c r="AUM164" t="s">
        <v>1310</v>
      </c>
    </row>
    <row r="165" spans="1:534 1125:1235" customFormat="1" ht="14.45">
      <c r="A165">
        <v>164</v>
      </c>
      <c r="B165" t="s">
        <v>2122</v>
      </c>
      <c r="C165" s="167">
        <v>45107</v>
      </c>
      <c r="D165" t="s">
        <v>2050</v>
      </c>
      <c r="E165" t="s">
        <v>2051</v>
      </c>
      <c r="F165" s="167">
        <v>45107.61106505787</v>
      </c>
      <c r="G165" s="167">
        <v>45107.925339444453</v>
      </c>
      <c r="H165" t="s">
        <v>1286</v>
      </c>
      <c r="K165" t="s">
        <v>1787</v>
      </c>
      <c r="L165" s="167">
        <v>45107</v>
      </c>
      <c r="M165" t="s">
        <v>1288</v>
      </c>
      <c r="N165" t="s">
        <v>1289</v>
      </c>
      <c r="O165" t="s">
        <v>2052</v>
      </c>
      <c r="P165" t="s">
        <v>1291</v>
      </c>
      <c r="S165" t="s">
        <v>1790</v>
      </c>
      <c r="T165" t="s">
        <v>2053</v>
      </c>
      <c r="V165" t="s">
        <v>1294</v>
      </c>
      <c r="X165" t="s">
        <v>1315</v>
      </c>
      <c r="AA165" t="s">
        <v>1296</v>
      </c>
      <c r="AB165">
        <v>0</v>
      </c>
      <c r="AC165">
        <v>0</v>
      </c>
      <c r="AD165">
        <v>0</v>
      </c>
      <c r="AE165">
        <v>1</v>
      </c>
      <c r="AF165">
        <v>1</v>
      </c>
      <c r="EK165" t="s">
        <v>1296</v>
      </c>
      <c r="EL165">
        <v>0</v>
      </c>
      <c r="EM165">
        <v>0</v>
      </c>
      <c r="EN165">
        <v>0</v>
      </c>
      <c r="EO165">
        <v>0</v>
      </c>
      <c r="EP165">
        <v>1</v>
      </c>
      <c r="EQ165">
        <v>1</v>
      </c>
      <c r="JB165" t="s">
        <v>2111</v>
      </c>
      <c r="JC165">
        <v>0</v>
      </c>
      <c r="JD165">
        <v>0</v>
      </c>
      <c r="JE165">
        <v>0</v>
      </c>
      <c r="JF165">
        <v>0</v>
      </c>
      <c r="JG165">
        <v>0</v>
      </c>
      <c r="JH165">
        <v>0</v>
      </c>
      <c r="JI165">
        <v>0</v>
      </c>
      <c r="JJ165">
        <v>0</v>
      </c>
      <c r="JK165">
        <v>0</v>
      </c>
      <c r="JL165">
        <v>0</v>
      </c>
      <c r="JM165">
        <v>1</v>
      </c>
      <c r="JN165">
        <v>0</v>
      </c>
      <c r="JO165">
        <v>0</v>
      </c>
      <c r="JP165">
        <v>1</v>
      </c>
      <c r="JQ165">
        <v>0</v>
      </c>
      <c r="JR165">
        <v>0</v>
      </c>
      <c r="JS165">
        <v>2</v>
      </c>
      <c r="JT165">
        <v>4</v>
      </c>
      <c r="OR165" t="s">
        <v>1298</v>
      </c>
      <c r="OS165">
        <v>3000</v>
      </c>
      <c r="OT165" t="s">
        <v>1317</v>
      </c>
      <c r="OW165">
        <v>60</v>
      </c>
      <c r="OX165">
        <v>3</v>
      </c>
      <c r="OY165">
        <v>0</v>
      </c>
      <c r="OZ165">
        <v>50</v>
      </c>
      <c r="PA165">
        <v>50</v>
      </c>
      <c r="PY165" t="s">
        <v>1298</v>
      </c>
      <c r="PZ165" t="s">
        <v>1294</v>
      </c>
      <c r="QA165">
        <v>6500</v>
      </c>
      <c r="QD165" t="s">
        <v>1317</v>
      </c>
      <c r="QG165">
        <v>60</v>
      </c>
      <c r="QH165">
        <v>2</v>
      </c>
      <c r="QI165">
        <v>0</v>
      </c>
      <c r="QJ165">
        <v>50</v>
      </c>
      <c r="QK165">
        <v>50</v>
      </c>
      <c r="QX165" t="s">
        <v>1302</v>
      </c>
      <c r="SF165" t="s">
        <v>1303</v>
      </c>
      <c r="SG165">
        <v>1</v>
      </c>
      <c r="SH165">
        <v>0</v>
      </c>
      <c r="SI165">
        <v>0</v>
      </c>
      <c r="SJ165">
        <v>0</v>
      </c>
      <c r="AQG165" t="s">
        <v>1296</v>
      </c>
      <c r="AQH165">
        <v>1</v>
      </c>
      <c r="AQI165">
        <v>0</v>
      </c>
      <c r="AQJ165">
        <v>0</v>
      </c>
      <c r="AQK165">
        <v>0</v>
      </c>
      <c r="AQL165">
        <v>0</v>
      </c>
      <c r="AQM165">
        <v>0</v>
      </c>
      <c r="AQN165">
        <v>0</v>
      </c>
      <c r="AQO165">
        <v>0</v>
      </c>
      <c r="AQP165">
        <v>0</v>
      </c>
      <c r="AQQ165">
        <v>0</v>
      </c>
      <c r="AQS165" t="s">
        <v>1312</v>
      </c>
      <c r="AQT165">
        <v>0</v>
      </c>
      <c r="AQU165">
        <v>0</v>
      </c>
      <c r="AQV165">
        <v>0</v>
      </c>
      <c r="AQW165">
        <v>1</v>
      </c>
      <c r="AQX165">
        <v>0</v>
      </c>
      <c r="AQY165">
        <v>0</v>
      </c>
      <c r="AQZ165">
        <v>0</v>
      </c>
      <c r="ARA165">
        <v>0</v>
      </c>
      <c r="ARB165">
        <v>0</v>
      </c>
      <c r="ARC165">
        <v>0</v>
      </c>
      <c r="ARD165">
        <v>0</v>
      </c>
      <c r="ARF165" t="s">
        <v>1305</v>
      </c>
      <c r="ARG165" t="s">
        <v>1336</v>
      </c>
      <c r="ARH165">
        <v>0</v>
      </c>
      <c r="ARI165">
        <v>1</v>
      </c>
      <c r="ARJ165">
        <v>0</v>
      </c>
      <c r="ARK165">
        <v>0</v>
      </c>
      <c r="ARL165">
        <v>0</v>
      </c>
      <c r="ARM165">
        <v>0</v>
      </c>
      <c r="ARO165" t="s">
        <v>1296</v>
      </c>
      <c r="ARP165">
        <v>1</v>
      </c>
      <c r="ARQ165">
        <v>0</v>
      </c>
      <c r="ARR165">
        <v>0</v>
      </c>
      <c r="ARS165">
        <v>0</v>
      </c>
      <c r="ART165">
        <v>0</v>
      </c>
      <c r="ARU165">
        <v>0</v>
      </c>
      <c r="ARV165">
        <v>0</v>
      </c>
      <c r="ARW165">
        <v>0</v>
      </c>
      <c r="ARX165">
        <v>0</v>
      </c>
      <c r="ARZ165" t="s">
        <v>1306</v>
      </c>
      <c r="ASA165" t="s">
        <v>1296</v>
      </c>
      <c r="ASB165">
        <v>1</v>
      </c>
      <c r="ASC165">
        <v>0</v>
      </c>
      <c r="ASD165">
        <v>0</v>
      </c>
      <c r="ASE165">
        <v>0</v>
      </c>
      <c r="ASF165">
        <v>0</v>
      </c>
      <c r="ASG165">
        <v>0</v>
      </c>
      <c r="ASH165">
        <v>0</v>
      </c>
      <c r="ASI165">
        <v>0</v>
      </c>
      <c r="ASJ165">
        <v>0</v>
      </c>
      <c r="ASL165" t="s">
        <v>1296</v>
      </c>
      <c r="ASM165">
        <v>1</v>
      </c>
      <c r="ASN165">
        <v>0</v>
      </c>
      <c r="ASO165">
        <v>0</v>
      </c>
      <c r="ASP165">
        <v>0</v>
      </c>
      <c r="ASQ165">
        <v>0</v>
      </c>
      <c r="ASR165">
        <v>0</v>
      </c>
      <c r="ASS165">
        <v>0</v>
      </c>
      <c r="AST165">
        <v>0</v>
      </c>
      <c r="ASU165">
        <v>0</v>
      </c>
      <c r="ASV165">
        <v>0</v>
      </c>
      <c r="ASX165" t="s">
        <v>1296</v>
      </c>
      <c r="ASY165">
        <v>1</v>
      </c>
      <c r="ASZ165">
        <v>0</v>
      </c>
      <c r="ATA165">
        <v>0</v>
      </c>
      <c r="ATB165">
        <v>0</v>
      </c>
      <c r="ATC165">
        <v>0</v>
      </c>
      <c r="ATD165">
        <v>0</v>
      </c>
      <c r="ATE165">
        <v>0</v>
      </c>
      <c r="ATF165">
        <v>0</v>
      </c>
      <c r="ATG165">
        <v>0</v>
      </c>
      <c r="ATI165" t="s">
        <v>1296</v>
      </c>
      <c r="ATJ165">
        <v>1</v>
      </c>
      <c r="ATK165">
        <v>0</v>
      </c>
      <c r="ATL165">
        <v>0</v>
      </c>
      <c r="ATM165">
        <v>0</v>
      </c>
      <c r="ATN165">
        <v>0</v>
      </c>
      <c r="ATO165">
        <v>0</v>
      </c>
      <c r="ATP165">
        <v>0</v>
      </c>
      <c r="ATQ165">
        <v>0</v>
      </c>
      <c r="ATR165">
        <v>0</v>
      </c>
      <c r="ATT165" t="s">
        <v>1327</v>
      </c>
      <c r="ATX165" t="s">
        <v>1337</v>
      </c>
      <c r="ATY165" t="s">
        <v>1302</v>
      </c>
      <c r="AUB165" t="s">
        <v>1328</v>
      </c>
      <c r="AUG165">
        <v>446798024</v>
      </c>
      <c r="AUH165" s="167">
        <v>45107.925509259258</v>
      </c>
      <c r="AUK165" t="s">
        <v>1308</v>
      </c>
      <c r="AUL165" t="s">
        <v>1309</v>
      </c>
      <c r="AUM165" t="s">
        <v>1310</v>
      </c>
    </row>
    <row r="166" spans="1:534 1125:1235" customFormat="1" ht="14.45">
      <c r="A166">
        <v>165</v>
      </c>
      <c r="B166" t="s">
        <v>2123</v>
      </c>
      <c r="C166" s="167">
        <v>45106</v>
      </c>
      <c r="D166" t="s">
        <v>2077</v>
      </c>
      <c r="E166" t="s">
        <v>2078</v>
      </c>
      <c r="F166" s="167">
        <v>45106.602828090283</v>
      </c>
      <c r="G166" s="167">
        <v>45107.927874270827</v>
      </c>
      <c r="H166" t="s">
        <v>1286</v>
      </c>
      <c r="K166" t="s">
        <v>1787</v>
      </c>
      <c r="L166" s="167">
        <v>45106</v>
      </c>
      <c r="M166" t="s">
        <v>1288</v>
      </c>
      <c r="N166" t="s">
        <v>2079</v>
      </c>
      <c r="O166" t="s">
        <v>2080</v>
      </c>
      <c r="P166" t="s">
        <v>1291</v>
      </c>
      <c r="S166" t="s">
        <v>1790</v>
      </c>
      <c r="T166" t="s">
        <v>2081</v>
      </c>
      <c r="V166" t="s">
        <v>1294</v>
      </c>
      <c r="X166" t="s">
        <v>1295</v>
      </c>
      <c r="AA166" t="s">
        <v>2124</v>
      </c>
      <c r="AB166">
        <v>1</v>
      </c>
      <c r="AC166">
        <v>1</v>
      </c>
      <c r="AD166">
        <v>1</v>
      </c>
      <c r="AE166">
        <v>0</v>
      </c>
      <c r="AF166">
        <v>3</v>
      </c>
      <c r="AH166" t="s">
        <v>1298</v>
      </c>
      <c r="AI166">
        <v>1000</v>
      </c>
      <c r="AJ166" t="s">
        <v>1317</v>
      </c>
      <c r="AM166">
        <v>20</v>
      </c>
      <c r="AN166">
        <v>4</v>
      </c>
      <c r="AO166">
        <v>0</v>
      </c>
      <c r="AP166">
        <v>500</v>
      </c>
      <c r="AQ166">
        <v>500</v>
      </c>
      <c r="AS166" t="s">
        <v>1298</v>
      </c>
      <c r="AT166" t="s">
        <v>1319</v>
      </c>
      <c r="AU166">
        <v>1</v>
      </c>
      <c r="AV166">
        <v>1</v>
      </c>
      <c r="AW166">
        <v>1200</v>
      </c>
      <c r="AX166">
        <v>1500</v>
      </c>
      <c r="AY166" t="s">
        <v>1317</v>
      </c>
      <c r="BB166">
        <v>15</v>
      </c>
      <c r="BC166">
        <v>4</v>
      </c>
      <c r="BD166">
        <v>0</v>
      </c>
      <c r="BE166">
        <v>1000</v>
      </c>
      <c r="BF166">
        <v>1000</v>
      </c>
      <c r="BH166" t="s">
        <v>1298</v>
      </c>
      <c r="BI166" t="s">
        <v>1320</v>
      </c>
      <c r="BJ166">
        <v>1</v>
      </c>
      <c r="BK166">
        <v>1</v>
      </c>
      <c r="BL166">
        <v>500</v>
      </c>
      <c r="BM166">
        <v>350</v>
      </c>
      <c r="BN166" t="s">
        <v>1317</v>
      </c>
      <c r="BQ166">
        <v>14</v>
      </c>
      <c r="BR166">
        <v>3</v>
      </c>
      <c r="BS166">
        <v>0</v>
      </c>
      <c r="BT166">
        <v>1000</v>
      </c>
      <c r="BU166">
        <v>1500</v>
      </c>
      <c r="BW166" t="s">
        <v>1294</v>
      </c>
      <c r="BY166" t="s">
        <v>2125</v>
      </c>
      <c r="BZ166">
        <v>1</v>
      </c>
      <c r="CA166">
        <v>1</v>
      </c>
      <c r="CB166">
        <v>1</v>
      </c>
      <c r="CC166">
        <v>0</v>
      </c>
      <c r="CE166" t="s">
        <v>2126</v>
      </c>
      <c r="CF166">
        <v>1</v>
      </c>
      <c r="CG166">
        <v>1</v>
      </c>
      <c r="CH166">
        <v>1</v>
      </c>
      <c r="CI166">
        <v>1</v>
      </c>
      <c r="CJ166">
        <v>0</v>
      </c>
      <c r="CK166">
        <v>0</v>
      </c>
      <c r="CL166">
        <v>1</v>
      </c>
      <c r="CM166">
        <v>0</v>
      </c>
      <c r="CN166">
        <v>0</v>
      </c>
      <c r="CO166">
        <v>0</v>
      </c>
      <c r="CP166">
        <v>0</v>
      </c>
      <c r="CS166" t="s">
        <v>1332</v>
      </c>
      <c r="CT166">
        <v>0</v>
      </c>
      <c r="CU166">
        <v>1</v>
      </c>
      <c r="CV166">
        <v>0</v>
      </c>
      <c r="CW166">
        <v>0</v>
      </c>
      <c r="CX166" t="s">
        <v>2124</v>
      </c>
      <c r="CY166">
        <v>1</v>
      </c>
      <c r="CZ166">
        <v>1</v>
      </c>
      <c r="DA166">
        <v>1</v>
      </c>
      <c r="DB166">
        <v>0</v>
      </c>
      <c r="DC166" t="s">
        <v>2127</v>
      </c>
      <c r="DD166">
        <v>1</v>
      </c>
      <c r="DE166">
        <v>0</v>
      </c>
      <c r="DF166">
        <v>0</v>
      </c>
      <c r="DG166">
        <v>0</v>
      </c>
      <c r="DH166">
        <v>1</v>
      </c>
      <c r="DI166">
        <v>1</v>
      </c>
      <c r="DJ166">
        <v>0</v>
      </c>
      <c r="DK166">
        <v>0</v>
      </c>
      <c r="DL166">
        <v>1</v>
      </c>
      <c r="DM166">
        <v>0</v>
      </c>
      <c r="DN166">
        <v>0</v>
      </c>
      <c r="DO166">
        <v>0</v>
      </c>
      <c r="EK166" t="s">
        <v>1779</v>
      </c>
      <c r="EL166">
        <v>1</v>
      </c>
      <c r="EM166">
        <v>1</v>
      </c>
      <c r="EN166">
        <v>1</v>
      </c>
      <c r="EO166">
        <v>1</v>
      </c>
      <c r="EP166">
        <v>0</v>
      </c>
      <c r="EQ166">
        <v>4</v>
      </c>
      <c r="ES166" t="s">
        <v>1298</v>
      </c>
      <c r="ET166">
        <v>6500</v>
      </c>
      <c r="EU166" t="s">
        <v>1317</v>
      </c>
      <c r="EX166">
        <v>30</v>
      </c>
      <c r="EY166">
        <v>30</v>
      </c>
      <c r="EZ166">
        <v>1</v>
      </c>
      <c r="FA166">
        <v>100</v>
      </c>
      <c r="FB166">
        <v>100</v>
      </c>
      <c r="FD166" t="s">
        <v>1298</v>
      </c>
      <c r="FE166">
        <v>7500</v>
      </c>
      <c r="FF166" t="s">
        <v>1317</v>
      </c>
      <c r="FI166">
        <v>16</v>
      </c>
      <c r="FJ166">
        <v>3</v>
      </c>
      <c r="FK166">
        <v>0</v>
      </c>
      <c r="FL166">
        <v>500</v>
      </c>
      <c r="FM166">
        <v>400</v>
      </c>
      <c r="FO166" t="s">
        <v>1318</v>
      </c>
      <c r="FP166">
        <v>2600</v>
      </c>
      <c r="FQ166" t="s">
        <v>1317</v>
      </c>
      <c r="FT166">
        <v>14</v>
      </c>
      <c r="FU166">
        <v>3</v>
      </c>
      <c r="FV166">
        <v>0</v>
      </c>
      <c r="FW166">
        <v>100</v>
      </c>
      <c r="FX166">
        <v>100</v>
      </c>
      <c r="FZ166" t="s">
        <v>1298</v>
      </c>
      <c r="GA166">
        <v>3000</v>
      </c>
      <c r="GB166" t="s">
        <v>1317</v>
      </c>
      <c r="GE166">
        <v>30</v>
      </c>
      <c r="GF166">
        <v>4</v>
      </c>
      <c r="GG166">
        <v>0</v>
      </c>
      <c r="GH166">
        <v>500</v>
      </c>
      <c r="GI166">
        <v>500</v>
      </c>
      <c r="GK166" t="s">
        <v>1294</v>
      </c>
      <c r="GM166" t="s">
        <v>2097</v>
      </c>
      <c r="GN166">
        <v>1</v>
      </c>
      <c r="GO166">
        <v>1</v>
      </c>
      <c r="GP166">
        <v>0</v>
      </c>
      <c r="GQ166">
        <v>1</v>
      </c>
      <c r="GR166">
        <v>0</v>
      </c>
      <c r="GT166" t="s">
        <v>2128</v>
      </c>
      <c r="GU166">
        <v>1</v>
      </c>
      <c r="GV166">
        <v>1</v>
      </c>
      <c r="GW166">
        <v>0</v>
      </c>
      <c r="GX166">
        <v>1</v>
      </c>
      <c r="GY166">
        <v>0</v>
      </c>
      <c r="GZ166">
        <v>0</v>
      </c>
      <c r="HA166">
        <v>1</v>
      </c>
      <c r="HB166">
        <v>0</v>
      </c>
      <c r="HC166">
        <v>0</v>
      </c>
      <c r="HD166">
        <v>0</v>
      </c>
      <c r="HE166">
        <v>0</v>
      </c>
      <c r="HH166" t="s">
        <v>1332</v>
      </c>
      <c r="HI166">
        <v>0</v>
      </c>
      <c r="HJ166">
        <v>1</v>
      </c>
      <c r="HK166">
        <v>0</v>
      </c>
      <c r="HL166">
        <v>0</v>
      </c>
      <c r="HM166" t="s">
        <v>2097</v>
      </c>
      <c r="HN166">
        <v>1</v>
      </c>
      <c r="HO166">
        <v>1</v>
      </c>
      <c r="HP166">
        <v>0</v>
      </c>
      <c r="HQ166">
        <v>1</v>
      </c>
      <c r="HR166">
        <v>0</v>
      </c>
      <c r="HS166" t="s">
        <v>2083</v>
      </c>
      <c r="HT166">
        <v>1</v>
      </c>
      <c r="HU166">
        <v>0</v>
      </c>
      <c r="HV166">
        <v>0</v>
      </c>
      <c r="HW166">
        <v>1</v>
      </c>
      <c r="HX166">
        <v>0</v>
      </c>
      <c r="HY166">
        <v>1</v>
      </c>
      <c r="HZ166">
        <v>0</v>
      </c>
      <c r="IA166">
        <v>0</v>
      </c>
      <c r="IB166">
        <v>0</v>
      </c>
      <c r="IC166">
        <v>0</v>
      </c>
      <c r="ID166">
        <v>0</v>
      </c>
      <c r="IE166">
        <v>0</v>
      </c>
      <c r="JB166" t="s">
        <v>2129</v>
      </c>
      <c r="JC166">
        <v>0</v>
      </c>
      <c r="JD166">
        <v>1</v>
      </c>
      <c r="JE166">
        <v>1</v>
      </c>
      <c r="JF166">
        <v>1</v>
      </c>
      <c r="JG166">
        <v>1</v>
      </c>
      <c r="JH166">
        <v>1</v>
      </c>
      <c r="JI166">
        <v>1</v>
      </c>
      <c r="JJ166">
        <v>1</v>
      </c>
      <c r="JK166">
        <v>1</v>
      </c>
      <c r="JL166">
        <v>1</v>
      </c>
      <c r="JM166">
        <v>1</v>
      </c>
      <c r="JN166">
        <v>1</v>
      </c>
      <c r="JO166">
        <v>1</v>
      </c>
      <c r="JP166">
        <v>0</v>
      </c>
      <c r="JQ166">
        <v>1</v>
      </c>
      <c r="JR166">
        <v>0</v>
      </c>
      <c r="JS166">
        <v>13</v>
      </c>
      <c r="JT166">
        <v>20</v>
      </c>
      <c r="KG166" t="s">
        <v>1298</v>
      </c>
      <c r="KH166" t="s">
        <v>1300</v>
      </c>
      <c r="KI166">
        <v>1</v>
      </c>
      <c r="KJ166">
        <v>1</v>
      </c>
      <c r="KK166">
        <v>6500</v>
      </c>
      <c r="KL166">
        <v>150</v>
      </c>
      <c r="KM166" t="s">
        <v>1317</v>
      </c>
      <c r="KP166">
        <v>15</v>
      </c>
      <c r="KQ166">
        <v>4</v>
      </c>
      <c r="KR166">
        <v>0</v>
      </c>
      <c r="KS166">
        <v>100</v>
      </c>
      <c r="KT166">
        <v>100</v>
      </c>
      <c r="KV166" t="s">
        <v>1318</v>
      </c>
      <c r="KW166" t="s">
        <v>2130</v>
      </c>
      <c r="KX166">
        <v>0</v>
      </c>
      <c r="KY166">
        <v>1</v>
      </c>
      <c r="KZ166">
        <v>0</v>
      </c>
      <c r="LB166">
        <v>30000</v>
      </c>
      <c r="LD166" t="s">
        <v>1317</v>
      </c>
      <c r="LG166">
        <v>15</v>
      </c>
      <c r="LH166">
        <v>5</v>
      </c>
      <c r="LI166">
        <v>0</v>
      </c>
      <c r="LJ166">
        <v>100</v>
      </c>
      <c r="LK166">
        <v>100</v>
      </c>
      <c r="LM166" t="s">
        <v>1318</v>
      </c>
      <c r="LN166">
        <v>8500</v>
      </c>
      <c r="LO166" t="s">
        <v>1317</v>
      </c>
      <c r="LR166">
        <v>14</v>
      </c>
      <c r="LS166">
        <v>3</v>
      </c>
      <c r="LT166">
        <v>0</v>
      </c>
      <c r="LU166">
        <v>200</v>
      </c>
      <c r="LV166">
        <v>100</v>
      </c>
      <c r="LX166" t="s">
        <v>1318</v>
      </c>
      <c r="LY166">
        <v>5000</v>
      </c>
      <c r="LZ166" t="s">
        <v>1317</v>
      </c>
      <c r="MC166">
        <v>30</v>
      </c>
      <c r="MD166">
        <v>14</v>
      </c>
      <c r="ME166">
        <v>0</v>
      </c>
      <c r="MF166">
        <v>100</v>
      </c>
      <c r="MG166">
        <v>100</v>
      </c>
      <c r="MI166" t="s">
        <v>1318</v>
      </c>
      <c r="MJ166">
        <v>700</v>
      </c>
      <c r="MK166" t="s">
        <v>1317</v>
      </c>
      <c r="MN166">
        <v>20</v>
      </c>
      <c r="MO166">
        <v>7</v>
      </c>
      <c r="MP166">
        <v>0</v>
      </c>
      <c r="MQ166">
        <v>400</v>
      </c>
      <c r="MR166">
        <v>300</v>
      </c>
      <c r="MT166" t="s">
        <v>1298</v>
      </c>
      <c r="MU166">
        <v>450</v>
      </c>
      <c r="MV166" t="s">
        <v>1317</v>
      </c>
      <c r="MY166">
        <v>30</v>
      </c>
      <c r="MZ166">
        <v>100</v>
      </c>
      <c r="NA166">
        <v>1</v>
      </c>
      <c r="NB166">
        <v>200</v>
      </c>
      <c r="NC166">
        <v>200</v>
      </c>
      <c r="NE166" t="s">
        <v>1318</v>
      </c>
      <c r="NF166" t="s">
        <v>2131</v>
      </c>
      <c r="NG166">
        <v>0</v>
      </c>
      <c r="NH166">
        <v>1</v>
      </c>
      <c r="NI166">
        <v>1</v>
      </c>
      <c r="NK166">
        <v>1100</v>
      </c>
      <c r="NL166">
        <v>2000</v>
      </c>
      <c r="NM166" t="s">
        <v>1317</v>
      </c>
      <c r="NP166">
        <v>30</v>
      </c>
      <c r="NQ166">
        <v>10</v>
      </c>
      <c r="NR166">
        <v>0</v>
      </c>
      <c r="NS166">
        <v>1000</v>
      </c>
      <c r="NT166">
        <v>500</v>
      </c>
      <c r="NV166" t="s">
        <v>1298</v>
      </c>
      <c r="NW166">
        <v>7500</v>
      </c>
      <c r="NX166" t="s">
        <v>1317</v>
      </c>
      <c r="OA166">
        <v>20</v>
      </c>
      <c r="OB166">
        <v>3</v>
      </c>
      <c r="OC166">
        <v>0</v>
      </c>
      <c r="OD166">
        <v>1000</v>
      </c>
      <c r="OE166">
        <v>1000</v>
      </c>
      <c r="OG166" t="s">
        <v>1298</v>
      </c>
      <c r="OH166">
        <v>3500</v>
      </c>
      <c r="OI166" t="s">
        <v>1317</v>
      </c>
      <c r="OL166">
        <v>30</v>
      </c>
      <c r="OM166">
        <v>3</v>
      </c>
      <c r="ON166">
        <v>0</v>
      </c>
      <c r="OO166">
        <v>1500</v>
      </c>
      <c r="OP166">
        <v>1500</v>
      </c>
      <c r="OR166" t="s">
        <v>1318</v>
      </c>
      <c r="OS166">
        <v>6000</v>
      </c>
      <c r="OT166" t="s">
        <v>1317</v>
      </c>
      <c r="OW166">
        <v>30</v>
      </c>
      <c r="OX166">
        <v>60</v>
      </c>
      <c r="OY166">
        <v>1</v>
      </c>
      <c r="OZ166">
        <v>3000</v>
      </c>
      <c r="PA166">
        <v>1500</v>
      </c>
      <c r="PC166" t="s">
        <v>1298</v>
      </c>
      <c r="PD166">
        <v>4000</v>
      </c>
      <c r="PE166" t="s">
        <v>1317</v>
      </c>
      <c r="PH166">
        <v>30</v>
      </c>
      <c r="PI166">
        <v>3</v>
      </c>
      <c r="PJ166">
        <v>0</v>
      </c>
      <c r="PK166">
        <v>1000</v>
      </c>
      <c r="PL166">
        <v>1000</v>
      </c>
      <c r="PN166" t="s">
        <v>1298</v>
      </c>
      <c r="PO166">
        <v>1500</v>
      </c>
      <c r="PP166" t="s">
        <v>1317</v>
      </c>
      <c r="PS166">
        <v>20</v>
      </c>
      <c r="PT166">
        <v>2</v>
      </c>
      <c r="PU166">
        <v>0</v>
      </c>
      <c r="PV166">
        <v>1000</v>
      </c>
      <c r="PW166">
        <v>1000</v>
      </c>
      <c r="QM166" t="s">
        <v>1298</v>
      </c>
      <c r="QN166">
        <v>300</v>
      </c>
      <c r="QO166" t="s">
        <v>1317</v>
      </c>
      <c r="QR166">
        <v>50</v>
      </c>
      <c r="QS166">
        <v>3</v>
      </c>
      <c r="QT166">
        <v>0</v>
      </c>
      <c r="QU166">
        <v>1000</v>
      </c>
      <c r="QV166">
        <v>1000</v>
      </c>
      <c r="QX166" t="s">
        <v>1294</v>
      </c>
      <c r="QZ166" t="s">
        <v>2132</v>
      </c>
      <c r="RA166">
        <v>0</v>
      </c>
      <c r="RB166">
        <v>1</v>
      </c>
      <c r="RC166">
        <v>1</v>
      </c>
      <c r="RD166">
        <v>1</v>
      </c>
      <c r="RE166">
        <v>1</v>
      </c>
      <c r="RF166">
        <v>1</v>
      </c>
      <c r="RG166">
        <v>1</v>
      </c>
      <c r="RH166">
        <v>0</v>
      </c>
      <c r="RI166">
        <v>0</v>
      </c>
      <c r="RJ166">
        <v>0</v>
      </c>
      <c r="RK166">
        <v>0</v>
      </c>
      <c r="RL166">
        <v>0</v>
      </c>
      <c r="RM166">
        <v>1</v>
      </c>
      <c r="RN166">
        <v>0</v>
      </c>
      <c r="RO166">
        <v>1</v>
      </c>
      <c r="RP166">
        <v>0</v>
      </c>
      <c r="RR166" t="s">
        <v>2133</v>
      </c>
      <c r="RS166">
        <v>1</v>
      </c>
      <c r="RT166">
        <v>1</v>
      </c>
      <c r="RU166">
        <v>1</v>
      </c>
      <c r="RV166">
        <v>1</v>
      </c>
      <c r="RW166">
        <v>1</v>
      </c>
      <c r="RX166">
        <v>0</v>
      </c>
      <c r="RY166">
        <v>1</v>
      </c>
      <c r="RZ166">
        <v>0</v>
      </c>
      <c r="SA166">
        <v>0</v>
      </c>
      <c r="SB166">
        <v>0</v>
      </c>
      <c r="SC166">
        <v>0</v>
      </c>
      <c r="SF166" t="s">
        <v>1332</v>
      </c>
      <c r="SG166">
        <v>0</v>
      </c>
      <c r="SH166">
        <v>1</v>
      </c>
      <c r="SI166">
        <v>0</v>
      </c>
      <c r="SJ166">
        <v>0</v>
      </c>
      <c r="SK166" t="s">
        <v>2134</v>
      </c>
      <c r="SL166">
        <v>0</v>
      </c>
      <c r="SM166">
        <v>1</v>
      </c>
      <c r="SN166">
        <v>1</v>
      </c>
      <c r="SO166">
        <v>0</v>
      </c>
      <c r="SP166">
        <v>0</v>
      </c>
      <c r="SQ166">
        <v>0</v>
      </c>
      <c r="SR166">
        <v>0</v>
      </c>
      <c r="SS166">
        <v>0</v>
      </c>
      <c r="ST166">
        <v>1</v>
      </c>
      <c r="SU166">
        <v>1</v>
      </c>
      <c r="SV166">
        <v>1</v>
      </c>
      <c r="SW166">
        <v>1</v>
      </c>
      <c r="SX166">
        <v>1</v>
      </c>
      <c r="SY166">
        <v>0</v>
      </c>
      <c r="SZ166">
        <v>1</v>
      </c>
      <c r="TA166">
        <v>0</v>
      </c>
      <c r="TB166" t="s">
        <v>2135</v>
      </c>
      <c r="TC166">
        <v>1</v>
      </c>
      <c r="TD166">
        <v>0</v>
      </c>
      <c r="TE166">
        <v>0</v>
      </c>
      <c r="TF166">
        <v>1</v>
      </c>
      <c r="TG166">
        <v>1</v>
      </c>
      <c r="TH166">
        <v>1</v>
      </c>
      <c r="TI166">
        <v>0</v>
      </c>
      <c r="TJ166">
        <v>1</v>
      </c>
      <c r="TK166">
        <v>1</v>
      </c>
      <c r="TL166">
        <v>0</v>
      </c>
      <c r="TM166">
        <v>0</v>
      </c>
      <c r="TN166">
        <v>0</v>
      </c>
      <c r="AQG166" t="s">
        <v>2136</v>
      </c>
      <c r="AQH166">
        <v>0</v>
      </c>
      <c r="AQI166">
        <v>1</v>
      </c>
      <c r="AQJ166">
        <v>1</v>
      </c>
      <c r="AQK166">
        <v>1</v>
      </c>
      <c r="AQL166">
        <v>0</v>
      </c>
      <c r="AQM166">
        <v>0</v>
      </c>
      <c r="AQN166">
        <v>0</v>
      </c>
      <c r="AQO166">
        <v>0</v>
      </c>
      <c r="AQP166">
        <v>0</v>
      </c>
      <c r="AQQ166">
        <v>0</v>
      </c>
      <c r="AQS166" t="s">
        <v>2137</v>
      </c>
      <c r="AQT166">
        <v>0</v>
      </c>
      <c r="AQU166">
        <v>0</v>
      </c>
      <c r="AQV166">
        <v>1</v>
      </c>
      <c r="AQW166">
        <v>1</v>
      </c>
      <c r="AQX166">
        <v>0</v>
      </c>
      <c r="AQY166">
        <v>1</v>
      </c>
      <c r="AQZ166">
        <v>0</v>
      </c>
      <c r="ARA166">
        <v>0</v>
      </c>
      <c r="ARB166">
        <v>0</v>
      </c>
      <c r="ARC166">
        <v>0</v>
      </c>
      <c r="ARD166">
        <v>0</v>
      </c>
      <c r="ARF166" t="s">
        <v>1325</v>
      </c>
      <c r="ARG166" t="s">
        <v>1577</v>
      </c>
      <c r="ARH166">
        <v>0</v>
      </c>
      <c r="ARI166">
        <v>1</v>
      </c>
      <c r="ARJ166">
        <v>1</v>
      </c>
      <c r="ARK166">
        <v>1</v>
      </c>
      <c r="ARL166">
        <v>0</v>
      </c>
      <c r="ARM166">
        <v>0</v>
      </c>
      <c r="ARO166" t="s">
        <v>1417</v>
      </c>
      <c r="ARP166">
        <v>0</v>
      </c>
      <c r="ARQ166">
        <v>0</v>
      </c>
      <c r="ARR166">
        <v>0</v>
      </c>
      <c r="ARS166">
        <v>0</v>
      </c>
      <c r="ART166">
        <v>0</v>
      </c>
      <c r="ARU166">
        <v>0</v>
      </c>
      <c r="ARV166">
        <v>0</v>
      </c>
      <c r="ARW166">
        <v>1</v>
      </c>
      <c r="ARX166">
        <v>0</v>
      </c>
      <c r="ARZ166" t="s">
        <v>1306</v>
      </c>
      <c r="ASA166" t="s">
        <v>2088</v>
      </c>
      <c r="ASB166">
        <v>0</v>
      </c>
      <c r="ASC166">
        <v>1</v>
      </c>
      <c r="ASD166">
        <v>1</v>
      </c>
      <c r="ASE166">
        <v>1</v>
      </c>
      <c r="ASF166">
        <v>0</v>
      </c>
      <c r="ASG166">
        <v>0</v>
      </c>
      <c r="ASH166">
        <v>0</v>
      </c>
      <c r="ASI166">
        <v>0</v>
      </c>
      <c r="ASJ166">
        <v>0</v>
      </c>
      <c r="ASL166" t="s">
        <v>2138</v>
      </c>
      <c r="ASM166">
        <v>0</v>
      </c>
      <c r="ASN166">
        <v>0</v>
      </c>
      <c r="ASO166">
        <v>0</v>
      </c>
      <c r="ASP166">
        <v>1</v>
      </c>
      <c r="ASQ166">
        <v>0</v>
      </c>
      <c r="ASR166">
        <v>1</v>
      </c>
      <c r="ASS166">
        <v>0</v>
      </c>
      <c r="AST166">
        <v>0</v>
      </c>
      <c r="ASU166">
        <v>0</v>
      </c>
      <c r="ASV166">
        <v>0</v>
      </c>
      <c r="ASX166" t="s">
        <v>2089</v>
      </c>
      <c r="ASY166">
        <v>0</v>
      </c>
      <c r="ASZ166">
        <v>1</v>
      </c>
      <c r="ATA166">
        <v>1</v>
      </c>
      <c r="ATB166">
        <v>1</v>
      </c>
      <c r="ATC166">
        <v>0</v>
      </c>
      <c r="ATD166">
        <v>0</v>
      </c>
      <c r="ATE166">
        <v>0</v>
      </c>
      <c r="ATF166">
        <v>0</v>
      </c>
      <c r="ATG166">
        <v>0</v>
      </c>
      <c r="ATI166" t="s">
        <v>1417</v>
      </c>
      <c r="ATJ166">
        <v>0</v>
      </c>
      <c r="ATK166">
        <v>0</v>
      </c>
      <c r="ATL166">
        <v>0</v>
      </c>
      <c r="ATM166">
        <v>0</v>
      </c>
      <c r="ATN166">
        <v>0</v>
      </c>
      <c r="ATO166">
        <v>0</v>
      </c>
      <c r="ATP166">
        <v>0</v>
      </c>
      <c r="ATQ166">
        <v>0</v>
      </c>
      <c r="ATR166">
        <v>1</v>
      </c>
      <c r="ATT166" t="s">
        <v>1337</v>
      </c>
      <c r="ATU166" t="s">
        <v>1294</v>
      </c>
      <c r="ATW166" t="s">
        <v>2139</v>
      </c>
      <c r="ATX166" t="s">
        <v>1307</v>
      </c>
      <c r="ATY166" t="s">
        <v>1294</v>
      </c>
      <c r="ATZ166" t="s">
        <v>2112</v>
      </c>
      <c r="AUB166" t="s">
        <v>2140</v>
      </c>
      <c r="AUG166">
        <v>446798557</v>
      </c>
      <c r="AUH166" s="167">
        <v>45107.92800925926</v>
      </c>
      <c r="AUK166" t="s">
        <v>1308</v>
      </c>
      <c r="AUL166" t="s">
        <v>1309</v>
      </c>
      <c r="AUM166" t="s">
        <v>1310</v>
      </c>
    </row>
    <row r="167" spans="1:534 1125:1235" customFormat="1" ht="14.45">
      <c r="A167">
        <v>166</v>
      </c>
      <c r="B167" t="s">
        <v>2141</v>
      </c>
      <c r="C167" s="167">
        <v>45107</v>
      </c>
      <c r="D167" t="s">
        <v>2050</v>
      </c>
      <c r="E167" t="s">
        <v>2051</v>
      </c>
      <c r="F167" s="167">
        <v>45107.599439479163</v>
      </c>
      <c r="G167" s="167">
        <v>45107.935637361108</v>
      </c>
      <c r="H167" t="s">
        <v>1286</v>
      </c>
      <c r="K167" t="s">
        <v>1787</v>
      </c>
      <c r="L167" s="167">
        <v>45107</v>
      </c>
      <c r="M167" t="s">
        <v>1288</v>
      </c>
      <c r="N167" t="s">
        <v>1289</v>
      </c>
      <c r="O167" t="s">
        <v>2052</v>
      </c>
      <c r="P167" t="s">
        <v>1291</v>
      </c>
      <c r="S167" t="s">
        <v>1790</v>
      </c>
      <c r="T167" t="s">
        <v>2053</v>
      </c>
      <c r="V167" t="s">
        <v>1294</v>
      </c>
      <c r="X167" t="s">
        <v>1315</v>
      </c>
      <c r="AA167" t="s">
        <v>1405</v>
      </c>
      <c r="AB167">
        <v>1</v>
      </c>
      <c r="AC167">
        <v>0</v>
      </c>
      <c r="AD167">
        <v>0</v>
      </c>
      <c r="AE167">
        <v>0</v>
      </c>
      <c r="AF167">
        <v>1</v>
      </c>
      <c r="AH167" t="s">
        <v>1298</v>
      </c>
      <c r="AI167">
        <v>1250</v>
      </c>
      <c r="AJ167" t="s">
        <v>1317</v>
      </c>
      <c r="AM167">
        <v>30</v>
      </c>
      <c r="AN167">
        <v>3</v>
      </c>
      <c r="AO167">
        <v>0</v>
      </c>
      <c r="AP167">
        <v>40</v>
      </c>
      <c r="AQ167">
        <v>40</v>
      </c>
      <c r="BW167" t="s">
        <v>1302</v>
      </c>
      <c r="CS167" t="s">
        <v>1303</v>
      </c>
      <c r="CT167">
        <v>1</v>
      </c>
      <c r="CU167">
        <v>0</v>
      </c>
      <c r="CV167">
        <v>0</v>
      </c>
      <c r="CW167">
        <v>0</v>
      </c>
      <c r="EK167" t="s">
        <v>1296</v>
      </c>
      <c r="EL167">
        <v>0</v>
      </c>
      <c r="EM167">
        <v>0</v>
      </c>
      <c r="EN167">
        <v>0</v>
      </c>
      <c r="EO167">
        <v>0</v>
      </c>
      <c r="EP167">
        <v>1</v>
      </c>
      <c r="EQ167">
        <v>1</v>
      </c>
      <c r="JB167" t="s">
        <v>2142</v>
      </c>
      <c r="JC167">
        <v>0</v>
      </c>
      <c r="JD167">
        <v>0</v>
      </c>
      <c r="JE167">
        <v>0</v>
      </c>
      <c r="JF167">
        <v>1</v>
      </c>
      <c r="JG167">
        <v>1</v>
      </c>
      <c r="JH167">
        <v>1</v>
      </c>
      <c r="JI167">
        <v>1</v>
      </c>
      <c r="JJ167">
        <v>1</v>
      </c>
      <c r="JK167">
        <v>0</v>
      </c>
      <c r="JL167">
        <v>0</v>
      </c>
      <c r="JM167">
        <v>0</v>
      </c>
      <c r="JN167">
        <v>0</v>
      </c>
      <c r="JO167">
        <v>0</v>
      </c>
      <c r="JP167">
        <v>0</v>
      </c>
      <c r="JQ167">
        <v>0</v>
      </c>
      <c r="JR167">
        <v>0</v>
      </c>
      <c r="JS167">
        <v>5</v>
      </c>
      <c r="JT167">
        <v>7</v>
      </c>
      <c r="LM167" t="s">
        <v>1298</v>
      </c>
      <c r="LN167">
        <v>7500</v>
      </c>
      <c r="LO167" t="s">
        <v>1317</v>
      </c>
      <c r="LR167">
        <v>60</v>
      </c>
      <c r="LS167">
        <v>5</v>
      </c>
      <c r="LT167">
        <v>0</v>
      </c>
      <c r="LU167">
        <v>25</v>
      </c>
      <c r="LV167">
        <v>15</v>
      </c>
      <c r="LX167" t="s">
        <v>1298</v>
      </c>
      <c r="LY167">
        <v>5000</v>
      </c>
      <c r="LZ167" t="s">
        <v>1317</v>
      </c>
      <c r="MC167">
        <v>60</v>
      </c>
      <c r="MD167">
        <v>5</v>
      </c>
      <c r="ME167">
        <v>0</v>
      </c>
      <c r="MF167">
        <v>30</v>
      </c>
      <c r="MG167">
        <v>20</v>
      </c>
      <c r="MI167" t="s">
        <v>1298</v>
      </c>
      <c r="MJ167">
        <v>750</v>
      </c>
      <c r="MK167" t="s">
        <v>1317</v>
      </c>
      <c r="MN167">
        <v>30</v>
      </c>
      <c r="MO167">
        <v>2</v>
      </c>
      <c r="MP167">
        <v>0</v>
      </c>
      <c r="MQ167">
        <v>40</v>
      </c>
      <c r="MR167">
        <v>30</v>
      </c>
      <c r="MT167" t="s">
        <v>1298</v>
      </c>
      <c r="MU167">
        <v>200</v>
      </c>
      <c r="MV167" t="s">
        <v>1317</v>
      </c>
      <c r="MY167">
        <v>30</v>
      </c>
      <c r="MZ167">
        <v>2</v>
      </c>
      <c r="NA167">
        <v>0</v>
      </c>
      <c r="NB167">
        <v>50</v>
      </c>
      <c r="NC167">
        <v>50</v>
      </c>
      <c r="NE167" t="s">
        <v>1298</v>
      </c>
      <c r="NF167" t="s">
        <v>1385</v>
      </c>
      <c r="NG167">
        <v>1</v>
      </c>
      <c r="NH167">
        <v>1</v>
      </c>
      <c r="NI167">
        <v>1</v>
      </c>
      <c r="NJ167">
        <v>500</v>
      </c>
      <c r="NK167">
        <v>700</v>
      </c>
      <c r="NL167">
        <v>1200</v>
      </c>
      <c r="NM167" t="s">
        <v>1317</v>
      </c>
      <c r="NP167">
        <v>60</v>
      </c>
      <c r="NQ167">
        <v>3</v>
      </c>
      <c r="NR167">
        <v>0</v>
      </c>
      <c r="NS167">
        <v>50</v>
      </c>
      <c r="NT167">
        <v>50</v>
      </c>
      <c r="QX167" t="s">
        <v>1302</v>
      </c>
      <c r="SF167" t="s">
        <v>1303</v>
      </c>
      <c r="SG167">
        <v>1</v>
      </c>
      <c r="SH167">
        <v>0</v>
      </c>
      <c r="SI167">
        <v>0</v>
      </c>
      <c r="SJ167">
        <v>0</v>
      </c>
      <c r="AQG167" t="s">
        <v>1296</v>
      </c>
      <c r="AQH167">
        <v>1</v>
      </c>
      <c r="AQI167">
        <v>0</v>
      </c>
      <c r="AQJ167">
        <v>0</v>
      </c>
      <c r="AQK167">
        <v>0</v>
      </c>
      <c r="AQL167">
        <v>0</v>
      </c>
      <c r="AQM167">
        <v>0</v>
      </c>
      <c r="AQN167">
        <v>0</v>
      </c>
      <c r="AQO167">
        <v>0</v>
      </c>
      <c r="AQP167">
        <v>0</v>
      </c>
      <c r="AQQ167">
        <v>0</v>
      </c>
      <c r="AQS167" t="s">
        <v>1312</v>
      </c>
      <c r="AQT167">
        <v>0</v>
      </c>
      <c r="AQU167">
        <v>0</v>
      </c>
      <c r="AQV167">
        <v>0</v>
      </c>
      <c r="AQW167">
        <v>1</v>
      </c>
      <c r="AQX167">
        <v>0</v>
      </c>
      <c r="AQY167">
        <v>0</v>
      </c>
      <c r="AQZ167">
        <v>0</v>
      </c>
      <c r="ARA167">
        <v>0</v>
      </c>
      <c r="ARB167">
        <v>0</v>
      </c>
      <c r="ARC167">
        <v>0</v>
      </c>
      <c r="ARD167">
        <v>0</v>
      </c>
      <c r="ARF167" t="s">
        <v>1424</v>
      </c>
      <c r="ARG167" t="s">
        <v>1417</v>
      </c>
      <c r="ARH167">
        <v>0</v>
      </c>
      <c r="ARI167">
        <v>0</v>
      </c>
      <c r="ARJ167">
        <v>0</v>
      </c>
      <c r="ARK167">
        <v>0</v>
      </c>
      <c r="ARL167">
        <v>1</v>
      </c>
      <c r="ARM167">
        <v>0</v>
      </c>
      <c r="ARO167" t="s">
        <v>1296</v>
      </c>
      <c r="ARP167">
        <v>1</v>
      </c>
      <c r="ARQ167">
        <v>0</v>
      </c>
      <c r="ARR167">
        <v>0</v>
      </c>
      <c r="ARS167">
        <v>0</v>
      </c>
      <c r="ART167">
        <v>0</v>
      </c>
      <c r="ARU167">
        <v>0</v>
      </c>
      <c r="ARV167">
        <v>0</v>
      </c>
      <c r="ARW167">
        <v>0</v>
      </c>
      <c r="ARX167">
        <v>0</v>
      </c>
      <c r="ARZ167" t="s">
        <v>1306</v>
      </c>
      <c r="ASA167" t="s">
        <v>1296</v>
      </c>
      <c r="ASB167">
        <v>1</v>
      </c>
      <c r="ASC167">
        <v>0</v>
      </c>
      <c r="ASD167">
        <v>0</v>
      </c>
      <c r="ASE167">
        <v>0</v>
      </c>
      <c r="ASF167">
        <v>0</v>
      </c>
      <c r="ASG167">
        <v>0</v>
      </c>
      <c r="ASH167">
        <v>0</v>
      </c>
      <c r="ASI167">
        <v>0</v>
      </c>
      <c r="ASJ167">
        <v>0</v>
      </c>
      <c r="ASL167" t="s">
        <v>1296</v>
      </c>
      <c r="ASM167">
        <v>1</v>
      </c>
      <c r="ASN167">
        <v>0</v>
      </c>
      <c r="ASO167">
        <v>0</v>
      </c>
      <c r="ASP167">
        <v>0</v>
      </c>
      <c r="ASQ167">
        <v>0</v>
      </c>
      <c r="ASR167">
        <v>0</v>
      </c>
      <c r="ASS167">
        <v>0</v>
      </c>
      <c r="AST167">
        <v>0</v>
      </c>
      <c r="ASU167">
        <v>0</v>
      </c>
      <c r="ASV167">
        <v>0</v>
      </c>
      <c r="ASX167" t="s">
        <v>1296</v>
      </c>
      <c r="ASY167">
        <v>1</v>
      </c>
      <c r="ASZ167">
        <v>0</v>
      </c>
      <c r="ATA167">
        <v>0</v>
      </c>
      <c r="ATB167">
        <v>0</v>
      </c>
      <c r="ATC167">
        <v>0</v>
      </c>
      <c r="ATD167">
        <v>0</v>
      </c>
      <c r="ATE167">
        <v>0</v>
      </c>
      <c r="ATF167">
        <v>0</v>
      </c>
      <c r="ATG167">
        <v>0</v>
      </c>
      <c r="ATI167" t="s">
        <v>1296</v>
      </c>
      <c r="ATJ167">
        <v>1</v>
      </c>
      <c r="ATK167">
        <v>0</v>
      </c>
      <c r="ATL167">
        <v>0</v>
      </c>
      <c r="ATM167">
        <v>0</v>
      </c>
      <c r="ATN167">
        <v>0</v>
      </c>
      <c r="ATO167">
        <v>0</v>
      </c>
      <c r="ATP167">
        <v>0</v>
      </c>
      <c r="ATQ167">
        <v>0</v>
      </c>
      <c r="ATR167">
        <v>0</v>
      </c>
      <c r="ATT167" t="s">
        <v>1327</v>
      </c>
      <c r="ATX167" t="s">
        <v>1327</v>
      </c>
      <c r="AUB167" t="s">
        <v>1328</v>
      </c>
      <c r="AUG167">
        <v>446800051</v>
      </c>
      <c r="AUH167" s="167">
        <v>45107.935798611114</v>
      </c>
      <c r="AUK167" t="s">
        <v>1308</v>
      </c>
      <c r="AUL167" t="s">
        <v>1309</v>
      </c>
      <c r="AUM167" t="s">
        <v>1310</v>
      </c>
    </row>
    <row r="168" spans="1:534 1125:1235" customFormat="1" ht="14.45">
      <c r="A168">
        <v>167</v>
      </c>
      <c r="B168" t="s">
        <v>2143</v>
      </c>
      <c r="C168" s="167">
        <v>45107</v>
      </c>
      <c r="D168" t="s">
        <v>2050</v>
      </c>
      <c r="E168" t="s">
        <v>2051</v>
      </c>
      <c r="F168" s="167">
        <v>45107.603151331023</v>
      </c>
      <c r="G168" s="167">
        <v>45107.943490625003</v>
      </c>
      <c r="H168" t="s">
        <v>1286</v>
      </c>
      <c r="K168" t="s">
        <v>1787</v>
      </c>
      <c r="L168" s="167">
        <v>45107</v>
      </c>
      <c r="M168" t="s">
        <v>1288</v>
      </c>
      <c r="N168" t="s">
        <v>1289</v>
      </c>
      <c r="O168" t="s">
        <v>2052</v>
      </c>
      <c r="P168" t="s">
        <v>1291</v>
      </c>
      <c r="S168" t="s">
        <v>1790</v>
      </c>
      <c r="T168" t="s">
        <v>2053</v>
      </c>
      <c r="V168" t="s">
        <v>1294</v>
      </c>
      <c r="X168" t="s">
        <v>1315</v>
      </c>
      <c r="AA168" t="s">
        <v>1296</v>
      </c>
      <c r="AB168">
        <v>0</v>
      </c>
      <c r="AC168">
        <v>0</v>
      </c>
      <c r="AD168">
        <v>0</v>
      </c>
      <c r="AE168">
        <v>1</v>
      </c>
      <c r="AF168">
        <v>1</v>
      </c>
      <c r="EK168" t="s">
        <v>1296</v>
      </c>
      <c r="EL168">
        <v>0</v>
      </c>
      <c r="EM168">
        <v>0</v>
      </c>
      <c r="EN168">
        <v>0</v>
      </c>
      <c r="EO168">
        <v>0</v>
      </c>
      <c r="EP168">
        <v>1</v>
      </c>
      <c r="EQ168">
        <v>1</v>
      </c>
      <c r="JB168" t="s">
        <v>1463</v>
      </c>
      <c r="JC168">
        <v>0</v>
      </c>
      <c r="JD168">
        <v>0</v>
      </c>
      <c r="JE168">
        <v>0</v>
      </c>
      <c r="JF168">
        <v>1</v>
      </c>
      <c r="JG168">
        <v>1</v>
      </c>
      <c r="JH168">
        <v>1</v>
      </c>
      <c r="JI168">
        <v>1</v>
      </c>
      <c r="JJ168">
        <v>0</v>
      </c>
      <c r="JK168">
        <v>0</v>
      </c>
      <c r="JL168">
        <v>0</v>
      </c>
      <c r="JM168">
        <v>0</v>
      </c>
      <c r="JN168">
        <v>0</v>
      </c>
      <c r="JO168">
        <v>0</v>
      </c>
      <c r="JP168">
        <v>0</v>
      </c>
      <c r="JQ168">
        <v>0</v>
      </c>
      <c r="JR168">
        <v>0</v>
      </c>
      <c r="JS168">
        <v>4</v>
      </c>
      <c r="JT168">
        <v>6</v>
      </c>
      <c r="LM168" t="s">
        <v>1298</v>
      </c>
      <c r="LN168">
        <v>8000</v>
      </c>
      <c r="LO168" t="s">
        <v>1317</v>
      </c>
      <c r="LR168">
        <v>60</v>
      </c>
      <c r="LS168">
        <v>4</v>
      </c>
      <c r="LT168">
        <v>0</v>
      </c>
      <c r="LU168">
        <v>20</v>
      </c>
      <c r="LV168">
        <v>15</v>
      </c>
      <c r="LX168" t="s">
        <v>1298</v>
      </c>
      <c r="LY168">
        <v>6000</v>
      </c>
      <c r="LZ168" t="s">
        <v>1317</v>
      </c>
      <c r="MC168">
        <v>45</v>
      </c>
      <c r="MD168">
        <v>4</v>
      </c>
      <c r="ME168">
        <v>0</v>
      </c>
      <c r="MF168">
        <v>40</v>
      </c>
      <c r="MG168">
        <v>20</v>
      </c>
      <c r="MI168" t="s">
        <v>1298</v>
      </c>
      <c r="MJ168">
        <v>1000</v>
      </c>
      <c r="MK168" t="s">
        <v>1317</v>
      </c>
      <c r="MN168">
        <v>30</v>
      </c>
      <c r="MO168">
        <v>2</v>
      </c>
      <c r="MP168">
        <v>0</v>
      </c>
      <c r="MQ168">
        <v>50</v>
      </c>
      <c r="MR168">
        <v>50</v>
      </c>
      <c r="MT168" t="s">
        <v>1298</v>
      </c>
      <c r="MU168">
        <v>200</v>
      </c>
      <c r="MV168" t="s">
        <v>1317</v>
      </c>
      <c r="MY168">
        <v>30</v>
      </c>
      <c r="MZ168">
        <v>2</v>
      </c>
      <c r="NA168">
        <v>0</v>
      </c>
      <c r="NB168">
        <v>40</v>
      </c>
      <c r="NC168">
        <v>40</v>
      </c>
      <c r="QX168" t="s">
        <v>1302</v>
      </c>
      <c r="SF168" t="s">
        <v>1303</v>
      </c>
      <c r="SG168">
        <v>1</v>
      </c>
      <c r="SH168">
        <v>0</v>
      </c>
      <c r="SI168">
        <v>0</v>
      </c>
      <c r="SJ168">
        <v>0</v>
      </c>
      <c r="AQG168" t="s">
        <v>1296</v>
      </c>
      <c r="AQH168">
        <v>1</v>
      </c>
      <c r="AQI168">
        <v>0</v>
      </c>
      <c r="AQJ168">
        <v>0</v>
      </c>
      <c r="AQK168">
        <v>0</v>
      </c>
      <c r="AQL168">
        <v>0</v>
      </c>
      <c r="AQM168">
        <v>0</v>
      </c>
      <c r="AQN168">
        <v>0</v>
      </c>
      <c r="AQO168">
        <v>0</v>
      </c>
      <c r="AQP168">
        <v>0</v>
      </c>
      <c r="AQQ168">
        <v>0</v>
      </c>
      <c r="AQS168" t="s">
        <v>1312</v>
      </c>
      <c r="AQT168">
        <v>0</v>
      </c>
      <c r="AQU168">
        <v>0</v>
      </c>
      <c r="AQV168">
        <v>0</v>
      </c>
      <c r="AQW168">
        <v>1</v>
      </c>
      <c r="AQX168">
        <v>0</v>
      </c>
      <c r="AQY168">
        <v>0</v>
      </c>
      <c r="AQZ168">
        <v>0</v>
      </c>
      <c r="ARA168">
        <v>0</v>
      </c>
      <c r="ARB168">
        <v>0</v>
      </c>
      <c r="ARC168">
        <v>0</v>
      </c>
      <c r="ARD168">
        <v>0</v>
      </c>
      <c r="ARF168" t="s">
        <v>1424</v>
      </c>
      <c r="ARG168" t="s">
        <v>1336</v>
      </c>
      <c r="ARH168">
        <v>0</v>
      </c>
      <c r="ARI168">
        <v>1</v>
      </c>
      <c r="ARJ168">
        <v>0</v>
      </c>
      <c r="ARK168">
        <v>0</v>
      </c>
      <c r="ARL168">
        <v>0</v>
      </c>
      <c r="ARM168">
        <v>0</v>
      </c>
      <c r="ARO168" t="s">
        <v>1296</v>
      </c>
      <c r="ARP168">
        <v>1</v>
      </c>
      <c r="ARQ168">
        <v>0</v>
      </c>
      <c r="ARR168">
        <v>0</v>
      </c>
      <c r="ARS168">
        <v>0</v>
      </c>
      <c r="ART168">
        <v>0</v>
      </c>
      <c r="ARU168">
        <v>0</v>
      </c>
      <c r="ARV168">
        <v>0</v>
      </c>
      <c r="ARW168">
        <v>0</v>
      </c>
      <c r="ARX168">
        <v>0</v>
      </c>
      <c r="ARZ168" t="s">
        <v>1306</v>
      </c>
      <c r="ASA168" t="s">
        <v>1296</v>
      </c>
      <c r="ASB168">
        <v>1</v>
      </c>
      <c r="ASC168">
        <v>0</v>
      </c>
      <c r="ASD168">
        <v>0</v>
      </c>
      <c r="ASE168">
        <v>0</v>
      </c>
      <c r="ASF168">
        <v>0</v>
      </c>
      <c r="ASG168">
        <v>0</v>
      </c>
      <c r="ASH168">
        <v>0</v>
      </c>
      <c r="ASI168">
        <v>0</v>
      </c>
      <c r="ASJ168">
        <v>0</v>
      </c>
      <c r="ASL168" t="s">
        <v>1296</v>
      </c>
      <c r="ASM168">
        <v>1</v>
      </c>
      <c r="ASN168">
        <v>0</v>
      </c>
      <c r="ASO168">
        <v>0</v>
      </c>
      <c r="ASP168">
        <v>0</v>
      </c>
      <c r="ASQ168">
        <v>0</v>
      </c>
      <c r="ASR168">
        <v>0</v>
      </c>
      <c r="ASS168">
        <v>0</v>
      </c>
      <c r="AST168">
        <v>0</v>
      </c>
      <c r="ASU168">
        <v>0</v>
      </c>
      <c r="ASV168">
        <v>0</v>
      </c>
      <c r="ASX168" t="s">
        <v>1296</v>
      </c>
      <c r="ASY168">
        <v>1</v>
      </c>
      <c r="ASZ168">
        <v>0</v>
      </c>
      <c r="ATA168">
        <v>0</v>
      </c>
      <c r="ATB168">
        <v>0</v>
      </c>
      <c r="ATC168">
        <v>0</v>
      </c>
      <c r="ATD168">
        <v>0</v>
      </c>
      <c r="ATE168">
        <v>0</v>
      </c>
      <c r="ATF168">
        <v>0</v>
      </c>
      <c r="ATG168">
        <v>0</v>
      </c>
      <c r="ATI168" t="s">
        <v>1296</v>
      </c>
      <c r="ATJ168">
        <v>1</v>
      </c>
      <c r="ATK168">
        <v>0</v>
      </c>
      <c r="ATL168">
        <v>0</v>
      </c>
      <c r="ATM168">
        <v>0</v>
      </c>
      <c r="ATN168">
        <v>0</v>
      </c>
      <c r="ATO168">
        <v>0</v>
      </c>
      <c r="ATP168">
        <v>0</v>
      </c>
      <c r="ATQ168">
        <v>0</v>
      </c>
      <c r="ATR168">
        <v>0</v>
      </c>
      <c r="ATT168" t="s">
        <v>1327</v>
      </c>
      <c r="ATX168" t="s">
        <v>1327</v>
      </c>
      <c r="AUB168" t="s">
        <v>1328</v>
      </c>
      <c r="AUG168">
        <v>446801197</v>
      </c>
      <c r="AUH168" s="167">
        <v>45107.943645833337</v>
      </c>
      <c r="AUK168" t="s">
        <v>1308</v>
      </c>
      <c r="AUL168" t="s">
        <v>1309</v>
      </c>
      <c r="AUM168" t="s">
        <v>1310</v>
      </c>
    </row>
    <row r="169" spans="1:534 1125:1235" customFormat="1" ht="14.45">
      <c r="A169">
        <v>168</v>
      </c>
      <c r="B169" t="s">
        <v>2144</v>
      </c>
      <c r="C169" s="167">
        <v>45106</v>
      </c>
      <c r="D169" t="s">
        <v>2077</v>
      </c>
      <c r="E169" t="s">
        <v>2078</v>
      </c>
      <c r="F169" s="167">
        <v>45106.628110555554</v>
      </c>
      <c r="G169" s="167">
        <v>45108.317678587962</v>
      </c>
      <c r="H169" t="s">
        <v>1286</v>
      </c>
      <c r="K169" t="s">
        <v>1787</v>
      </c>
      <c r="L169" s="167">
        <v>45106</v>
      </c>
      <c r="M169" t="s">
        <v>1288</v>
      </c>
      <c r="N169" t="s">
        <v>2079</v>
      </c>
      <c r="O169" t="s">
        <v>2080</v>
      </c>
      <c r="P169" t="s">
        <v>1291</v>
      </c>
      <c r="S169" t="s">
        <v>1790</v>
      </c>
      <c r="T169" t="s">
        <v>2081</v>
      </c>
      <c r="V169" t="s">
        <v>1294</v>
      </c>
      <c r="X169" t="s">
        <v>1315</v>
      </c>
      <c r="AA169" t="s">
        <v>2124</v>
      </c>
      <c r="AB169">
        <v>1</v>
      </c>
      <c r="AC169">
        <v>1</v>
      </c>
      <c r="AD169">
        <v>1</v>
      </c>
      <c r="AE169">
        <v>0</v>
      </c>
      <c r="AF169">
        <v>3</v>
      </c>
      <c r="AH169" t="s">
        <v>1318</v>
      </c>
      <c r="AI169">
        <v>1000</v>
      </c>
      <c r="AJ169" t="s">
        <v>1301</v>
      </c>
      <c r="AM169">
        <v>30</v>
      </c>
      <c r="AN169">
        <v>4</v>
      </c>
      <c r="AO169">
        <v>0</v>
      </c>
      <c r="AP169">
        <v>500</v>
      </c>
      <c r="AQ169">
        <v>500</v>
      </c>
      <c r="AS169" t="s">
        <v>1318</v>
      </c>
      <c r="AT169" t="s">
        <v>1319</v>
      </c>
      <c r="AU169">
        <v>1</v>
      </c>
      <c r="AV169">
        <v>1</v>
      </c>
      <c r="AW169">
        <v>1000</v>
      </c>
      <c r="AX169">
        <v>1250</v>
      </c>
      <c r="AY169" t="s">
        <v>1301</v>
      </c>
      <c r="BB169">
        <v>30</v>
      </c>
      <c r="BC169">
        <v>3</v>
      </c>
      <c r="BD169">
        <v>0</v>
      </c>
      <c r="BE169">
        <v>100</v>
      </c>
      <c r="BF169">
        <v>200</v>
      </c>
      <c r="BH169" t="s">
        <v>1318</v>
      </c>
      <c r="BI169" t="s">
        <v>1320</v>
      </c>
      <c r="BJ169">
        <v>1</v>
      </c>
      <c r="BK169">
        <v>1</v>
      </c>
      <c r="BL169">
        <v>450</v>
      </c>
      <c r="BM169">
        <v>300</v>
      </c>
      <c r="BN169" t="s">
        <v>1301</v>
      </c>
      <c r="BQ169">
        <v>30</v>
      </c>
      <c r="BR169">
        <v>3</v>
      </c>
      <c r="BS169">
        <v>0</v>
      </c>
      <c r="BT169">
        <v>400</v>
      </c>
      <c r="BU169">
        <v>500</v>
      </c>
      <c r="BW169" t="s">
        <v>1294</v>
      </c>
      <c r="BY169" t="s">
        <v>2124</v>
      </c>
      <c r="BZ169">
        <v>1</v>
      </c>
      <c r="CA169">
        <v>1</v>
      </c>
      <c r="CB169">
        <v>1</v>
      </c>
      <c r="CC169">
        <v>0</v>
      </c>
      <c r="CE169" t="s">
        <v>2126</v>
      </c>
      <c r="CF169">
        <v>1</v>
      </c>
      <c r="CG169">
        <v>1</v>
      </c>
      <c r="CH169">
        <v>1</v>
      </c>
      <c r="CI169">
        <v>1</v>
      </c>
      <c r="CJ169">
        <v>0</v>
      </c>
      <c r="CK169">
        <v>0</v>
      </c>
      <c r="CL169">
        <v>1</v>
      </c>
      <c r="CM169">
        <v>0</v>
      </c>
      <c r="CN169">
        <v>0</v>
      </c>
      <c r="CO169">
        <v>0</v>
      </c>
      <c r="CP169">
        <v>0</v>
      </c>
      <c r="CS169" t="s">
        <v>1332</v>
      </c>
      <c r="CT169">
        <v>0</v>
      </c>
      <c r="CU169">
        <v>1</v>
      </c>
      <c r="CV169">
        <v>0</v>
      </c>
      <c r="CW169">
        <v>0</v>
      </c>
      <c r="CX169" t="s">
        <v>2124</v>
      </c>
      <c r="CY169">
        <v>1</v>
      </c>
      <c r="CZ169">
        <v>1</v>
      </c>
      <c r="DA169">
        <v>1</v>
      </c>
      <c r="DB169">
        <v>0</v>
      </c>
      <c r="DC169" t="s">
        <v>2086</v>
      </c>
      <c r="DD169">
        <v>1</v>
      </c>
      <c r="DE169">
        <v>0</v>
      </c>
      <c r="DF169">
        <v>0</v>
      </c>
      <c r="DG169">
        <v>1</v>
      </c>
      <c r="DH169">
        <v>0</v>
      </c>
      <c r="DI169">
        <v>1</v>
      </c>
      <c r="DJ169">
        <v>0</v>
      </c>
      <c r="DK169">
        <v>0</v>
      </c>
      <c r="DL169">
        <v>1</v>
      </c>
      <c r="DM169">
        <v>0</v>
      </c>
      <c r="DN169">
        <v>0</v>
      </c>
      <c r="DO169">
        <v>0</v>
      </c>
      <c r="EK169" t="s">
        <v>1340</v>
      </c>
      <c r="EL169">
        <v>1</v>
      </c>
      <c r="EM169">
        <v>1</v>
      </c>
      <c r="EN169">
        <v>1</v>
      </c>
      <c r="EO169">
        <v>1</v>
      </c>
      <c r="EP169">
        <v>0</v>
      </c>
      <c r="EQ169">
        <v>4</v>
      </c>
      <c r="ES169" t="s">
        <v>1318</v>
      </c>
      <c r="ET169">
        <v>5500</v>
      </c>
      <c r="EU169" t="s">
        <v>1301</v>
      </c>
      <c r="EX169">
        <v>30</v>
      </c>
      <c r="EY169">
        <v>3</v>
      </c>
      <c r="EZ169">
        <v>0</v>
      </c>
      <c r="FA169">
        <v>100</v>
      </c>
      <c r="FB169">
        <v>100</v>
      </c>
      <c r="FD169" t="s">
        <v>1318</v>
      </c>
      <c r="FE169">
        <v>13000</v>
      </c>
      <c r="FF169" t="s">
        <v>1301</v>
      </c>
      <c r="FI169">
        <v>30</v>
      </c>
      <c r="FJ169">
        <v>3</v>
      </c>
      <c r="FK169">
        <v>0</v>
      </c>
      <c r="FL169">
        <v>100</v>
      </c>
      <c r="FM169">
        <v>100</v>
      </c>
      <c r="FO169" t="s">
        <v>1318</v>
      </c>
      <c r="FP169">
        <v>6000</v>
      </c>
      <c r="FQ169" t="s">
        <v>1301</v>
      </c>
      <c r="FT169">
        <v>60</v>
      </c>
      <c r="FU169">
        <v>3</v>
      </c>
      <c r="FV169">
        <v>0</v>
      </c>
      <c r="FW169">
        <v>500</v>
      </c>
      <c r="FX169">
        <v>500</v>
      </c>
      <c r="FZ169" t="s">
        <v>1298</v>
      </c>
      <c r="GA169">
        <v>5000</v>
      </c>
      <c r="GB169" t="s">
        <v>1317</v>
      </c>
      <c r="GE169">
        <v>30</v>
      </c>
      <c r="GF169">
        <v>3</v>
      </c>
      <c r="GG169">
        <v>0</v>
      </c>
      <c r="GH169">
        <v>200</v>
      </c>
      <c r="GI169">
        <v>200</v>
      </c>
      <c r="GK169" t="s">
        <v>1294</v>
      </c>
      <c r="GM169" t="s">
        <v>1850</v>
      </c>
      <c r="GN169">
        <v>1</v>
      </c>
      <c r="GO169">
        <v>1</v>
      </c>
      <c r="GP169">
        <v>1</v>
      </c>
      <c r="GQ169">
        <v>1</v>
      </c>
      <c r="GR169">
        <v>0</v>
      </c>
      <c r="GT169" t="s">
        <v>1976</v>
      </c>
      <c r="GU169">
        <v>1</v>
      </c>
      <c r="GV169">
        <v>0</v>
      </c>
      <c r="GW169">
        <v>0</v>
      </c>
      <c r="GX169">
        <v>1</v>
      </c>
      <c r="GY169">
        <v>0</v>
      </c>
      <c r="GZ169">
        <v>0</v>
      </c>
      <c r="HA169">
        <v>1</v>
      </c>
      <c r="HB169">
        <v>0</v>
      </c>
      <c r="HC169">
        <v>0</v>
      </c>
      <c r="HD169">
        <v>0</v>
      </c>
      <c r="HE169">
        <v>0</v>
      </c>
      <c r="HH169" t="s">
        <v>1332</v>
      </c>
      <c r="HI169">
        <v>0</v>
      </c>
      <c r="HJ169">
        <v>1</v>
      </c>
      <c r="HK169">
        <v>0</v>
      </c>
      <c r="HL169">
        <v>0</v>
      </c>
      <c r="HM169" t="s">
        <v>1850</v>
      </c>
      <c r="HN169">
        <v>1</v>
      </c>
      <c r="HO169">
        <v>1</v>
      </c>
      <c r="HP169">
        <v>1</v>
      </c>
      <c r="HQ169">
        <v>1</v>
      </c>
      <c r="HR169">
        <v>0</v>
      </c>
      <c r="HS169" t="s">
        <v>2145</v>
      </c>
      <c r="HT169">
        <v>1</v>
      </c>
      <c r="HU169">
        <v>0</v>
      </c>
      <c r="HV169">
        <v>0</v>
      </c>
      <c r="HW169">
        <v>0</v>
      </c>
      <c r="HX169">
        <v>0</v>
      </c>
      <c r="HY169">
        <v>1</v>
      </c>
      <c r="HZ169">
        <v>0</v>
      </c>
      <c r="IA169">
        <v>1</v>
      </c>
      <c r="IB169">
        <v>1</v>
      </c>
      <c r="IC169">
        <v>0</v>
      </c>
      <c r="ID169">
        <v>0</v>
      </c>
      <c r="IE169">
        <v>0</v>
      </c>
      <c r="JB169" t="s">
        <v>2146</v>
      </c>
      <c r="JC169">
        <v>0</v>
      </c>
      <c r="JD169">
        <v>1</v>
      </c>
      <c r="JE169">
        <v>1</v>
      </c>
      <c r="JF169">
        <v>0</v>
      </c>
      <c r="JG169">
        <v>0</v>
      </c>
      <c r="JH169">
        <v>1</v>
      </c>
      <c r="JI169">
        <v>1</v>
      </c>
      <c r="JJ169">
        <v>1</v>
      </c>
      <c r="JK169">
        <v>1</v>
      </c>
      <c r="JL169">
        <v>1</v>
      </c>
      <c r="JM169">
        <v>1</v>
      </c>
      <c r="JN169">
        <v>1</v>
      </c>
      <c r="JO169">
        <v>1</v>
      </c>
      <c r="JP169">
        <v>0</v>
      </c>
      <c r="JQ169">
        <v>1</v>
      </c>
      <c r="JR169">
        <v>0</v>
      </c>
      <c r="JS169">
        <v>11</v>
      </c>
      <c r="JT169">
        <v>18</v>
      </c>
      <c r="KG169" t="s">
        <v>1298</v>
      </c>
      <c r="KH169" t="s">
        <v>1664</v>
      </c>
      <c r="KI169">
        <v>1</v>
      </c>
      <c r="KJ169">
        <v>0</v>
      </c>
      <c r="KK169">
        <v>6500</v>
      </c>
      <c r="KM169" t="s">
        <v>1317</v>
      </c>
      <c r="KP169">
        <v>30</v>
      </c>
      <c r="KQ169">
        <v>3</v>
      </c>
      <c r="KR169">
        <v>0</v>
      </c>
      <c r="KS169">
        <v>1000</v>
      </c>
      <c r="KT169">
        <v>100</v>
      </c>
      <c r="KV169" t="s">
        <v>1298</v>
      </c>
      <c r="KW169" t="s">
        <v>1474</v>
      </c>
      <c r="KX169">
        <v>1</v>
      </c>
      <c r="KY169">
        <v>1</v>
      </c>
      <c r="KZ169">
        <v>1</v>
      </c>
      <c r="LA169">
        <v>8000</v>
      </c>
      <c r="LB169">
        <v>30000</v>
      </c>
      <c r="LC169">
        <v>31000</v>
      </c>
      <c r="LD169" t="s">
        <v>1317</v>
      </c>
      <c r="LG169">
        <v>14</v>
      </c>
      <c r="LH169">
        <v>14</v>
      </c>
      <c r="LI169">
        <v>1</v>
      </c>
      <c r="LJ169">
        <v>300</v>
      </c>
      <c r="LK169">
        <v>200</v>
      </c>
      <c r="MI169" t="s">
        <v>1298</v>
      </c>
      <c r="MJ169">
        <v>900</v>
      </c>
      <c r="MK169" t="s">
        <v>1317</v>
      </c>
      <c r="MN169">
        <v>30</v>
      </c>
      <c r="MO169">
        <v>3</v>
      </c>
      <c r="MP169">
        <v>0</v>
      </c>
      <c r="MQ169">
        <v>1000</v>
      </c>
      <c r="MR169">
        <v>1000</v>
      </c>
      <c r="MT169" t="s">
        <v>1298</v>
      </c>
      <c r="MU169">
        <v>600</v>
      </c>
      <c r="MV169" t="s">
        <v>1317</v>
      </c>
      <c r="MY169">
        <v>30</v>
      </c>
      <c r="MZ169">
        <v>3</v>
      </c>
      <c r="NA169">
        <v>0</v>
      </c>
      <c r="NB169">
        <v>1000</v>
      </c>
      <c r="NC169">
        <v>1000</v>
      </c>
      <c r="NE169" t="s">
        <v>1318</v>
      </c>
      <c r="NF169" t="s">
        <v>1323</v>
      </c>
      <c r="NG169">
        <v>0</v>
      </c>
      <c r="NH169">
        <v>0</v>
      </c>
      <c r="NI169">
        <v>1</v>
      </c>
      <c r="NL169">
        <v>1600</v>
      </c>
      <c r="NM169" t="s">
        <v>1317</v>
      </c>
      <c r="NP169">
        <v>30</v>
      </c>
      <c r="NQ169">
        <v>4</v>
      </c>
      <c r="NR169">
        <v>0</v>
      </c>
      <c r="NS169">
        <v>100</v>
      </c>
      <c r="NT169">
        <v>100</v>
      </c>
      <c r="NV169" t="s">
        <v>1298</v>
      </c>
      <c r="NW169">
        <v>5000</v>
      </c>
      <c r="NX169" t="s">
        <v>1301</v>
      </c>
      <c r="OA169">
        <v>20</v>
      </c>
      <c r="OB169">
        <v>4</v>
      </c>
      <c r="OC169">
        <v>0</v>
      </c>
      <c r="OD169">
        <v>100</v>
      </c>
      <c r="OE169">
        <v>100</v>
      </c>
      <c r="OG169" t="s">
        <v>1318</v>
      </c>
      <c r="OH169">
        <v>4000</v>
      </c>
      <c r="OI169" t="s">
        <v>1317</v>
      </c>
      <c r="OL169">
        <v>60</v>
      </c>
      <c r="OM169">
        <v>3</v>
      </c>
      <c r="ON169">
        <v>0</v>
      </c>
      <c r="OO169">
        <v>500</v>
      </c>
      <c r="OP169">
        <v>500</v>
      </c>
      <c r="OR169" t="s">
        <v>1318</v>
      </c>
      <c r="OS169">
        <v>7000</v>
      </c>
      <c r="OT169" t="s">
        <v>1317</v>
      </c>
      <c r="OW169">
        <v>30</v>
      </c>
      <c r="OX169">
        <v>3</v>
      </c>
      <c r="OY169">
        <v>0</v>
      </c>
      <c r="OZ169">
        <v>1000</v>
      </c>
      <c r="PA169">
        <v>100</v>
      </c>
      <c r="PC169" t="s">
        <v>1298</v>
      </c>
      <c r="PD169">
        <v>3500</v>
      </c>
      <c r="PE169" t="s">
        <v>1317</v>
      </c>
      <c r="PH169">
        <v>30</v>
      </c>
      <c r="PI169">
        <v>2</v>
      </c>
      <c r="PJ169">
        <v>0</v>
      </c>
      <c r="PK169">
        <v>100</v>
      </c>
      <c r="PL169">
        <v>100</v>
      </c>
      <c r="PN169" t="s">
        <v>1318</v>
      </c>
      <c r="PO169">
        <v>1000</v>
      </c>
      <c r="PP169" t="s">
        <v>1317</v>
      </c>
      <c r="PS169">
        <v>30</v>
      </c>
      <c r="PT169">
        <v>3</v>
      </c>
      <c r="PU169">
        <v>0</v>
      </c>
      <c r="PV169">
        <v>600</v>
      </c>
      <c r="PW169">
        <v>300</v>
      </c>
      <c r="QM169" t="s">
        <v>1298</v>
      </c>
      <c r="QN169">
        <v>250</v>
      </c>
      <c r="QO169" t="s">
        <v>1301</v>
      </c>
      <c r="QR169">
        <v>30</v>
      </c>
      <c r="QS169">
        <v>3</v>
      </c>
      <c r="QT169">
        <v>0</v>
      </c>
      <c r="QU169">
        <v>1000</v>
      </c>
      <c r="QV169">
        <v>1000</v>
      </c>
      <c r="QX169" t="s">
        <v>1294</v>
      </c>
      <c r="QZ169" t="s">
        <v>2147</v>
      </c>
      <c r="RA169">
        <v>0</v>
      </c>
      <c r="RB169">
        <v>0</v>
      </c>
      <c r="RC169">
        <v>1</v>
      </c>
      <c r="RD169">
        <v>0</v>
      </c>
      <c r="RE169">
        <v>0</v>
      </c>
      <c r="RF169">
        <v>0</v>
      </c>
      <c r="RG169">
        <v>0</v>
      </c>
      <c r="RH169">
        <v>0</v>
      </c>
      <c r="RI169">
        <v>0</v>
      </c>
      <c r="RJ169">
        <v>1</v>
      </c>
      <c r="RK169">
        <v>0</v>
      </c>
      <c r="RL169">
        <v>0</v>
      </c>
      <c r="RM169">
        <v>1</v>
      </c>
      <c r="RN169">
        <v>0</v>
      </c>
      <c r="RO169">
        <v>1</v>
      </c>
      <c r="RP169">
        <v>0</v>
      </c>
      <c r="RR169" t="s">
        <v>2148</v>
      </c>
      <c r="RS169">
        <v>1</v>
      </c>
      <c r="RT169">
        <v>0</v>
      </c>
      <c r="RU169">
        <v>1</v>
      </c>
      <c r="RV169">
        <v>1</v>
      </c>
      <c r="RW169">
        <v>0</v>
      </c>
      <c r="RX169">
        <v>0</v>
      </c>
      <c r="RY169">
        <v>1</v>
      </c>
      <c r="RZ169">
        <v>0</v>
      </c>
      <c r="SA169">
        <v>0</v>
      </c>
      <c r="SB169">
        <v>0</v>
      </c>
      <c r="SC169">
        <v>0</v>
      </c>
      <c r="SF169" t="s">
        <v>1332</v>
      </c>
      <c r="SG169">
        <v>0</v>
      </c>
      <c r="SH169">
        <v>1</v>
      </c>
      <c r="SI169">
        <v>0</v>
      </c>
      <c r="SJ169">
        <v>0</v>
      </c>
      <c r="SK169" t="s">
        <v>2149</v>
      </c>
      <c r="SL169">
        <v>0</v>
      </c>
      <c r="SM169">
        <v>0</v>
      </c>
      <c r="SN169">
        <v>1</v>
      </c>
      <c r="SO169">
        <v>0</v>
      </c>
      <c r="SP169">
        <v>0</v>
      </c>
      <c r="SQ169">
        <v>0</v>
      </c>
      <c r="SR169">
        <v>0</v>
      </c>
      <c r="SS169">
        <v>0</v>
      </c>
      <c r="ST169">
        <v>0</v>
      </c>
      <c r="SU169">
        <v>1</v>
      </c>
      <c r="SV169">
        <v>1</v>
      </c>
      <c r="SW169">
        <v>1</v>
      </c>
      <c r="SX169">
        <v>1</v>
      </c>
      <c r="SY169">
        <v>0</v>
      </c>
      <c r="SZ169">
        <v>0</v>
      </c>
      <c r="TA169">
        <v>0</v>
      </c>
      <c r="TB169" t="s">
        <v>2150</v>
      </c>
      <c r="TC169">
        <v>1</v>
      </c>
      <c r="TD169">
        <v>0</v>
      </c>
      <c r="TE169">
        <v>1</v>
      </c>
      <c r="TF169">
        <v>0</v>
      </c>
      <c r="TG169">
        <v>0</v>
      </c>
      <c r="TH169">
        <v>1</v>
      </c>
      <c r="TI169">
        <v>0</v>
      </c>
      <c r="TJ169">
        <v>0</v>
      </c>
      <c r="TK169">
        <v>1</v>
      </c>
      <c r="TL169">
        <v>0</v>
      </c>
      <c r="TM169">
        <v>0</v>
      </c>
      <c r="TN169">
        <v>0</v>
      </c>
      <c r="AQG169" t="s">
        <v>1616</v>
      </c>
      <c r="AQH169">
        <v>0</v>
      </c>
      <c r="AQI169">
        <v>0</v>
      </c>
      <c r="AQJ169">
        <v>1</v>
      </c>
      <c r="AQK169">
        <v>0</v>
      </c>
      <c r="AQL169">
        <v>0</v>
      </c>
      <c r="AQM169">
        <v>0</v>
      </c>
      <c r="AQN169">
        <v>0</v>
      </c>
      <c r="AQO169">
        <v>0</v>
      </c>
      <c r="AQP169">
        <v>0</v>
      </c>
      <c r="AQQ169">
        <v>0</v>
      </c>
      <c r="AQS169" t="s">
        <v>2000</v>
      </c>
      <c r="AQT169">
        <v>0</v>
      </c>
      <c r="AQU169">
        <v>0</v>
      </c>
      <c r="AQV169">
        <v>1</v>
      </c>
      <c r="AQW169">
        <v>1</v>
      </c>
      <c r="AQX169">
        <v>0</v>
      </c>
      <c r="AQY169">
        <v>1</v>
      </c>
      <c r="AQZ169">
        <v>0</v>
      </c>
      <c r="ARA169">
        <v>0</v>
      </c>
      <c r="ARB169">
        <v>0</v>
      </c>
      <c r="ARC169">
        <v>0</v>
      </c>
      <c r="ARD169">
        <v>0</v>
      </c>
      <c r="ARF169" t="s">
        <v>1325</v>
      </c>
      <c r="ARG169" t="s">
        <v>1577</v>
      </c>
      <c r="ARH169">
        <v>0</v>
      </c>
      <c r="ARI169">
        <v>1</v>
      </c>
      <c r="ARJ169">
        <v>1</v>
      </c>
      <c r="ARK169">
        <v>1</v>
      </c>
      <c r="ARL169">
        <v>0</v>
      </c>
      <c r="ARM169">
        <v>0</v>
      </c>
      <c r="ARO169" t="s">
        <v>1296</v>
      </c>
      <c r="ARP169">
        <v>1</v>
      </c>
      <c r="ARQ169">
        <v>0</v>
      </c>
      <c r="ARR169">
        <v>0</v>
      </c>
      <c r="ARS169">
        <v>0</v>
      </c>
      <c r="ART169">
        <v>0</v>
      </c>
      <c r="ARU169">
        <v>0</v>
      </c>
      <c r="ARV169">
        <v>0</v>
      </c>
      <c r="ARW169">
        <v>0</v>
      </c>
      <c r="ARX169">
        <v>0</v>
      </c>
      <c r="ARZ169" t="s">
        <v>1306</v>
      </c>
      <c r="ASA169" t="s">
        <v>2151</v>
      </c>
      <c r="ASB169">
        <v>0</v>
      </c>
      <c r="ASC169">
        <v>0</v>
      </c>
      <c r="ASD169">
        <v>0</v>
      </c>
      <c r="ASE169">
        <v>1</v>
      </c>
      <c r="ASF169">
        <v>0</v>
      </c>
      <c r="ASG169">
        <v>0</v>
      </c>
      <c r="ASH169">
        <v>0</v>
      </c>
      <c r="ASI169">
        <v>0</v>
      </c>
      <c r="ASJ169">
        <v>0</v>
      </c>
      <c r="ASL169" t="s">
        <v>1578</v>
      </c>
      <c r="ASM169">
        <v>0</v>
      </c>
      <c r="ASN169">
        <v>0</v>
      </c>
      <c r="ASO169">
        <v>0</v>
      </c>
      <c r="ASP169">
        <v>1</v>
      </c>
      <c r="ASQ169">
        <v>0</v>
      </c>
      <c r="ASR169">
        <v>0</v>
      </c>
      <c r="ASS169">
        <v>0</v>
      </c>
      <c r="AST169">
        <v>0</v>
      </c>
      <c r="ASU169">
        <v>0</v>
      </c>
      <c r="ASV169">
        <v>0</v>
      </c>
      <c r="ASX169" t="s">
        <v>1732</v>
      </c>
      <c r="ASY169">
        <v>0</v>
      </c>
      <c r="ASZ169">
        <v>1</v>
      </c>
      <c r="ATA169">
        <v>0</v>
      </c>
      <c r="ATB169">
        <v>1</v>
      </c>
      <c r="ATC169">
        <v>0</v>
      </c>
      <c r="ATD169">
        <v>0</v>
      </c>
      <c r="ATE169">
        <v>0</v>
      </c>
      <c r="ATF169">
        <v>0</v>
      </c>
      <c r="ATG169">
        <v>0</v>
      </c>
      <c r="ATI169" t="s">
        <v>1296</v>
      </c>
      <c r="ATJ169">
        <v>1</v>
      </c>
      <c r="ATK169">
        <v>0</v>
      </c>
      <c r="ATL169">
        <v>0</v>
      </c>
      <c r="ATM169">
        <v>0</v>
      </c>
      <c r="ATN169">
        <v>0</v>
      </c>
      <c r="ATO169">
        <v>0</v>
      </c>
      <c r="ATP169">
        <v>0</v>
      </c>
      <c r="ATQ169">
        <v>0</v>
      </c>
      <c r="ATR169">
        <v>0</v>
      </c>
      <c r="ATT169" t="s">
        <v>1445</v>
      </c>
      <c r="ATU169" t="s">
        <v>1294</v>
      </c>
      <c r="ATW169" t="s">
        <v>2152</v>
      </c>
      <c r="ATX169" t="s">
        <v>1307</v>
      </c>
      <c r="ATY169" t="s">
        <v>1294</v>
      </c>
      <c r="ATZ169" t="s">
        <v>2153</v>
      </c>
      <c r="AUG169">
        <v>446864421</v>
      </c>
      <c r="AUH169" s="167">
        <v>45108.317800925928</v>
      </c>
      <c r="AUK169" t="s">
        <v>1308</v>
      </c>
      <c r="AUL169" t="s">
        <v>1309</v>
      </c>
      <c r="AUM169" t="s">
        <v>1310</v>
      </c>
    </row>
    <row r="171" spans="1:534 1125:1235">
      <c r="C171"/>
      <c r="D171"/>
      <c r="E171"/>
    </row>
    <row r="172" spans="1:534 1125:1235">
      <c r="C172"/>
      <c r="D172"/>
      <c r="E172"/>
    </row>
    <row r="173" spans="1:534 1125:1235">
      <c r="C173"/>
      <c r="D173"/>
      <c r="E173"/>
    </row>
    <row r="174" spans="1:534 1125:1235">
      <c r="C174"/>
      <c r="D174"/>
      <c r="E174"/>
    </row>
    <row r="175" spans="1:534 1125:1235">
      <c r="C175"/>
      <c r="D175"/>
      <c r="E175"/>
    </row>
    <row r="176" spans="1:534 1125:1235">
      <c r="C176"/>
      <c r="D176"/>
      <c r="E176"/>
    </row>
    <row r="177" spans="3:5">
      <c r="C177"/>
      <c r="D177"/>
      <c r="E177"/>
    </row>
    <row r="178" spans="3:5">
      <c r="C178"/>
      <c r="D178"/>
      <c r="E178"/>
    </row>
    <row r="179" spans="3:5">
      <c r="C179"/>
      <c r="D179"/>
      <c r="E179"/>
    </row>
    <row r="180" spans="3:5">
      <c r="C180"/>
      <c r="D180"/>
      <c r="E180"/>
    </row>
    <row r="181" spans="3:5">
      <c r="C181"/>
      <c r="D181"/>
      <c r="E181"/>
    </row>
    <row r="182" spans="3:5">
      <c r="C182"/>
      <c r="D182"/>
      <c r="E182"/>
    </row>
    <row r="183" spans="3:5">
      <c r="C183"/>
      <c r="D183"/>
      <c r="E183"/>
    </row>
    <row r="184" spans="3:5">
      <c r="C184"/>
      <c r="D184"/>
      <c r="E184"/>
    </row>
    <row r="185" spans="3:5">
      <c r="C185"/>
      <c r="D185"/>
      <c r="E185"/>
    </row>
    <row r="186" spans="3:5">
      <c r="C186"/>
      <c r="D186"/>
      <c r="E186"/>
    </row>
    <row r="187" spans="3:5">
      <c r="C187"/>
      <c r="D187"/>
      <c r="E187"/>
    </row>
    <row r="188" spans="3:5">
      <c r="C188"/>
      <c r="D188"/>
      <c r="E188"/>
    </row>
  </sheetData>
  <autoFilter ref="A1:AUP169" xr:uid="{E2ACA78B-6FEA-4974-B76B-DDB18FB4EDF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69"/>
  <sheetViews>
    <sheetView topLeftCell="H1" workbookViewId="0">
      <pane ySplit="1" topLeftCell="A29" activePane="bottomLeft" state="frozen"/>
      <selection pane="bottomLeft" activeCell="AR63" sqref="AR63"/>
    </sheetView>
  </sheetViews>
  <sheetFormatPr defaultColWidth="8.7109375" defaultRowHeight="17.45"/>
  <cols>
    <col min="1" max="1" width="36.42578125" style="13" bestFit="1" customWidth="1"/>
    <col min="2" max="2" width="20.7109375" style="13" bestFit="1" customWidth="1"/>
    <col min="3" max="3" width="23.42578125" style="13" bestFit="1" customWidth="1"/>
    <col min="4" max="4" width="52.42578125" style="13" bestFit="1" customWidth="1"/>
    <col min="5" max="5" width="23.42578125" style="13" bestFit="1" customWidth="1"/>
    <col min="6" max="6" width="19.140625" style="13" bestFit="1" customWidth="1"/>
    <col min="7" max="7" width="18.140625" style="13" bestFit="1" customWidth="1"/>
    <col min="8" max="89" width="8.7109375" style="13"/>
    <col min="90" max="90" width="24.42578125" style="13" bestFit="1" customWidth="1"/>
    <col min="91" max="16384" width="8.7109375" style="13"/>
  </cols>
  <sheetData>
    <row r="1" spans="1:90" s="1" customFormat="1">
      <c r="A1" s="1" t="s">
        <v>46</v>
      </c>
      <c r="B1" s="1" t="s">
        <v>55</v>
      </c>
      <c r="C1" s="1" t="s">
        <v>59</v>
      </c>
      <c r="D1" s="1" t="s">
        <v>63</v>
      </c>
      <c r="E1" s="1" t="s">
        <v>64</v>
      </c>
      <c r="F1" s="111" t="s">
        <v>79</v>
      </c>
      <c r="G1" s="111" t="s">
        <v>93</v>
      </c>
      <c r="H1" s="111" t="s">
        <v>94</v>
      </c>
      <c r="I1" s="111" t="s">
        <v>108</v>
      </c>
      <c r="J1" s="111" t="s">
        <v>109</v>
      </c>
      <c r="K1" s="111" t="s">
        <v>194</v>
      </c>
      <c r="L1" s="111" t="s">
        <v>205</v>
      </c>
      <c r="M1" s="111" t="s">
        <v>216</v>
      </c>
      <c r="N1" s="111" t="s">
        <v>227</v>
      </c>
      <c r="O1" s="111" t="s">
        <v>2154</v>
      </c>
      <c r="P1" s="111" t="s">
        <v>2155</v>
      </c>
      <c r="Q1" s="111" t="s">
        <v>2156</v>
      </c>
      <c r="R1" s="111" t="s">
        <v>2157</v>
      </c>
      <c r="S1" s="111" t="s">
        <v>2158</v>
      </c>
      <c r="T1" s="111" t="s">
        <v>370</v>
      </c>
      <c r="U1" s="111" t="s">
        <v>381</v>
      </c>
      <c r="V1" s="111" t="s">
        <v>392</v>
      </c>
      <c r="W1" s="111" t="s">
        <v>403</v>
      </c>
      <c r="X1" s="111" t="s">
        <v>418</v>
      </c>
      <c r="Y1" s="111" t="s">
        <v>419</v>
      </c>
      <c r="Z1" s="111" t="s">
        <v>420</v>
      </c>
      <c r="AA1" s="111" t="s">
        <v>431</v>
      </c>
      <c r="AB1" s="111" t="s">
        <v>442</v>
      </c>
      <c r="AC1" s="111" t="s">
        <v>453</v>
      </c>
      <c r="AD1" s="111" t="s">
        <v>464</v>
      </c>
      <c r="AE1" s="111" t="s">
        <v>475</v>
      </c>
      <c r="AF1" s="111" t="s">
        <v>2159</v>
      </c>
      <c r="AG1" s="111" t="s">
        <v>500</v>
      </c>
      <c r="AH1" s="111" t="s">
        <v>649</v>
      </c>
      <c r="AI1" s="111" t="s">
        <v>650</v>
      </c>
      <c r="AJ1" s="111" t="s">
        <v>651</v>
      </c>
      <c r="AK1" s="111" t="s">
        <v>666</v>
      </c>
      <c r="AL1" s="111" t="s">
        <v>667</v>
      </c>
      <c r="AM1" s="111" t="s">
        <v>668</v>
      </c>
      <c r="AN1" s="111" t="s">
        <v>683</v>
      </c>
      <c r="AO1" s="111" t="s">
        <v>684</v>
      </c>
      <c r="AP1" s="111" t="s">
        <v>685</v>
      </c>
      <c r="AQ1" s="111" t="s">
        <v>700</v>
      </c>
      <c r="AR1" s="111" t="s">
        <v>701</v>
      </c>
      <c r="AS1" s="111" t="s">
        <v>702</v>
      </c>
      <c r="AT1" s="111" t="s">
        <v>717</v>
      </c>
      <c r="AU1" s="111" t="s">
        <v>718</v>
      </c>
      <c r="AV1" s="111" t="s">
        <v>719</v>
      </c>
      <c r="AW1" s="111" t="s">
        <v>734</v>
      </c>
      <c r="AX1" s="111" t="s">
        <v>735</v>
      </c>
      <c r="AY1" s="111" t="s">
        <v>736</v>
      </c>
      <c r="AZ1" s="111" t="s">
        <v>751</v>
      </c>
      <c r="BA1" s="111" t="s">
        <v>752</v>
      </c>
      <c r="BB1" s="111" t="s">
        <v>753</v>
      </c>
      <c r="BC1" s="111" t="s">
        <v>764</v>
      </c>
      <c r="BD1" s="111" t="s">
        <v>775</v>
      </c>
      <c r="BE1" s="111" t="s">
        <v>786</v>
      </c>
      <c r="BF1" s="111" t="s">
        <v>797</v>
      </c>
      <c r="BG1" s="111" t="s">
        <v>808</v>
      </c>
      <c r="BH1" s="111" t="s">
        <v>819</v>
      </c>
      <c r="BI1" s="111" t="s">
        <v>830</v>
      </c>
      <c r="BJ1" s="111" t="s">
        <v>841</v>
      </c>
      <c r="BK1" s="111" t="s">
        <v>852</v>
      </c>
      <c r="BL1" s="111" t="s">
        <v>867</v>
      </c>
      <c r="BM1" s="111" t="s">
        <v>868</v>
      </c>
      <c r="BN1" s="111" t="s">
        <v>869</v>
      </c>
      <c r="BO1" s="111" t="s">
        <v>884</v>
      </c>
      <c r="BP1" s="111" t="s">
        <v>885</v>
      </c>
      <c r="BQ1" s="111" t="s">
        <v>886</v>
      </c>
      <c r="BR1" s="111" t="s">
        <v>901</v>
      </c>
      <c r="BS1" s="111" t="s">
        <v>902</v>
      </c>
      <c r="BT1" s="111" t="s">
        <v>903</v>
      </c>
      <c r="BU1" s="111" t="s">
        <v>918</v>
      </c>
      <c r="BV1" s="111" t="s">
        <v>919</v>
      </c>
      <c r="BW1" s="111" t="s">
        <v>920</v>
      </c>
      <c r="BX1" s="111" t="s">
        <v>935</v>
      </c>
      <c r="BY1" s="111" t="s">
        <v>936</v>
      </c>
      <c r="BZ1" s="111" t="s">
        <v>937</v>
      </c>
      <c r="CA1" s="111" t="s">
        <v>951</v>
      </c>
      <c r="CB1" s="111" t="s">
        <v>952</v>
      </c>
      <c r="CC1" s="111" t="s">
        <v>966</v>
      </c>
      <c r="CD1" s="111" t="s">
        <v>967</v>
      </c>
      <c r="CE1" s="111" t="s">
        <v>978</v>
      </c>
      <c r="CF1" s="111" t="s">
        <v>993</v>
      </c>
      <c r="CG1" s="111" t="s">
        <v>994</v>
      </c>
      <c r="CH1" s="111" t="s">
        <v>995</v>
      </c>
      <c r="CI1" s="111" t="s">
        <v>1009</v>
      </c>
      <c r="CJ1" s="111" t="s">
        <v>1010</v>
      </c>
      <c r="CK1" s="111" t="s">
        <v>1021</v>
      </c>
      <c r="CL1" s="111" t="s">
        <v>2160</v>
      </c>
    </row>
    <row r="2" spans="1:90">
      <c r="A2" s="13" t="s">
        <v>1283</v>
      </c>
      <c r="B2" s="13" t="s">
        <v>1287</v>
      </c>
      <c r="C2" s="13" t="s">
        <v>1290</v>
      </c>
      <c r="D2" s="13" t="s">
        <v>1292</v>
      </c>
      <c r="E2" s="13" t="s">
        <v>1293</v>
      </c>
      <c r="O2" s="13">
        <v>6000</v>
      </c>
      <c r="P2" s="13">
        <v>100</v>
      </c>
      <c r="CL2" s="13">
        <v>500</v>
      </c>
    </row>
    <row r="3" spans="1:90">
      <c r="A3" s="13" t="s">
        <v>1311</v>
      </c>
      <c r="B3" s="13" t="s">
        <v>1287</v>
      </c>
      <c r="C3" s="13" t="s">
        <v>1290</v>
      </c>
      <c r="D3" s="13" t="s">
        <v>1292</v>
      </c>
      <c r="E3" s="13" t="s">
        <v>1293</v>
      </c>
      <c r="O3" s="13">
        <v>6000</v>
      </c>
      <c r="P3" s="13">
        <v>100</v>
      </c>
      <c r="CL3" s="13">
        <v>200</v>
      </c>
    </row>
    <row r="4" spans="1:90">
      <c r="A4" s="13" t="s">
        <v>1313</v>
      </c>
      <c r="B4" s="13" t="s">
        <v>1287</v>
      </c>
      <c r="C4" s="13" t="s">
        <v>1290</v>
      </c>
      <c r="D4" s="13" t="s">
        <v>1292</v>
      </c>
      <c r="E4" s="13" t="s">
        <v>1293</v>
      </c>
      <c r="F4" s="13">
        <v>1000</v>
      </c>
      <c r="G4" s="13">
        <v>1500</v>
      </c>
      <c r="H4" s="13">
        <v>2000</v>
      </c>
      <c r="I4" s="13">
        <v>600</v>
      </c>
      <c r="J4" s="13">
        <v>300</v>
      </c>
      <c r="T4" s="13">
        <v>6000</v>
      </c>
      <c r="U4" s="13">
        <v>4000</v>
      </c>
      <c r="V4" s="13">
        <v>200</v>
      </c>
      <c r="W4" s="13">
        <v>125</v>
      </c>
      <c r="Z4" s="13">
        <v>1000</v>
      </c>
      <c r="AA4" s="13">
        <v>2000</v>
      </c>
      <c r="AB4" s="13">
        <v>2500</v>
      </c>
      <c r="AC4" s="13">
        <v>2000</v>
      </c>
      <c r="AD4" s="13">
        <v>2000</v>
      </c>
      <c r="AE4" s="13">
        <v>1250</v>
      </c>
      <c r="AF4" s="13">
        <v>2500</v>
      </c>
      <c r="AG4" s="13">
        <v>250</v>
      </c>
    </row>
    <row r="5" spans="1:90">
      <c r="A5" s="13" t="s">
        <v>1329</v>
      </c>
      <c r="B5" s="13" t="s">
        <v>1287</v>
      </c>
      <c r="C5" s="13" t="s">
        <v>1290</v>
      </c>
      <c r="D5" s="13" t="s">
        <v>1292</v>
      </c>
      <c r="E5" s="13" t="s">
        <v>1293</v>
      </c>
      <c r="F5" s="13">
        <v>1100</v>
      </c>
      <c r="G5" s="13">
        <v>1500</v>
      </c>
      <c r="H5" s="13">
        <v>2500</v>
      </c>
      <c r="I5" s="13">
        <v>600</v>
      </c>
      <c r="J5" s="13">
        <v>300</v>
      </c>
      <c r="T5" s="13">
        <v>7000</v>
      </c>
      <c r="U5" s="13">
        <v>4500</v>
      </c>
      <c r="V5" s="13">
        <v>300</v>
      </c>
      <c r="W5" s="13">
        <v>150</v>
      </c>
      <c r="Z5" s="13">
        <v>1250</v>
      </c>
      <c r="AA5" s="13">
        <v>1000</v>
      </c>
      <c r="AB5" s="13">
        <v>2500</v>
      </c>
      <c r="AC5" s="13">
        <v>2000</v>
      </c>
      <c r="AD5" s="13">
        <v>2000</v>
      </c>
      <c r="AE5" s="13">
        <v>1000</v>
      </c>
      <c r="AF5" s="13">
        <v>2500</v>
      </c>
      <c r="AG5" s="13">
        <v>250</v>
      </c>
    </row>
    <row r="6" spans="1:90">
      <c r="A6" s="13" t="s">
        <v>1339</v>
      </c>
      <c r="B6" s="13" t="s">
        <v>1287</v>
      </c>
      <c r="C6" s="13" t="s">
        <v>1290</v>
      </c>
      <c r="D6" s="13" t="s">
        <v>1292</v>
      </c>
      <c r="E6" s="13" t="s">
        <v>1293</v>
      </c>
      <c r="K6" s="13">
        <v>6000</v>
      </c>
      <c r="L6" s="13">
        <v>21000</v>
      </c>
      <c r="M6" s="13">
        <v>1000</v>
      </c>
      <c r="N6" s="13">
        <v>1500</v>
      </c>
      <c r="R6" s="13">
        <v>25000</v>
      </c>
      <c r="S6" s="13">
        <v>32500</v>
      </c>
    </row>
    <row r="7" spans="1:90">
      <c r="A7" s="13" t="s">
        <v>1348</v>
      </c>
      <c r="B7" s="13" t="s">
        <v>1287</v>
      </c>
      <c r="C7" s="13" t="s">
        <v>1290</v>
      </c>
      <c r="D7" s="13" t="s">
        <v>1292</v>
      </c>
      <c r="E7" s="13" t="s">
        <v>1293</v>
      </c>
      <c r="K7" s="13">
        <v>5500</v>
      </c>
      <c r="L7" s="13">
        <v>20000</v>
      </c>
      <c r="M7" s="13">
        <v>1000</v>
      </c>
      <c r="N7" s="13">
        <v>2500</v>
      </c>
      <c r="R7" s="13">
        <v>25000</v>
      </c>
      <c r="S7" s="13">
        <v>32000</v>
      </c>
    </row>
    <row r="8" spans="1:90">
      <c r="A8" s="13" t="s">
        <v>1350</v>
      </c>
      <c r="B8" s="13" t="s">
        <v>1287</v>
      </c>
      <c r="C8" s="13" t="s">
        <v>1290</v>
      </c>
      <c r="D8" s="13" t="s">
        <v>1292</v>
      </c>
      <c r="E8" s="13" t="s">
        <v>1293</v>
      </c>
      <c r="O8" s="13">
        <v>6000</v>
      </c>
      <c r="P8" s="13">
        <v>100</v>
      </c>
      <c r="CL8" s="13">
        <v>500</v>
      </c>
    </row>
    <row r="9" spans="1:90">
      <c r="A9" s="13" t="s">
        <v>1352</v>
      </c>
      <c r="B9" s="13" t="s">
        <v>1287</v>
      </c>
      <c r="C9" s="13" t="s">
        <v>1290</v>
      </c>
      <c r="D9" s="13" t="s">
        <v>1292</v>
      </c>
      <c r="E9" s="13" t="s">
        <v>1293</v>
      </c>
      <c r="O9" s="13">
        <v>6000</v>
      </c>
      <c r="P9" s="13">
        <v>100</v>
      </c>
      <c r="CL9" s="13">
        <v>200</v>
      </c>
    </row>
    <row r="10" spans="1:90">
      <c r="A10" s="13" t="s">
        <v>1357</v>
      </c>
      <c r="B10" s="13" t="s">
        <v>1287</v>
      </c>
      <c r="C10" s="13" t="s">
        <v>1290</v>
      </c>
      <c r="D10" s="13" t="s">
        <v>1292</v>
      </c>
      <c r="E10" s="13" t="s">
        <v>1293</v>
      </c>
      <c r="K10" s="13">
        <v>4000</v>
      </c>
      <c r="M10" s="13">
        <v>1000</v>
      </c>
      <c r="N10" s="13">
        <v>2000</v>
      </c>
    </row>
    <row r="11" spans="1:90">
      <c r="A11" s="13" t="s">
        <v>1359</v>
      </c>
      <c r="B11" s="13" t="s">
        <v>1287</v>
      </c>
      <c r="C11" s="13" t="s">
        <v>1290</v>
      </c>
      <c r="D11" s="13" t="s">
        <v>1292</v>
      </c>
      <c r="E11" s="13" t="s">
        <v>1293</v>
      </c>
      <c r="F11" s="13">
        <v>1000</v>
      </c>
      <c r="G11" s="13">
        <v>3500</v>
      </c>
      <c r="T11" s="13">
        <v>7000</v>
      </c>
      <c r="U11" s="13">
        <v>5000</v>
      </c>
      <c r="V11" s="13">
        <v>250</v>
      </c>
      <c r="W11" s="13">
        <v>150</v>
      </c>
      <c r="Z11" s="13">
        <v>1000</v>
      </c>
      <c r="AA11" s="13">
        <v>1250</v>
      </c>
      <c r="AB11" s="13">
        <v>3000</v>
      </c>
      <c r="AC11" s="13">
        <v>2000</v>
      </c>
      <c r="AD11" s="13">
        <v>2000</v>
      </c>
    </row>
    <row r="12" spans="1:90">
      <c r="A12" s="13" t="s">
        <v>1364</v>
      </c>
      <c r="B12" s="13" t="s">
        <v>1287</v>
      </c>
      <c r="C12" s="13" t="s">
        <v>1290</v>
      </c>
      <c r="D12" s="13" t="s">
        <v>1292</v>
      </c>
      <c r="E12" s="13" t="s">
        <v>1293</v>
      </c>
      <c r="I12" s="13">
        <v>500</v>
      </c>
      <c r="J12" s="13">
        <v>250</v>
      </c>
      <c r="L12" s="13">
        <v>22000</v>
      </c>
      <c r="R12" s="13">
        <v>24000</v>
      </c>
      <c r="S12" s="13">
        <v>32000</v>
      </c>
    </row>
    <row r="13" spans="1:90">
      <c r="A13" s="13" t="s">
        <v>1366</v>
      </c>
      <c r="B13" s="13" t="s">
        <v>1287</v>
      </c>
      <c r="C13" s="13" t="s">
        <v>1290</v>
      </c>
      <c r="D13" s="13" t="s">
        <v>1292</v>
      </c>
      <c r="E13" s="13" t="s">
        <v>1293</v>
      </c>
      <c r="K13" s="13">
        <v>4000</v>
      </c>
      <c r="M13" s="13">
        <v>1000</v>
      </c>
      <c r="N13" s="13">
        <v>2000</v>
      </c>
    </row>
    <row r="14" spans="1:90">
      <c r="A14" s="13" t="s">
        <v>1369</v>
      </c>
      <c r="B14" s="13" t="s">
        <v>1287</v>
      </c>
      <c r="C14" s="13" t="s">
        <v>1290</v>
      </c>
      <c r="D14" s="13" t="s">
        <v>1292</v>
      </c>
      <c r="E14" s="13" t="s">
        <v>1293</v>
      </c>
      <c r="F14" s="13">
        <v>1000</v>
      </c>
      <c r="G14" s="13">
        <v>3500</v>
      </c>
      <c r="T14" s="13">
        <v>7000</v>
      </c>
      <c r="U14" s="13">
        <v>5000</v>
      </c>
      <c r="V14" s="13">
        <v>200</v>
      </c>
      <c r="W14" s="13">
        <v>125</v>
      </c>
      <c r="Z14" s="13">
        <v>1000</v>
      </c>
      <c r="AA14" s="13">
        <v>1000</v>
      </c>
      <c r="AB14" s="13">
        <v>3000</v>
      </c>
      <c r="AC14" s="13">
        <v>2000</v>
      </c>
      <c r="AD14" s="13">
        <v>2500</v>
      </c>
    </row>
    <row r="15" spans="1:90">
      <c r="A15" s="13" t="s">
        <v>1375</v>
      </c>
      <c r="B15" s="13" t="s">
        <v>1287</v>
      </c>
      <c r="C15" s="13" t="s">
        <v>1290</v>
      </c>
      <c r="D15" s="13" t="s">
        <v>1292</v>
      </c>
      <c r="E15" s="13" t="s">
        <v>1293</v>
      </c>
      <c r="I15" s="13">
        <v>600</v>
      </c>
      <c r="J15" s="13">
        <v>300</v>
      </c>
      <c r="L15" s="13">
        <v>21000</v>
      </c>
      <c r="AE15" s="13">
        <v>1250</v>
      </c>
      <c r="AF15" s="13">
        <v>2500</v>
      </c>
      <c r="AG15" s="13">
        <v>200</v>
      </c>
    </row>
    <row r="16" spans="1:90">
      <c r="A16" s="13" t="s">
        <v>1377</v>
      </c>
      <c r="B16" s="13" t="s">
        <v>1287</v>
      </c>
      <c r="C16" s="13" t="s">
        <v>1382</v>
      </c>
      <c r="D16" s="13" t="s">
        <v>1292</v>
      </c>
      <c r="E16" s="13" t="s">
        <v>1383</v>
      </c>
      <c r="X16" s="13">
        <v>750</v>
      </c>
      <c r="Y16" s="13">
        <v>1250</v>
      </c>
      <c r="Z16" s="13">
        <v>1500</v>
      </c>
    </row>
    <row r="17" spans="1:90">
      <c r="A17" s="13" t="s">
        <v>1391</v>
      </c>
      <c r="B17" s="13" t="s">
        <v>1287</v>
      </c>
      <c r="C17" s="13" t="s">
        <v>1382</v>
      </c>
      <c r="D17" s="13" t="s">
        <v>1292</v>
      </c>
      <c r="E17" s="13" t="s">
        <v>1383</v>
      </c>
      <c r="T17" s="13">
        <v>6500</v>
      </c>
      <c r="U17" s="13">
        <v>4750</v>
      </c>
    </row>
    <row r="18" spans="1:90">
      <c r="A18" s="13" t="s">
        <v>1396</v>
      </c>
      <c r="B18" s="13" t="s">
        <v>1287</v>
      </c>
      <c r="C18" s="13" t="s">
        <v>1382</v>
      </c>
      <c r="D18" s="13" t="s">
        <v>1292</v>
      </c>
      <c r="E18" s="13" t="s">
        <v>1383</v>
      </c>
      <c r="W18" s="13">
        <v>150</v>
      </c>
      <c r="X18" s="13">
        <v>500</v>
      </c>
      <c r="Y18" s="13">
        <v>1000</v>
      </c>
      <c r="Z18" s="13">
        <v>1500</v>
      </c>
      <c r="AA18" s="13">
        <v>2500</v>
      </c>
    </row>
    <row r="19" spans="1:90">
      <c r="A19" s="13" t="s">
        <v>1401</v>
      </c>
      <c r="B19" s="13" t="s">
        <v>1287</v>
      </c>
      <c r="C19" s="13" t="s">
        <v>1382</v>
      </c>
      <c r="D19" s="13" t="s">
        <v>1292</v>
      </c>
      <c r="E19" s="13" t="s">
        <v>1383</v>
      </c>
      <c r="AG19" s="13">
        <v>200</v>
      </c>
    </row>
    <row r="20" spans="1:90">
      <c r="A20" s="13" t="s">
        <v>1404</v>
      </c>
      <c r="B20" s="13" t="s">
        <v>1287</v>
      </c>
      <c r="C20" s="13" t="s">
        <v>1382</v>
      </c>
      <c r="D20" s="13" t="s">
        <v>1292</v>
      </c>
      <c r="E20" s="13" t="s">
        <v>1383</v>
      </c>
      <c r="F20" s="13">
        <v>1000</v>
      </c>
      <c r="K20" s="13">
        <v>6000</v>
      </c>
      <c r="L20" s="13">
        <v>3000</v>
      </c>
    </row>
    <row r="21" spans="1:90">
      <c r="A21" s="13" t="s">
        <v>1408</v>
      </c>
      <c r="B21" s="13" t="s">
        <v>1287</v>
      </c>
      <c r="C21" s="13" t="s">
        <v>1382</v>
      </c>
      <c r="D21" s="13" t="s">
        <v>1292</v>
      </c>
      <c r="E21" s="13" t="s">
        <v>1383</v>
      </c>
      <c r="K21" s="13">
        <v>5000</v>
      </c>
      <c r="L21" s="13">
        <v>3500</v>
      </c>
      <c r="AB21" s="13">
        <v>3000</v>
      </c>
    </row>
    <row r="22" spans="1:90">
      <c r="A22" s="13" t="s">
        <v>1413</v>
      </c>
      <c r="B22" s="13" t="s">
        <v>1287</v>
      </c>
      <c r="C22" s="13" t="s">
        <v>1382</v>
      </c>
      <c r="D22" s="13" t="s">
        <v>1292</v>
      </c>
      <c r="E22" s="13" t="s">
        <v>1383</v>
      </c>
      <c r="I22" s="13">
        <v>500</v>
      </c>
      <c r="J22" s="13">
        <v>300</v>
      </c>
      <c r="V22" s="13">
        <v>1000</v>
      </c>
      <c r="W22" s="13">
        <v>200</v>
      </c>
      <c r="AA22" s="13">
        <v>6500</v>
      </c>
      <c r="AB22" s="13">
        <v>3000</v>
      </c>
    </row>
    <row r="23" spans="1:90">
      <c r="A23" s="13" t="s">
        <v>1418</v>
      </c>
      <c r="B23" s="13" t="s">
        <v>1287</v>
      </c>
      <c r="C23" s="13" t="s">
        <v>1382</v>
      </c>
      <c r="D23" s="13" t="s">
        <v>1292</v>
      </c>
      <c r="E23" s="13" t="s">
        <v>1383</v>
      </c>
      <c r="T23" s="13">
        <v>6500</v>
      </c>
      <c r="U23" s="13">
        <v>4750</v>
      </c>
    </row>
    <row r="24" spans="1:90">
      <c r="A24" s="13" t="s">
        <v>1419</v>
      </c>
      <c r="B24" s="13" t="s">
        <v>1287</v>
      </c>
      <c r="C24" s="13" t="s">
        <v>1382</v>
      </c>
      <c r="D24" s="13" t="s">
        <v>1292</v>
      </c>
      <c r="E24" s="13" t="s">
        <v>1383</v>
      </c>
      <c r="V24" s="13">
        <v>1500</v>
      </c>
      <c r="X24" s="13">
        <v>700</v>
      </c>
      <c r="Y24" s="13">
        <v>1000</v>
      </c>
      <c r="Z24" s="13">
        <v>1500</v>
      </c>
    </row>
    <row r="25" spans="1:90">
      <c r="A25" s="13" t="s">
        <v>1425</v>
      </c>
      <c r="B25" s="13" t="s">
        <v>1287</v>
      </c>
      <c r="C25" s="13" t="s">
        <v>1382</v>
      </c>
      <c r="D25" s="13" t="s">
        <v>1292</v>
      </c>
      <c r="E25" s="13" t="s">
        <v>1383</v>
      </c>
      <c r="N25" s="13">
        <v>2500</v>
      </c>
    </row>
    <row r="26" spans="1:90">
      <c r="A26" s="13" t="s">
        <v>1428</v>
      </c>
      <c r="B26" s="13" t="s">
        <v>1287</v>
      </c>
      <c r="C26" s="13" t="s">
        <v>1382</v>
      </c>
      <c r="D26" s="13" t="s">
        <v>1292</v>
      </c>
      <c r="E26" s="13" t="s">
        <v>1383</v>
      </c>
      <c r="M26" s="13">
        <v>1500</v>
      </c>
      <c r="N26" s="13">
        <v>2500</v>
      </c>
      <c r="AE26" s="13">
        <v>2500</v>
      </c>
    </row>
    <row r="27" spans="1:90">
      <c r="A27" s="13" t="s">
        <v>1432</v>
      </c>
      <c r="B27" s="13" t="s">
        <v>1287</v>
      </c>
      <c r="C27" s="13" t="s">
        <v>1382</v>
      </c>
      <c r="D27" s="13" t="s">
        <v>1292</v>
      </c>
      <c r="E27" s="13" t="s">
        <v>1383</v>
      </c>
      <c r="I27" s="13">
        <v>500</v>
      </c>
      <c r="J27" s="13">
        <v>300</v>
      </c>
    </row>
    <row r="28" spans="1:90">
      <c r="A28" s="13" t="s">
        <v>1433</v>
      </c>
      <c r="B28" s="13" t="s">
        <v>1287</v>
      </c>
      <c r="C28" s="13" t="s">
        <v>1382</v>
      </c>
      <c r="D28" s="13" t="s">
        <v>1292</v>
      </c>
      <c r="E28" s="13" t="s">
        <v>1383</v>
      </c>
      <c r="F28" s="13">
        <v>1000</v>
      </c>
      <c r="AG28" s="13">
        <v>200</v>
      </c>
    </row>
    <row r="29" spans="1:90">
      <c r="A29" s="13" t="s">
        <v>1434</v>
      </c>
      <c r="B29" s="13" t="s">
        <v>1287</v>
      </c>
      <c r="C29" s="13" t="s">
        <v>1382</v>
      </c>
      <c r="D29" s="13" t="s">
        <v>1292</v>
      </c>
      <c r="E29" s="13" t="s">
        <v>1383</v>
      </c>
      <c r="O29" s="13">
        <v>8000</v>
      </c>
      <c r="P29" s="13">
        <v>100</v>
      </c>
      <c r="CL29" s="13">
        <v>250</v>
      </c>
    </row>
    <row r="30" spans="1:90">
      <c r="A30" s="13" t="s">
        <v>1437</v>
      </c>
      <c r="B30" s="13" t="s">
        <v>1287</v>
      </c>
      <c r="C30" s="13" t="s">
        <v>1382</v>
      </c>
      <c r="D30" s="13" t="s">
        <v>1292</v>
      </c>
      <c r="E30" s="13" t="s">
        <v>1383</v>
      </c>
      <c r="M30" s="13">
        <v>1500</v>
      </c>
      <c r="AE30" s="13">
        <v>1000</v>
      </c>
    </row>
    <row r="31" spans="1:90">
      <c r="A31" s="13" t="s">
        <v>1439</v>
      </c>
      <c r="B31" s="13" t="s">
        <v>1287</v>
      </c>
      <c r="C31" s="13" t="s">
        <v>1382</v>
      </c>
      <c r="D31" s="13" t="s">
        <v>1292</v>
      </c>
      <c r="E31" s="13" t="s">
        <v>1383</v>
      </c>
      <c r="F31" s="13">
        <v>1250</v>
      </c>
      <c r="L31" s="13">
        <v>3000</v>
      </c>
      <c r="M31" s="13">
        <v>3000</v>
      </c>
      <c r="X31" s="13">
        <v>600</v>
      </c>
      <c r="Y31" s="13">
        <v>1200</v>
      </c>
      <c r="Z31" s="13">
        <v>1750</v>
      </c>
      <c r="AA31" s="13">
        <v>2700</v>
      </c>
      <c r="AE31" s="13">
        <v>1000</v>
      </c>
      <c r="AF31" s="13">
        <v>3000</v>
      </c>
    </row>
    <row r="32" spans="1:90">
      <c r="A32" s="13" t="s">
        <v>1447</v>
      </c>
      <c r="B32" s="13" t="s">
        <v>1287</v>
      </c>
      <c r="C32" s="13" t="s">
        <v>1382</v>
      </c>
      <c r="D32" s="13" t="s">
        <v>1292</v>
      </c>
      <c r="E32" s="13" t="s">
        <v>1383</v>
      </c>
      <c r="AC32" s="13">
        <v>4500</v>
      </c>
      <c r="AD32" s="13">
        <v>3500</v>
      </c>
      <c r="AF32" s="13">
        <v>3000</v>
      </c>
    </row>
    <row r="33" spans="1:90">
      <c r="A33" s="13" t="s">
        <v>1449</v>
      </c>
      <c r="B33" s="13" t="s">
        <v>1287</v>
      </c>
      <c r="C33" s="13" t="s">
        <v>1382</v>
      </c>
      <c r="D33" s="13" t="s">
        <v>1292</v>
      </c>
      <c r="E33" s="13" t="s">
        <v>1383</v>
      </c>
      <c r="I33" s="13">
        <v>500</v>
      </c>
      <c r="J33" s="13">
        <v>300</v>
      </c>
      <c r="K33" s="13">
        <v>5000</v>
      </c>
      <c r="N33" s="13">
        <v>2500</v>
      </c>
      <c r="AD33" s="13">
        <v>5000</v>
      </c>
      <c r="AG33" s="13">
        <v>250</v>
      </c>
    </row>
    <row r="34" spans="1:90">
      <c r="A34" s="13" t="s">
        <v>1458</v>
      </c>
      <c r="B34" s="13" t="s">
        <v>1287</v>
      </c>
      <c r="C34" s="13" t="s">
        <v>1382</v>
      </c>
      <c r="D34" s="13" t="s">
        <v>1292</v>
      </c>
      <c r="E34" s="13" t="s">
        <v>1383</v>
      </c>
      <c r="I34" s="13">
        <v>500</v>
      </c>
      <c r="J34" s="13">
        <v>300</v>
      </c>
      <c r="K34" s="13">
        <v>6000</v>
      </c>
    </row>
    <row r="35" spans="1:90">
      <c r="A35" s="13" t="s">
        <v>1461</v>
      </c>
      <c r="B35" s="13" t="s">
        <v>1287</v>
      </c>
      <c r="C35" s="13" t="s">
        <v>1382</v>
      </c>
      <c r="D35" s="13" t="s">
        <v>1292</v>
      </c>
      <c r="E35" s="13" t="s">
        <v>1383</v>
      </c>
      <c r="T35" s="13">
        <v>6500</v>
      </c>
      <c r="U35" s="13">
        <v>4800</v>
      </c>
      <c r="V35" s="13">
        <v>1600</v>
      </c>
      <c r="W35" s="13">
        <v>200</v>
      </c>
      <c r="AB35" s="13">
        <v>3000</v>
      </c>
      <c r="AC35" s="13">
        <v>4000</v>
      </c>
    </row>
    <row r="36" spans="1:90">
      <c r="A36" s="13" t="s">
        <v>1464</v>
      </c>
      <c r="B36" s="13" t="s">
        <v>1287</v>
      </c>
      <c r="C36" s="13" t="s">
        <v>1382</v>
      </c>
      <c r="D36" s="13" t="s">
        <v>1292</v>
      </c>
      <c r="E36" s="13" t="s">
        <v>1383</v>
      </c>
      <c r="F36" s="13">
        <v>1200</v>
      </c>
      <c r="V36" s="13">
        <v>1750</v>
      </c>
      <c r="W36" s="13">
        <v>150</v>
      </c>
    </row>
    <row r="37" spans="1:90">
      <c r="A37" s="13" t="s">
        <v>1470</v>
      </c>
      <c r="B37" s="13" t="s">
        <v>1287</v>
      </c>
      <c r="C37" s="13" t="s">
        <v>1382</v>
      </c>
      <c r="D37" s="13" t="s">
        <v>1292</v>
      </c>
      <c r="E37" s="13" t="s">
        <v>1383</v>
      </c>
      <c r="AB37" s="13">
        <v>3000</v>
      </c>
    </row>
    <row r="38" spans="1:90">
      <c r="A38" s="13" t="s">
        <v>1472</v>
      </c>
      <c r="B38" s="13" t="s">
        <v>1287</v>
      </c>
      <c r="C38" s="13" t="s">
        <v>1382</v>
      </c>
      <c r="D38" s="13" t="s">
        <v>1292</v>
      </c>
      <c r="E38" s="13" t="s">
        <v>1383</v>
      </c>
      <c r="G38" s="13">
        <v>5000</v>
      </c>
      <c r="H38" s="13">
        <v>6000</v>
      </c>
      <c r="Q38" s="13">
        <v>16500</v>
      </c>
      <c r="R38" s="13">
        <v>28750</v>
      </c>
      <c r="S38" s="13">
        <v>36000</v>
      </c>
    </row>
    <row r="39" spans="1:90">
      <c r="A39" s="13" t="s">
        <v>1476</v>
      </c>
      <c r="B39" s="13" t="s">
        <v>1287</v>
      </c>
      <c r="C39" s="13" t="s">
        <v>1382</v>
      </c>
      <c r="D39" s="13" t="s">
        <v>1292</v>
      </c>
      <c r="E39" s="13" t="s">
        <v>1383</v>
      </c>
      <c r="O39" s="13">
        <v>7800</v>
      </c>
      <c r="P39" s="13">
        <v>100</v>
      </c>
      <c r="CL39" s="13">
        <v>250</v>
      </c>
    </row>
    <row r="40" spans="1:90">
      <c r="A40" s="13" t="s">
        <v>1482</v>
      </c>
      <c r="B40" s="13" t="s">
        <v>1287</v>
      </c>
      <c r="C40" s="13" t="s">
        <v>1382</v>
      </c>
      <c r="D40" s="13" t="s">
        <v>1292</v>
      </c>
      <c r="E40" s="13" t="s">
        <v>1383</v>
      </c>
      <c r="L40" s="13">
        <v>3500</v>
      </c>
    </row>
    <row r="41" spans="1:90">
      <c r="A41" s="13" t="s">
        <v>1483</v>
      </c>
      <c r="B41" s="13" t="s">
        <v>1287</v>
      </c>
      <c r="C41" s="13" t="s">
        <v>1382</v>
      </c>
      <c r="D41" s="13" t="s">
        <v>1292</v>
      </c>
      <c r="E41" s="13" t="s">
        <v>1383</v>
      </c>
      <c r="R41" s="13">
        <v>28500</v>
      </c>
      <c r="S41" s="13">
        <v>35000</v>
      </c>
    </row>
    <row r="42" spans="1:90">
      <c r="A42" s="13" t="s">
        <v>1487</v>
      </c>
      <c r="B42" s="13" t="s">
        <v>1287</v>
      </c>
      <c r="C42" s="13" t="s">
        <v>1382</v>
      </c>
      <c r="D42" s="13" t="s">
        <v>1292</v>
      </c>
      <c r="E42" s="13" t="s">
        <v>1383</v>
      </c>
      <c r="M42" s="13">
        <v>1500</v>
      </c>
      <c r="N42" s="13">
        <v>2000</v>
      </c>
      <c r="AE42" s="13">
        <v>1000</v>
      </c>
    </row>
    <row r="43" spans="1:90">
      <c r="A43" s="13" t="s">
        <v>1489</v>
      </c>
      <c r="B43" s="13" t="s">
        <v>1287</v>
      </c>
      <c r="C43" s="13" t="s">
        <v>1382</v>
      </c>
      <c r="D43" s="13" t="s">
        <v>1292</v>
      </c>
      <c r="E43" s="13" t="s">
        <v>1383</v>
      </c>
      <c r="G43" s="13">
        <v>5200</v>
      </c>
      <c r="H43" s="13">
        <v>6500</v>
      </c>
    </row>
    <row r="44" spans="1:90">
      <c r="A44" s="13" t="s">
        <v>1492</v>
      </c>
      <c r="B44" s="13" t="s">
        <v>1287</v>
      </c>
      <c r="C44" s="13" t="s">
        <v>1382</v>
      </c>
      <c r="D44" s="13" t="s">
        <v>1292</v>
      </c>
      <c r="E44" s="13" t="s">
        <v>1383</v>
      </c>
      <c r="T44" s="13">
        <v>6750</v>
      </c>
      <c r="U44" s="13">
        <v>5000</v>
      </c>
    </row>
    <row r="45" spans="1:90">
      <c r="A45" s="13" t="s">
        <v>1493</v>
      </c>
      <c r="B45" s="13" t="s">
        <v>1287</v>
      </c>
      <c r="C45" s="13" t="s">
        <v>1382</v>
      </c>
      <c r="D45" s="13" t="s">
        <v>1292</v>
      </c>
      <c r="E45" s="13" t="s">
        <v>1383</v>
      </c>
      <c r="O45" s="13">
        <v>7500</v>
      </c>
      <c r="P45" s="13">
        <v>100</v>
      </c>
      <c r="CL45" s="13">
        <v>250</v>
      </c>
    </row>
    <row r="46" spans="1:90">
      <c r="A46" s="13" t="s">
        <v>1496</v>
      </c>
      <c r="B46" s="13" t="s">
        <v>1287</v>
      </c>
      <c r="C46" s="13" t="s">
        <v>1382</v>
      </c>
      <c r="D46" s="13" t="s">
        <v>1292</v>
      </c>
      <c r="E46" s="13" t="s">
        <v>1383</v>
      </c>
      <c r="AC46" s="13">
        <v>4000</v>
      </c>
      <c r="AD46" s="13">
        <v>5000</v>
      </c>
      <c r="AF46" s="13">
        <v>3000</v>
      </c>
    </row>
    <row r="47" spans="1:90">
      <c r="A47" s="13" t="s">
        <v>1499</v>
      </c>
      <c r="B47" s="13" t="s">
        <v>1287</v>
      </c>
      <c r="C47" s="13" t="s">
        <v>1382</v>
      </c>
      <c r="D47" s="13" t="s">
        <v>1292</v>
      </c>
      <c r="E47" s="13" t="s">
        <v>1383</v>
      </c>
      <c r="AC47" s="13">
        <v>3500</v>
      </c>
      <c r="AD47" s="13">
        <v>3000</v>
      </c>
      <c r="AF47" s="13">
        <v>3000</v>
      </c>
    </row>
    <row r="48" spans="1:90">
      <c r="A48" s="13" t="s">
        <v>1501</v>
      </c>
      <c r="B48" s="13" t="s">
        <v>1287</v>
      </c>
      <c r="C48" s="13" t="s">
        <v>1382</v>
      </c>
      <c r="D48" s="13" t="s">
        <v>1292</v>
      </c>
      <c r="E48" s="13" t="s">
        <v>1383</v>
      </c>
      <c r="AA48" s="13">
        <v>2500</v>
      </c>
    </row>
    <row r="49" spans="1:90">
      <c r="A49" s="13" t="s">
        <v>1503</v>
      </c>
      <c r="B49" s="13" t="s">
        <v>1287</v>
      </c>
      <c r="C49" s="13" t="s">
        <v>1382</v>
      </c>
      <c r="D49" s="13" t="s">
        <v>1292</v>
      </c>
      <c r="E49" s="13" t="s">
        <v>1383</v>
      </c>
      <c r="O49" s="13">
        <v>8000</v>
      </c>
      <c r="P49" s="13">
        <v>100</v>
      </c>
      <c r="CL49" s="13">
        <v>250</v>
      </c>
    </row>
    <row r="50" spans="1:90">
      <c r="A50" s="13" t="s">
        <v>1506</v>
      </c>
      <c r="B50" s="13" t="s">
        <v>1287</v>
      </c>
      <c r="C50" s="13" t="s">
        <v>1382</v>
      </c>
      <c r="D50" s="13" t="s">
        <v>1292</v>
      </c>
      <c r="E50" s="13" t="s">
        <v>1383</v>
      </c>
      <c r="R50" s="13">
        <v>28500</v>
      </c>
      <c r="S50" s="13">
        <v>35500</v>
      </c>
    </row>
    <row r="51" spans="1:90">
      <c r="A51" s="13" t="s">
        <v>1511</v>
      </c>
      <c r="B51" s="13" t="s">
        <v>1287</v>
      </c>
      <c r="C51" s="13" t="s">
        <v>1382</v>
      </c>
      <c r="D51" s="13" t="s">
        <v>1292</v>
      </c>
      <c r="E51" s="13" t="s">
        <v>1383</v>
      </c>
      <c r="R51" s="13">
        <v>28000</v>
      </c>
      <c r="S51" s="13">
        <v>35000</v>
      </c>
    </row>
    <row r="52" spans="1:90">
      <c r="A52" s="13" t="s">
        <v>1512</v>
      </c>
      <c r="B52" s="13" t="s">
        <v>1287</v>
      </c>
      <c r="C52" s="13" t="s">
        <v>1382</v>
      </c>
      <c r="D52" s="13" t="s">
        <v>1292</v>
      </c>
      <c r="E52" s="13" t="s">
        <v>1383</v>
      </c>
      <c r="W52" s="13">
        <v>150</v>
      </c>
    </row>
    <row r="53" spans="1:90">
      <c r="A53" s="13" t="s">
        <v>1514</v>
      </c>
      <c r="B53" s="13" t="s">
        <v>1287</v>
      </c>
      <c r="C53" s="13" t="s">
        <v>1519</v>
      </c>
      <c r="D53" s="13" t="s">
        <v>1292</v>
      </c>
      <c r="E53" s="13" t="s">
        <v>1520</v>
      </c>
      <c r="F53" s="13">
        <v>700</v>
      </c>
      <c r="G53" s="13">
        <v>1250</v>
      </c>
      <c r="I53" s="13">
        <v>500</v>
      </c>
      <c r="J53" s="13">
        <v>300</v>
      </c>
      <c r="K53" s="13">
        <v>5000</v>
      </c>
      <c r="L53" s="13">
        <v>15000</v>
      </c>
      <c r="M53" s="13">
        <v>750</v>
      </c>
      <c r="N53" s="13">
        <v>1500</v>
      </c>
      <c r="O53" s="13">
        <v>7500</v>
      </c>
      <c r="P53" s="13">
        <v>100</v>
      </c>
      <c r="R53" s="13">
        <v>25000</v>
      </c>
      <c r="S53" s="13">
        <v>35000</v>
      </c>
      <c r="T53" s="13">
        <v>4500</v>
      </c>
      <c r="U53" s="13">
        <v>3500</v>
      </c>
      <c r="V53" s="13">
        <v>600</v>
      </c>
      <c r="W53" s="13">
        <v>100</v>
      </c>
      <c r="X53" s="13">
        <v>200</v>
      </c>
      <c r="Y53" s="13">
        <v>300</v>
      </c>
      <c r="Z53" s="13">
        <v>700</v>
      </c>
      <c r="AA53" s="13">
        <v>2500</v>
      </c>
      <c r="AB53" s="13">
        <v>2500</v>
      </c>
      <c r="AC53" s="13">
        <v>2000</v>
      </c>
      <c r="AD53" s="13">
        <v>2000</v>
      </c>
      <c r="AE53" s="13">
        <v>1500</v>
      </c>
      <c r="AF53" s="13">
        <v>3000</v>
      </c>
      <c r="AG53" s="13">
        <v>500</v>
      </c>
      <c r="AI53" s="13">
        <v>1000</v>
      </c>
      <c r="AL53" s="13">
        <v>1200</v>
      </c>
      <c r="AO53" s="13">
        <v>1100</v>
      </c>
      <c r="AR53" s="13">
        <v>1400</v>
      </c>
      <c r="AW53" s="13">
        <v>450</v>
      </c>
      <c r="BF53" s="13">
        <v>600</v>
      </c>
      <c r="BG53" s="13">
        <v>3000</v>
      </c>
      <c r="BH53" s="13">
        <v>2500</v>
      </c>
      <c r="BI53" s="13">
        <v>1500</v>
      </c>
      <c r="BJ53" s="13">
        <v>3000</v>
      </c>
      <c r="BK53" s="13">
        <v>600</v>
      </c>
      <c r="BM53" s="13">
        <v>1200</v>
      </c>
      <c r="BP53" s="13">
        <v>500</v>
      </c>
      <c r="BZ53" s="13">
        <v>200</v>
      </c>
      <c r="CB53" s="13">
        <v>200</v>
      </c>
      <c r="CD53" s="13">
        <v>100</v>
      </c>
      <c r="CE53" s="13">
        <v>1250</v>
      </c>
      <c r="CH53" s="13">
        <v>100</v>
      </c>
      <c r="CI53" s="13">
        <v>650</v>
      </c>
      <c r="CJ53" s="13">
        <v>800</v>
      </c>
      <c r="CK53" s="13">
        <v>500</v>
      </c>
      <c r="CL53" s="13">
        <v>500</v>
      </c>
    </row>
    <row r="54" spans="1:90">
      <c r="A54" s="13" t="s">
        <v>1531</v>
      </c>
      <c r="B54" s="13" t="s">
        <v>1287</v>
      </c>
      <c r="C54" s="13" t="s">
        <v>1519</v>
      </c>
      <c r="D54" s="13" t="s">
        <v>1292</v>
      </c>
      <c r="E54" s="13" t="s">
        <v>1520</v>
      </c>
      <c r="F54" s="13">
        <v>650</v>
      </c>
      <c r="G54" s="13">
        <v>1250</v>
      </c>
      <c r="I54" s="13">
        <v>500</v>
      </c>
      <c r="J54" s="13">
        <v>300</v>
      </c>
      <c r="K54" s="13">
        <v>5000</v>
      </c>
      <c r="L54" s="13">
        <v>15000</v>
      </c>
      <c r="M54" s="13">
        <v>700</v>
      </c>
      <c r="N54" s="13">
        <v>1500</v>
      </c>
      <c r="O54" s="13">
        <v>7500</v>
      </c>
      <c r="P54" s="13">
        <v>100</v>
      </c>
      <c r="R54" s="13">
        <v>25000</v>
      </c>
      <c r="S54" s="13">
        <v>35000</v>
      </c>
      <c r="T54" s="13">
        <v>5000</v>
      </c>
      <c r="U54" s="13">
        <v>4000</v>
      </c>
      <c r="V54" s="13">
        <v>500</v>
      </c>
      <c r="W54" s="13">
        <v>100</v>
      </c>
      <c r="X54" s="13">
        <v>200</v>
      </c>
      <c r="Y54" s="13">
        <v>350</v>
      </c>
      <c r="Z54" s="13">
        <v>600</v>
      </c>
      <c r="AA54" s="13">
        <v>3000</v>
      </c>
      <c r="AB54" s="13">
        <v>2500</v>
      </c>
      <c r="AC54" s="13">
        <v>2000</v>
      </c>
      <c r="AD54" s="13">
        <v>2000</v>
      </c>
      <c r="AE54" s="13">
        <v>1500</v>
      </c>
      <c r="AF54" s="13">
        <v>3000</v>
      </c>
      <c r="AG54" s="13">
        <v>500</v>
      </c>
      <c r="AI54" s="13">
        <v>1000</v>
      </c>
      <c r="AL54" s="13">
        <v>1200</v>
      </c>
      <c r="AO54" s="13">
        <v>1100</v>
      </c>
      <c r="AR54" s="13">
        <v>1500</v>
      </c>
      <c r="AW54" s="13">
        <v>450</v>
      </c>
      <c r="BF54" s="13">
        <v>600</v>
      </c>
      <c r="BG54" s="13">
        <v>3000</v>
      </c>
      <c r="BH54" s="13">
        <v>2500</v>
      </c>
      <c r="BI54" s="13">
        <v>1500</v>
      </c>
      <c r="BJ54" s="13">
        <v>3500</v>
      </c>
      <c r="BK54" s="13">
        <v>600</v>
      </c>
      <c r="BM54" s="13">
        <v>1200</v>
      </c>
      <c r="BP54" s="13">
        <v>500</v>
      </c>
      <c r="BS54" s="13">
        <v>1750</v>
      </c>
      <c r="BV54" s="13">
        <v>1500</v>
      </c>
      <c r="BZ54" s="13">
        <v>200</v>
      </c>
      <c r="CB54" s="13">
        <v>200</v>
      </c>
      <c r="CD54" s="13">
        <v>100</v>
      </c>
      <c r="CE54" s="13">
        <v>1250</v>
      </c>
      <c r="CH54" s="13">
        <v>100</v>
      </c>
      <c r="CI54" s="13">
        <v>600</v>
      </c>
      <c r="CJ54" s="13">
        <v>800</v>
      </c>
      <c r="CK54" s="13">
        <v>500</v>
      </c>
      <c r="CL54" s="13">
        <v>500</v>
      </c>
    </row>
    <row r="55" spans="1:90">
      <c r="A55" s="13" t="s">
        <v>1538</v>
      </c>
      <c r="B55" s="13" t="s">
        <v>1287</v>
      </c>
      <c r="C55" s="13" t="s">
        <v>1519</v>
      </c>
      <c r="D55" s="13" t="s">
        <v>1292</v>
      </c>
      <c r="E55" s="13" t="s">
        <v>1520</v>
      </c>
      <c r="F55" s="13">
        <v>900</v>
      </c>
      <c r="G55" s="13">
        <v>1250</v>
      </c>
      <c r="I55" s="13">
        <v>500</v>
      </c>
      <c r="J55" s="13">
        <v>300</v>
      </c>
      <c r="K55" s="13">
        <v>5500</v>
      </c>
      <c r="L55" s="13">
        <v>15000</v>
      </c>
      <c r="M55" s="13">
        <v>700</v>
      </c>
      <c r="N55" s="13">
        <v>1500</v>
      </c>
      <c r="O55" s="13">
        <v>6000</v>
      </c>
      <c r="P55" s="13">
        <v>100</v>
      </c>
      <c r="R55" s="13">
        <v>25000</v>
      </c>
      <c r="S55" s="13">
        <v>35000</v>
      </c>
      <c r="T55" s="13">
        <v>4500</v>
      </c>
      <c r="U55" s="13">
        <v>3500</v>
      </c>
      <c r="V55" s="13">
        <v>500</v>
      </c>
      <c r="W55" s="13">
        <v>100</v>
      </c>
      <c r="X55" s="13">
        <v>200</v>
      </c>
      <c r="Y55" s="13">
        <v>300</v>
      </c>
      <c r="Z55" s="13">
        <v>500</v>
      </c>
      <c r="AA55" s="13">
        <v>3000</v>
      </c>
      <c r="AB55" s="13">
        <v>2250</v>
      </c>
      <c r="AC55" s="13">
        <v>2000</v>
      </c>
      <c r="AD55" s="13">
        <v>2000</v>
      </c>
      <c r="AE55" s="13">
        <v>750</v>
      </c>
      <c r="AF55" s="13">
        <v>3000</v>
      </c>
      <c r="AG55" s="13">
        <v>450</v>
      </c>
      <c r="AI55" s="13">
        <v>1000</v>
      </c>
      <c r="AL55" s="13">
        <v>1200</v>
      </c>
      <c r="AO55" s="13">
        <v>1100</v>
      </c>
      <c r="AR55" s="13">
        <v>1400</v>
      </c>
      <c r="AW55" s="13">
        <v>450</v>
      </c>
      <c r="BG55" s="13">
        <v>3000</v>
      </c>
      <c r="BH55" s="13">
        <v>2500</v>
      </c>
      <c r="BI55" s="13">
        <v>1500</v>
      </c>
      <c r="BJ55" s="13">
        <v>3000</v>
      </c>
      <c r="BK55" s="13">
        <v>500</v>
      </c>
      <c r="BM55" s="13">
        <v>1000</v>
      </c>
      <c r="BP55" s="13">
        <v>500</v>
      </c>
      <c r="BV55" s="13">
        <v>1100</v>
      </c>
      <c r="BZ55" s="13">
        <v>200</v>
      </c>
      <c r="CB55" s="13">
        <v>200</v>
      </c>
      <c r="CD55" s="13">
        <v>200</v>
      </c>
      <c r="CE55" s="13">
        <v>1100</v>
      </c>
      <c r="CH55" s="13">
        <v>50</v>
      </c>
      <c r="CI55" s="13">
        <v>650</v>
      </c>
      <c r="CJ55" s="13">
        <v>850</v>
      </c>
      <c r="CK55" s="13">
        <v>500</v>
      </c>
      <c r="CL55" s="13">
        <v>500</v>
      </c>
    </row>
    <row r="56" spans="1:90">
      <c r="A56" s="13" t="s">
        <v>1544</v>
      </c>
      <c r="B56" s="13" t="s">
        <v>1287</v>
      </c>
      <c r="C56" s="13" t="s">
        <v>1519</v>
      </c>
      <c r="D56" s="13" t="s">
        <v>1292</v>
      </c>
      <c r="E56" s="13" t="s">
        <v>1520</v>
      </c>
      <c r="F56" s="13">
        <v>900</v>
      </c>
      <c r="I56" s="13">
        <v>500</v>
      </c>
      <c r="J56" s="13">
        <v>300</v>
      </c>
      <c r="K56" s="13">
        <v>5000</v>
      </c>
      <c r="L56" s="13">
        <v>16000</v>
      </c>
      <c r="M56" s="13">
        <v>750</v>
      </c>
      <c r="N56" s="13">
        <v>1500</v>
      </c>
      <c r="O56" s="13">
        <v>6000</v>
      </c>
      <c r="P56" s="13">
        <v>100</v>
      </c>
      <c r="R56" s="13">
        <v>25000</v>
      </c>
      <c r="S56" s="13">
        <v>35000</v>
      </c>
      <c r="T56" s="13">
        <v>4500</v>
      </c>
      <c r="U56" s="13">
        <v>3500</v>
      </c>
      <c r="V56" s="13">
        <v>600</v>
      </c>
      <c r="W56" s="13">
        <v>100</v>
      </c>
      <c r="X56" s="13">
        <v>200</v>
      </c>
      <c r="Y56" s="13">
        <v>300</v>
      </c>
      <c r="Z56" s="13">
        <v>500</v>
      </c>
      <c r="AA56" s="13">
        <v>3000</v>
      </c>
      <c r="AB56" s="13">
        <v>2250</v>
      </c>
      <c r="AC56" s="13">
        <v>2000</v>
      </c>
      <c r="AD56" s="13">
        <v>2000</v>
      </c>
      <c r="AE56" s="13">
        <v>750</v>
      </c>
      <c r="AF56" s="13">
        <v>3000</v>
      </c>
      <c r="AG56" s="13">
        <v>400</v>
      </c>
      <c r="AI56" s="13">
        <v>1000</v>
      </c>
      <c r="AL56" s="13">
        <v>1200</v>
      </c>
      <c r="AO56" s="13">
        <v>1100</v>
      </c>
      <c r="AR56" s="13">
        <v>1400</v>
      </c>
      <c r="AW56" s="13">
        <v>450</v>
      </c>
      <c r="BG56" s="13">
        <v>3000</v>
      </c>
      <c r="BH56" s="13">
        <v>2250</v>
      </c>
      <c r="BI56" s="13">
        <v>1500</v>
      </c>
      <c r="BJ56" s="13">
        <v>3000</v>
      </c>
      <c r="BK56" s="13">
        <v>500</v>
      </c>
      <c r="BM56" s="13">
        <v>1000</v>
      </c>
      <c r="BP56" s="13">
        <v>500</v>
      </c>
      <c r="BV56" s="13">
        <v>1100</v>
      </c>
      <c r="BZ56" s="13">
        <v>200</v>
      </c>
      <c r="CB56" s="13">
        <v>200</v>
      </c>
      <c r="CD56" s="13">
        <v>200</v>
      </c>
      <c r="CE56" s="13">
        <v>1200</v>
      </c>
      <c r="CH56" s="13">
        <v>50</v>
      </c>
      <c r="CI56" s="13">
        <v>650</v>
      </c>
      <c r="CJ56" s="13">
        <v>800</v>
      </c>
      <c r="CK56" s="13">
        <v>500</v>
      </c>
      <c r="CL56" s="13">
        <v>500</v>
      </c>
    </row>
    <row r="57" spans="1:90">
      <c r="A57" s="13" t="s">
        <v>1550</v>
      </c>
      <c r="B57" s="13" t="s">
        <v>1553</v>
      </c>
      <c r="C57" s="13" t="s">
        <v>1556</v>
      </c>
      <c r="D57" s="13" t="s">
        <v>1557</v>
      </c>
      <c r="E57" s="13" t="s">
        <v>1558</v>
      </c>
      <c r="F57" s="13">
        <v>2000</v>
      </c>
      <c r="G57" s="13">
        <v>4500</v>
      </c>
      <c r="H57" s="13">
        <v>5000</v>
      </c>
      <c r="I57" s="13">
        <v>500</v>
      </c>
      <c r="J57" s="13">
        <v>300</v>
      </c>
      <c r="K57" s="13">
        <v>6000</v>
      </c>
      <c r="L57" s="13">
        <v>19500</v>
      </c>
      <c r="M57" s="13">
        <v>1500</v>
      </c>
      <c r="N57" s="13">
        <v>1500</v>
      </c>
      <c r="O57" s="13">
        <v>6000</v>
      </c>
      <c r="P57" s="13">
        <v>100</v>
      </c>
      <c r="T57" s="13">
        <v>8500</v>
      </c>
      <c r="U57" s="13">
        <v>7500</v>
      </c>
      <c r="V57" s="13">
        <v>2500</v>
      </c>
      <c r="W57" s="13">
        <v>250</v>
      </c>
      <c r="X57" s="13">
        <v>750</v>
      </c>
      <c r="Y57" s="13">
        <v>1250</v>
      </c>
      <c r="Z57" s="13">
        <v>2000</v>
      </c>
      <c r="AA57" s="13">
        <v>2000</v>
      </c>
      <c r="AB57" s="13">
        <v>4000</v>
      </c>
      <c r="AC57" s="13">
        <v>3000</v>
      </c>
      <c r="AD57" s="13">
        <v>3000</v>
      </c>
      <c r="AE57" s="13">
        <v>1500</v>
      </c>
      <c r="AF57" s="13">
        <v>7000</v>
      </c>
      <c r="AG57" s="13">
        <v>650</v>
      </c>
      <c r="CL57" s="13">
        <v>200</v>
      </c>
    </row>
    <row r="58" spans="1:90">
      <c r="A58" s="13" t="s">
        <v>1570</v>
      </c>
      <c r="B58" s="13" t="s">
        <v>1553</v>
      </c>
      <c r="C58" s="13" t="s">
        <v>1556</v>
      </c>
      <c r="D58" s="13" t="s">
        <v>1557</v>
      </c>
      <c r="E58" s="13" t="s">
        <v>1558</v>
      </c>
      <c r="F58" s="13">
        <v>1500</v>
      </c>
      <c r="G58" s="13">
        <v>4500</v>
      </c>
      <c r="H58" s="13">
        <v>5000</v>
      </c>
      <c r="I58" s="13">
        <v>600</v>
      </c>
      <c r="J58" s="13">
        <v>350</v>
      </c>
      <c r="K58" s="13">
        <v>7000</v>
      </c>
      <c r="L58" s="13">
        <v>15000</v>
      </c>
      <c r="M58" s="13">
        <v>1000</v>
      </c>
      <c r="N58" s="13">
        <v>3000</v>
      </c>
      <c r="O58" s="13">
        <v>4500</v>
      </c>
      <c r="P58" s="13">
        <v>100</v>
      </c>
      <c r="T58" s="13">
        <v>8500</v>
      </c>
      <c r="U58" s="13">
        <v>7500</v>
      </c>
      <c r="V58" s="13">
        <v>2250</v>
      </c>
      <c r="W58" s="13">
        <v>225</v>
      </c>
      <c r="X58" s="13">
        <v>750</v>
      </c>
      <c r="Y58" s="13">
        <v>1250</v>
      </c>
      <c r="Z58" s="13">
        <v>2000</v>
      </c>
      <c r="AA58" s="13">
        <v>2000</v>
      </c>
      <c r="AB58" s="13">
        <v>4000</v>
      </c>
      <c r="AC58" s="13">
        <v>3000</v>
      </c>
      <c r="AD58" s="13">
        <v>3000</v>
      </c>
      <c r="AE58" s="13">
        <v>6000</v>
      </c>
      <c r="AF58" s="13">
        <v>7000</v>
      </c>
      <c r="AG58" s="13">
        <v>500</v>
      </c>
      <c r="CL58" s="13">
        <v>200</v>
      </c>
    </row>
    <row r="59" spans="1:90">
      <c r="A59" s="13" t="s">
        <v>1585</v>
      </c>
      <c r="B59" s="13" t="s">
        <v>1588</v>
      </c>
      <c r="C59" s="13" t="s">
        <v>1590</v>
      </c>
      <c r="D59" s="13" t="s">
        <v>1591</v>
      </c>
      <c r="E59" s="13" t="s">
        <v>1592</v>
      </c>
      <c r="F59" s="13">
        <v>7500</v>
      </c>
      <c r="G59" s="13">
        <v>1750</v>
      </c>
      <c r="H59" s="13">
        <v>1000</v>
      </c>
      <c r="I59" s="13">
        <v>1000</v>
      </c>
      <c r="J59" s="13">
        <v>1500</v>
      </c>
      <c r="O59" s="13">
        <v>7000</v>
      </c>
      <c r="P59" s="13">
        <v>200</v>
      </c>
      <c r="AE59" s="13">
        <v>750</v>
      </c>
      <c r="AG59" s="13">
        <v>1250</v>
      </c>
      <c r="CL59" s="13">
        <v>1250</v>
      </c>
    </row>
    <row r="60" spans="1:90">
      <c r="A60" s="13" t="s">
        <v>1602</v>
      </c>
      <c r="B60" s="13" t="s">
        <v>1588</v>
      </c>
      <c r="C60" s="13" t="s">
        <v>1590</v>
      </c>
      <c r="D60" s="13" t="s">
        <v>1591</v>
      </c>
      <c r="E60" s="13" t="s">
        <v>1592</v>
      </c>
      <c r="F60" s="13">
        <v>6500</v>
      </c>
      <c r="G60" s="13">
        <v>1500</v>
      </c>
      <c r="H60" s="13">
        <v>1750</v>
      </c>
      <c r="I60" s="13">
        <v>500</v>
      </c>
      <c r="J60" s="13">
        <v>800</v>
      </c>
      <c r="O60" s="13">
        <v>9000</v>
      </c>
      <c r="P60" s="13">
        <v>300</v>
      </c>
      <c r="AE60" s="13">
        <v>1250</v>
      </c>
      <c r="AG60" s="13">
        <v>1750</v>
      </c>
      <c r="CL60" s="13">
        <v>1000</v>
      </c>
    </row>
    <row r="61" spans="1:90">
      <c r="A61" s="13" t="s">
        <v>1606</v>
      </c>
      <c r="B61" s="13" t="s">
        <v>1588</v>
      </c>
      <c r="C61" s="13" t="s">
        <v>1590</v>
      </c>
      <c r="D61" s="13" t="s">
        <v>1591</v>
      </c>
      <c r="E61" s="13" t="s">
        <v>1592</v>
      </c>
      <c r="F61" s="13">
        <v>6500</v>
      </c>
      <c r="G61" s="13">
        <v>2000</v>
      </c>
      <c r="H61" s="13">
        <v>2250</v>
      </c>
      <c r="I61" s="13">
        <v>750</v>
      </c>
      <c r="J61" s="13">
        <v>1000</v>
      </c>
      <c r="O61" s="13">
        <v>9500</v>
      </c>
      <c r="P61" s="13">
        <v>350</v>
      </c>
      <c r="AE61" s="13">
        <v>2250</v>
      </c>
      <c r="AG61" s="13">
        <v>2000</v>
      </c>
      <c r="CL61" s="13">
        <v>1300</v>
      </c>
    </row>
    <row r="62" spans="1:90">
      <c r="A62" s="13" t="s">
        <v>1612</v>
      </c>
      <c r="B62" s="13" t="s">
        <v>1588</v>
      </c>
      <c r="C62" s="13" t="s">
        <v>1590</v>
      </c>
      <c r="D62" s="13" t="s">
        <v>1591</v>
      </c>
      <c r="E62" s="13" t="s">
        <v>1592</v>
      </c>
      <c r="F62" s="13">
        <v>7000</v>
      </c>
      <c r="G62" s="13">
        <v>2000</v>
      </c>
      <c r="H62" s="13">
        <v>2500</v>
      </c>
      <c r="I62" s="13">
        <v>800</v>
      </c>
      <c r="J62" s="13">
        <v>1500</v>
      </c>
      <c r="O62" s="13">
        <v>11000</v>
      </c>
      <c r="P62" s="13">
        <v>400</v>
      </c>
      <c r="AE62" s="13">
        <v>1500</v>
      </c>
      <c r="AG62" s="13">
        <v>1750</v>
      </c>
      <c r="CL62" s="13">
        <v>1500</v>
      </c>
    </row>
    <row r="63" spans="1:90">
      <c r="A63" s="13" t="s">
        <v>1615</v>
      </c>
      <c r="B63" s="13" t="s">
        <v>1588</v>
      </c>
      <c r="C63" s="13" t="s">
        <v>1590</v>
      </c>
      <c r="D63" s="13" t="s">
        <v>1591</v>
      </c>
      <c r="E63" s="13" t="s">
        <v>1592</v>
      </c>
      <c r="F63" s="13">
        <v>8000</v>
      </c>
      <c r="G63" s="13">
        <v>1500</v>
      </c>
      <c r="H63" s="13">
        <v>2000</v>
      </c>
      <c r="I63" s="13">
        <v>600</v>
      </c>
      <c r="J63" s="13">
        <v>1000</v>
      </c>
      <c r="O63" s="13">
        <v>8000</v>
      </c>
      <c r="P63" s="13">
        <v>300</v>
      </c>
      <c r="AE63" s="13">
        <v>1000</v>
      </c>
      <c r="AG63" s="13">
        <v>1500</v>
      </c>
      <c r="CL63" s="13">
        <v>1000</v>
      </c>
    </row>
    <row r="64" spans="1:90">
      <c r="A64" s="13" t="s">
        <v>1617</v>
      </c>
      <c r="B64" s="13" t="s">
        <v>1588</v>
      </c>
      <c r="C64" s="13" t="s">
        <v>1590</v>
      </c>
      <c r="D64" s="13" t="s">
        <v>1591</v>
      </c>
      <c r="E64" s="13" t="s">
        <v>1592</v>
      </c>
      <c r="I64" s="13">
        <v>600</v>
      </c>
      <c r="O64" s="13">
        <v>8000</v>
      </c>
      <c r="P64" s="13">
        <v>300</v>
      </c>
      <c r="AE64" s="13">
        <v>1250</v>
      </c>
      <c r="AG64" s="13">
        <v>1500</v>
      </c>
      <c r="CL64" s="13">
        <v>1000</v>
      </c>
    </row>
    <row r="65" spans="1:90">
      <c r="A65" s="13" t="s">
        <v>1624</v>
      </c>
      <c r="B65" s="13" t="s">
        <v>1588</v>
      </c>
      <c r="C65" s="13" t="s">
        <v>1590</v>
      </c>
      <c r="D65" s="13" t="s">
        <v>1591</v>
      </c>
      <c r="E65" s="13" t="s">
        <v>1592</v>
      </c>
      <c r="F65" s="13">
        <v>6000</v>
      </c>
      <c r="G65" s="13">
        <v>1750</v>
      </c>
      <c r="H65" s="13">
        <v>2000</v>
      </c>
      <c r="I65" s="13">
        <v>800</v>
      </c>
      <c r="J65" s="13">
        <v>1500</v>
      </c>
      <c r="O65" s="13">
        <v>9500</v>
      </c>
      <c r="P65" s="13">
        <v>400</v>
      </c>
      <c r="AE65" s="13">
        <v>1250</v>
      </c>
      <c r="AG65" s="13">
        <v>1750</v>
      </c>
      <c r="CL65" s="13">
        <v>1250</v>
      </c>
    </row>
    <row r="66" spans="1:90">
      <c r="A66" s="13" t="s">
        <v>1627</v>
      </c>
      <c r="B66" s="13" t="s">
        <v>1588</v>
      </c>
      <c r="C66" s="13" t="s">
        <v>1590</v>
      </c>
      <c r="D66" s="13" t="s">
        <v>1591</v>
      </c>
      <c r="E66" s="13" t="s">
        <v>1592</v>
      </c>
      <c r="F66" s="13">
        <v>7000</v>
      </c>
      <c r="G66" s="13">
        <v>1750</v>
      </c>
      <c r="H66" s="13">
        <v>2000</v>
      </c>
      <c r="I66" s="13">
        <v>650</v>
      </c>
      <c r="J66" s="13">
        <v>1500</v>
      </c>
      <c r="O66" s="13">
        <v>8750</v>
      </c>
      <c r="P66" s="13">
        <v>450</v>
      </c>
      <c r="AE66" s="13">
        <v>1500</v>
      </c>
      <c r="AG66" s="13">
        <v>1250</v>
      </c>
      <c r="CL66" s="13">
        <v>1500</v>
      </c>
    </row>
    <row r="67" spans="1:90">
      <c r="A67" s="13" t="s">
        <v>1628</v>
      </c>
      <c r="B67" s="13" t="s">
        <v>1553</v>
      </c>
      <c r="C67" s="13" t="s">
        <v>1556</v>
      </c>
      <c r="D67" s="13" t="s">
        <v>1557</v>
      </c>
      <c r="E67" s="13" t="s">
        <v>1558</v>
      </c>
      <c r="F67" s="13">
        <v>1300</v>
      </c>
      <c r="G67" s="13">
        <v>4000</v>
      </c>
      <c r="H67" s="13">
        <v>4500</v>
      </c>
      <c r="I67" s="13">
        <v>400</v>
      </c>
      <c r="J67" s="13">
        <v>350</v>
      </c>
      <c r="K67" s="13">
        <v>7500</v>
      </c>
      <c r="L67" s="13">
        <v>14000</v>
      </c>
      <c r="M67" s="13">
        <v>2000</v>
      </c>
      <c r="N67" s="13">
        <v>2000</v>
      </c>
      <c r="T67" s="13">
        <v>8000</v>
      </c>
      <c r="U67" s="13">
        <v>6500</v>
      </c>
      <c r="V67" s="13">
        <v>1400</v>
      </c>
      <c r="W67" s="13">
        <v>150</v>
      </c>
      <c r="AA67" s="13">
        <v>1600</v>
      </c>
      <c r="AB67" s="13">
        <v>3500</v>
      </c>
      <c r="AC67" s="13">
        <v>3000</v>
      </c>
      <c r="AD67" s="13">
        <v>3000</v>
      </c>
      <c r="AE67" s="13">
        <v>1250</v>
      </c>
      <c r="AF67" s="13">
        <v>7000</v>
      </c>
    </row>
    <row r="68" spans="1:90">
      <c r="A68" s="13" t="s">
        <v>1643</v>
      </c>
      <c r="B68" s="13" t="s">
        <v>1588</v>
      </c>
      <c r="C68" s="13" t="s">
        <v>1590</v>
      </c>
      <c r="D68" s="13" t="s">
        <v>1591</v>
      </c>
      <c r="E68" s="13" t="s">
        <v>1592</v>
      </c>
      <c r="F68" s="13">
        <v>7500</v>
      </c>
      <c r="G68" s="13">
        <v>1000</v>
      </c>
      <c r="H68" s="13">
        <v>1250</v>
      </c>
      <c r="I68" s="13">
        <v>700</v>
      </c>
      <c r="J68" s="13">
        <v>900</v>
      </c>
      <c r="O68" s="13">
        <v>9500</v>
      </c>
      <c r="P68" s="13">
        <v>400</v>
      </c>
      <c r="AE68" s="13">
        <v>1250</v>
      </c>
      <c r="AG68" s="13">
        <v>1500</v>
      </c>
      <c r="CL68" s="13">
        <v>1000</v>
      </c>
    </row>
    <row r="69" spans="1:90">
      <c r="A69" s="13" t="s">
        <v>1646</v>
      </c>
      <c r="B69" s="13" t="s">
        <v>1588</v>
      </c>
      <c r="C69" s="13" t="s">
        <v>1590</v>
      </c>
      <c r="D69" s="13" t="s">
        <v>1591</v>
      </c>
      <c r="E69" s="13" t="s">
        <v>1592</v>
      </c>
      <c r="F69" s="13">
        <v>7000</v>
      </c>
      <c r="G69" s="13">
        <v>1250</v>
      </c>
      <c r="H69" s="13">
        <v>1500</v>
      </c>
      <c r="I69" s="13">
        <v>600</v>
      </c>
      <c r="J69" s="13">
        <v>1500</v>
      </c>
      <c r="O69" s="13">
        <v>9000</v>
      </c>
      <c r="P69" s="13">
        <v>400</v>
      </c>
      <c r="AE69" s="13">
        <v>1000</v>
      </c>
      <c r="AG69" s="13">
        <v>1000</v>
      </c>
      <c r="CL69" s="13">
        <v>1000</v>
      </c>
    </row>
    <row r="70" spans="1:90">
      <c r="A70" s="13" t="s">
        <v>1648</v>
      </c>
      <c r="B70" s="13" t="s">
        <v>1553</v>
      </c>
      <c r="C70" s="13" t="s">
        <v>1556</v>
      </c>
      <c r="D70" s="13" t="s">
        <v>1557</v>
      </c>
      <c r="E70" s="13" t="s">
        <v>1558</v>
      </c>
      <c r="F70" s="13">
        <v>1500</v>
      </c>
      <c r="G70" s="13">
        <v>4500</v>
      </c>
      <c r="H70" s="13">
        <v>5000</v>
      </c>
      <c r="I70" s="13">
        <v>600</v>
      </c>
      <c r="J70" s="13">
        <v>350</v>
      </c>
      <c r="K70" s="13">
        <v>7000</v>
      </c>
      <c r="L70" s="13">
        <v>15000</v>
      </c>
      <c r="M70" s="13">
        <v>1500</v>
      </c>
      <c r="N70" s="13">
        <v>3000</v>
      </c>
      <c r="O70" s="13">
        <v>4000</v>
      </c>
      <c r="P70" s="13">
        <v>100</v>
      </c>
      <c r="T70" s="13">
        <v>8500</v>
      </c>
      <c r="U70" s="13">
        <v>7500</v>
      </c>
      <c r="V70" s="13">
        <v>2500</v>
      </c>
      <c r="W70" s="13">
        <v>250</v>
      </c>
      <c r="X70" s="13">
        <v>750</v>
      </c>
      <c r="Y70" s="13">
        <v>1250</v>
      </c>
      <c r="Z70" s="13">
        <v>2000</v>
      </c>
      <c r="AA70" s="13">
        <v>2000</v>
      </c>
      <c r="AB70" s="13">
        <v>3000</v>
      </c>
      <c r="AC70" s="13">
        <v>3000</v>
      </c>
      <c r="AD70" s="13">
        <v>3500</v>
      </c>
      <c r="AE70" s="13">
        <v>7000</v>
      </c>
      <c r="AF70" s="13">
        <v>7000</v>
      </c>
      <c r="AG70" s="13">
        <v>500</v>
      </c>
      <c r="CL70" s="13">
        <v>200</v>
      </c>
    </row>
    <row r="71" spans="1:90">
      <c r="A71" s="13" t="s">
        <v>1656</v>
      </c>
      <c r="B71" s="13" t="s">
        <v>1588</v>
      </c>
      <c r="C71" s="13" t="s">
        <v>1660</v>
      </c>
      <c r="D71" s="13" t="s">
        <v>1591</v>
      </c>
      <c r="E71" s="13" t="s">
        <v>1661</v>
      </c>
      <c r="F71" s="13">
        <v>1250</v>
      </c>
      <c r="G71" s="13">
        <v>3250</v>
      </c>
      <c r="I71" s="13">
        <v>500</v>
      </c>
      <c r="J71" s="13">
        <v>300</v>
      </c>
      <c r="K71" s="13">
        <v>5000</v>
      </c>
      <c r="M71" s="13">
        <v>1750</v>
      </c>
      <c r="N71" s="13">
        <v>2000</v>
      </c>
      <c r="O71" s="13">
        <v>8500</v>
      </c>
      <c r="R71" s="13">
        <v>30000</v>
      </c>
      <c r="S71" s="13">
        <v>35000</v>
      </c>
      <c r="T71" s="13">
        <v>6000</v>
      </c>
      <c r="U71" s="13">
        <v>5000</v>
      </c>
      <c r="V71" s="13">
        <v>1250</v>
      </c>
      <c r="W71" s="13">
        <v>150</v>
      </c>
      <c r="AA71" s="13">
        <v>2250</v>
      </c>
      <c r="AB71" s="13">
        <v>4000</v>
      </c>
      <c r="AC71" s="13">
        <v>2250</v>
      </c>
      <c r="AD71" s="13">
        <v>3500</v>
      </c>
      <c r="AE71" s="13">
        <v>1750</v>
      </c>
      <c r="AF71" s="13">
        <v>6500</v>
      </c>
      <c r="AG71" s="13">
        <v>250</v>
      </c>
    </row>
    <row r="72" spans="1:90">
      <c r="A72" s="13" t="s">
        <v>1668</v>
      </c>
      <c r="B72" s="13" t="s">
        <v>1588</v>
      </c>
      <c r="C72" s="13" t="s">
        <v>1660</v>
      </c>
      <c r="D72" s="13" t="s">
        <v>1591</v>
      </c>
      <c r="E72" s="13" t="s">
        <v>1661</v>
      </c>
      <c r="F72" s="13">
        <v>1750</v>
      </c>
      <c r="G72" s="13">
        <v>5000</v>
      </c>
      <c r="I72" s="13">
        <v>600</v>
      </c>
      <c r="J72" s="13">
        <v>350</v>
      </c>
      <c r="K72" s="13">
        <v>6500</v>
      </c>
      <c r="L72" s="13">
        <v>7500</v>
      </c>
      <c r="T72" s="13">
        <v>7000</v>
      </c>
      <c r="U72" s="13">
        <v>6500</v>
      </c>
      <c r="V72" s="13">
        <v>1500</v>
      </c>
      <c r="W72" s="13">
        <v>250</v>
      </c>
      <c r="X72" s="13">
        <v>2000</v>
      </c>
      <c r="Y72" s="13">
        <v>2250</v>
      </c>
      <c r="Z72" s="13">
        <v>2500</v>
      </c>
      <c r="AA72" s="13">
        <v>1500</v>
      </c>
      <c r="AB72" s="13">
        <v>4000</v>
      </c>
      <c r="AC72" s="13">
        <v>2500</v>
      </c>
      <c r="AD72" s="13">
        <v>3500</v>
      </c>
      <c r="AE72" s="13">
        <v>3000</v>
      </c>
      <c r="AF72" s="13">
        <v>8500</v>
      </c>
      <c r="AG72" s="13">
        <v>500</v>
      </c>
    </row>
    <row r="73" spans="1:90">
      <c r="A73" s="13" t="s">
        <v>1679</v>
      </c>
      <c r="B73" s="13" t="s">
        <v>1588</v>
      </c>
      <c r="C73" s="13" t="s">
        <v>1660</v>
      </c>
      <c r="D73" s="13" t="s">
        <v>1591</v>
      </c>
      <c r="E73" s="13" t="s">
        <v>1661</v>
      </c>
      <c r="F73" s="13">
        <v>1000</v>
      </c>
      <c r="G73" s="13">
        <v>3500</v>
      </c>
      <c r="I73" s="13">
        <v>500</v>
      </c>
      <c r="J73" s="13">
        <v>300</v>
      </c>
      <c r="K73" s="13">
        <v>6000</v>
      </c>
      <c r="L73" s="13">
        <v>10000</v>
      </c>
      <c r="M73" s="13">
        <v>1500</v>
      </c>
      <c r="N73" s="13">
        <v>2000</v>
      </c>
      <c r="O73" s="13">
        <v>8000</v>
      </c>
      <c r="P73" s="13">
        <v>100</v>
      </c>
      <c r="T73" s="13">
        <v>7000</v>
      </c>
      <c r="U73" s="13">
        <v>6000</v>
      </c>
      <c r="V73" s="13">
        <v>1500</v>
      </c>
      <c r="W73" s="13">
        <v>200</v>
      </c>
      <c r="Z73" s="13">
        <v>1750</v>
      </c>
      <c r="AA73" s="13">
        <v>1500</v>
      </c>
      <c r="AB73" s="13">
        <v>3500</v>
      </c>
      <c r="AC73" s="13">
        <v>2500</v>
      </c>
      <c r="AD73" s="13">
        <v>3500</v>
      </c>
      <c r="AE73" s="13">
        <v>2500</v>
      </c>
      <c r="AF73" s="13">
        <v>4500</v>
      </c>
      <c r="AG73" s="13">
        <v>250</v>
      </c>
    </row>
    <row r="74" spans="1:90">
      <c r="A74" s="13" t="s">
        <v>1685</v>
      </c>
      <c r="B74" s="13" t="s">
        <v>1688</v>
      </c>
      <c r="C74" s="13" t="s">
        <v>1689</v>
      </c>
      <c r="D74" s="13" t="s">
        <v>1690</v>
      </c>
      <c r="E74" s="13" t="s">
        <v>1691</v>
      </c>
      <c r="F74" s="13">
        <v>1250</v>
      </c>
      <c r="K74" s="13">
        <v>5000</v>
      </c>
      <c r="L74" s="13">
        <v>15000</v>
      </c>
      <c r="T74" s="13">
        <v>7500</v>
      </c>
      <c r="U74" s="13">
        <v>5000</v>
      </c>
      <c r="V74" s="13">
        <v>750</v>
      </c>
      <c r="W74" s="13">
        <v>200</v>
      </c>
      <c r="AB74" s="13">
        <v>3250</v>
      </c>
      <c r="AC74" s="13">
        <v>2000</v>
      </c>
      <c r="AG74" s="13">
        <v>300</v>
      </c>
    </row>
    <row r="75" spans="1:90">
      <c r="A75" s="13" t="s">
        <v>1702</v>
      </c>
      <c r="B75" s="13" t="s">
        <v>1688</v>
      </c>
      <c r="C75" s="13" t="s">
        <v>1689</v>
      </c>
      <c r="D75" s="13" t="s">
        <v>1690</v>
      </c>
      <c r="E75" s="13" t="s">
        <v>1691</v>
      </c>
      <c r="F75" s="13">
        <v>1300</v>
      </c>
      <c r="K75" s="13">
        <v>5000</v>
      </c>
      <c r="O75" s="13">
        <v>3000</v>
      </c>
      <c r="P75" s="13">
        <v>100</v>
      </c>
      <c r="V75" s="13">
        <v>750</v>
      </c>
      <c r="W75" s="13">
        <v>200</v>
      </c>
    </row>
    <row r="76" spans="1:90">
      <c r="A76" s="13" t="s">
        <v>1711</v>
      </c>
      <c r="B76" s="13" t="s">
        <v>1688</v>
      </c>
      <c r="C76" s="13" t="s">
        <v>1689</v>
      </c>
      <c r="D76" s="13" t="s">
        <v>1690</v>
      </c>
      <c r="E76" s="13" t="s">
        <v>1691</v>
      </c>
      <c r="L76" s="13">
        <v>30000</v>
      </c>
      <c r="N76" s="13">
        <v>1500</v>
      </c>
      <c r="AE76" s="13">
        <v>2000</v>
      </c>
    </row>
    <row r="77" spans="1:90">
      <c r="A77" s="13" t="s">
        <v>1719</v>
      </c>
      <c r="B77" s="13" t="s">
        <v>1688</v>
      </c>
      <c r="C77" s="13" t="s">
        <v>1689</v>
      </c>
      <c r="D77" s="13" t="s">
        <v>1690</v>
      </c>
      <c r="E77" s="13" t="s">
        <v>1691</v>
      </c>
      <c r="J77" s="13">
        <v>350</v>
      </c>
      <c r="R77" s="13">
        <v>25000</v>
      </c>
      <c r="S77" s="13">
        <v>40000</v>
      </c>
    </row>
    <row r="78" spans="1:90">
      <c r="A78" s="13" t="s">
        <v>1726</v>
      </c>
      <c r="B78" s="13" t="s">
        <v>1688</v>
      </c>
      <c r="C78" s="13" t="s">
        <v>1689</v>
      </c>
      <c r="D78" s="13" t="s">
        <v>1690</v>
      </c>
      <c r="E78" s="13" t="s">
        <v>1691</v>
      </c>
      <c r="F78" s="13">
        <v>1300</v>
      </c>
      <c r="W78" s="13">
        <v>200</v>
      </c>
      <c r="AA78" s="13">
        <v>6000</v>
      </c>
    </row>
    <row r="79" spans="1:90">
      <c r="A79" s="13" t="s">
        <v>1736</v>
      </c>
      <c r="B79" s="13" t="s">
        <v>1688</v>
      </c>
      <c r="C79" s="13" t="s">
        <v>1689</v>
      </c>
      <c r="D79" s="13" t="s">
        <v>1690</v>
      </c>
      <c r="E79" s="13" t="s">
        <v>1691</v>
      </c>
      <c r="K79" s="13">
        <v>5500</v>
      </c>
      <c r="L79" s="13">
        <v>10000</v>
      </c>
      <c r="M79" s="13">
        <v>1300</v>
      </c>
      <c r="N79" s="13">
        <v>3000</v>
      </c>
    </row>
    <row r="80" spans="1:90">
      <c r="A80" s="13" t="s">
        <v>1742</v>
      </c>
      <c r="B80" s="13" t="s">
        <v>1688</v>
      </c>
      <c r="C80" s="13" t="s">
        <v>1689</v>
      </c>
      <c r="D80" s="13" t="s">
        <v>1690</v>
      </c>
      <c r="E80" s="13" t="s">
        <v>1691</v>
      </c>
      <c r="F80" s="13">
        <v>1300</v>
      </c>
      <c r="W80" s="13">
        <v>200</v>
      </c>
      <c r="AA80" s="13">
        <v>6000</v>
      </c>
    </row>
    <row r="81" spans="1:90">
      <c r="A81" s="13" t="s">
        <v>1748</v>
      </c>
      <c r="B81" s="13" t="s">
        <v>1688</v>
      </c>
      <c r="C81" s="13" t="s">
        <v>1689</v>
      </c>
      <c r="D81" s="13" t="s">
        <v>1690</v>
      </c>
      <c r="E81" s="13" t="s">
        <v>1691</v>
      </c>
      <c r="K81" s="13">
        <v>6000</v>
      </c>
      <c r="L81" s="13">
        <v>10000</v>
      </c>
      <c r="N81" s="13">
        <v>2750</v>
      </c>
      <c r="O81" s="13">
        <v>3000</v>
      </c>
    </row>
    <row r="82" spans="1:90">
      <c r="A82" s="13" t="s">
        <v>1757</v>
      </c>
      <c r="B82" s="13" t="s">
        <v>1588</v>
      </c>
      <c r="C82" s="13" t="s">
        <v>1660</v>
      </c>
      <c r="D82" s="13" t="s">
        <v>1591</v>
      </c>
      <c r="E82" s="13" t="s">
        <v>1661</v>
      </c>
      <c r="F82" s="13">
        <v>1000</v>
      </c>
      <c r="G82" s="13">
        <v>3500</v>
      </c>
      <c r="I82" s="13">
        <v>500</v>
      </c>
      <c r="J82" s="13">
        <v>300</v>
      </c>
      <c r="K82" s="13">
        <v>6500</v>
      </c>
      <c r="L82" s="13">
        <v>8000</v>
      </c>
      <c r="M82" s="13">
        <v>1750</v>
      </c>
      <c r="N82" s="13">
        <v>2000</v>
      </c>
      <c r="O82" s="13">
        <v>8000</v>
      </c>
      <c r="T82" s="13">
        <v>7000</v>
      </c>
      <c r="U82" s="13">
        <v>6000</v>
      </c>
      <c r="V82" s="13">
        <v>1500</v>
      </c>
      <c r="W82" s="13">
        <v>200</v>
      </c>
      <c r="AA82" s="13">
        <v>2000</v>
      </c>
      <c r="AB82" s="13">
        <v>3000</v>
      </c>
      <c r="AC82" s="13">
        <v>2000</v>
      </c>
      <c r="AD82" s="13">
        <v>3500</v>
      </c>
      <c r="AE82" s="13">
        <v>1750</v>
      </c>
      <c r="AF82" s="13">
        <v>5500</v>
      </c>
      <c r="AG82" s="13">
        <v>300</v>
      </c>
    </row>
    <row r="83" spans="1:90">
      <c r="A83" s="13" t="s">
        <v>1765</v>
      </c>
      <c r="B83" s="13" t="s">
        <v>1588</v>
      </c>
      <c r="C83" s="13" t="s">
        <v>1660</v>
      </c>
      <c r="D83" s="13" t="s">
        <v>1591</v>
      </c>
      <c r="E83" s="13" t="s">
        <v>1661</v>
      </c>
      <c r="F83" s="13">
        <v>1250</v>
      </c>
      <c r="G83" s="13">
        <v>3500</v>
      </c>
      <c r="I83" s="13">
        <v>550</v>
      </c>
      <c r="J83" s="13">
        <v>300</v>
      </c>
      <c r="R83" s="13">
        <v>25000</v>
      </c>
      <c r="S83" s="13">
        <v>40000</v>
      </c>
      <c r="T83" s="13">
        <v>7000</v>
      </c>
      <c r="U83" s="13">
        <v>6000</v>
      </c>
      <c r="V83" s="13">
        <v>2000</v>
      </c>
      <c r="W83" s="13">
        <v>200</v>
      </c>
      <c r="Z83" s="13">
        <v>2000</v>
      </c>
      <c r="AA83" s="13">
        <v>2000</v>
      </c>
    </row>
    <row r="84" spans="1:90">
      <c r="A84" s="13" t="s">
        <v>1771</v>
      </c>
      <c r="B84" s="13" t="s">
        <v>1588</v>
      </c>
      <c r="C84" s="13" t="s">
        <v>1660</v>
      </c>
      <c r="D84" s="13" t="s">
        <v>1591</v>
      </c>
      <c r="E84" s="13" t="s">
        <v>1661</v>
      </c>
      <c r="F84" s="13">
        <v>1000</v>
      </c>
      <c r="G84" s="13">
        <v>3500</v>
      </c>
      <c r="I84" s="13">
        <v>500</v>
      </c>
      <c r="J84" s="13">
        <v>300</v>
      </c>
      <c r="K84" s="13">
        <v>6500</v>
      </c>
      <c r="L84" s="13">
        <v>8000</v>
      </c>
      <c r="M84" s="13">
        <v>1500</v>
      </c>
      <c r="N84" s="13">
        <v>2000</v>
      </c>
      <c r="O84" s="13">
        <v>8000</v>
      </c>
      <c r="P84" s="13">
        <v>100</v>
      </c>
      <c r="R84" s="13">
        <v>25000</v>
      </c>
      <c r="S84" s="13">
        <v>40000</v>
      </c>
      <c r="T84" s="13">
        <v>7000</v>
      </c>
      <c r="U84" s="13">
        <v>6000</v>
      </c>
      <c r="V84" s="13">
        <v>1750</v>
      </c>
      <c r="W84" s="13">
        <v>200</v>
      </c>
      <c r="Z84" s="13">
        <v>2500</v>
      </c>
      <c r="AA84" s="13">
        <v>2000</v>
      </c>
      <c r="AB84" s="13">
        <v>3500</v>
      </c>
      <c r="AC84" s="13">
        <v>2500</v>
      </c>
      <c r="AD84" s="13">
        <v>3500</v>
      </c>
      <c r="AE84" s="13">
        <v>1500</v>
      </c>
      <c r="AF84" s="13">
        <v>6000</v>
      </c>
      <c r="AG84" s="13">
        <v>500</v>
      </c>
    </row>
    <row r="85" spans="1:90">
      <c r="A85" s="13" t="s">
        <v>1777</v>
      </c>
      <c r="B85" s="13" t="s">
        <v>1588</v>
      </c>
      <c r="C85" s="13" t="s">
        <v>1660</v>
      </c>
      <c r="D85" s="13" t="s">
        <v>1591</v>
      </c>
      <c r="E85" s="13" t="s">
        <v>1661</v>
      </c>
      <c r="F85" s="13">
        <v>1000</v>
      </c>
      <c r="G85" s="13">
        <v>4000</v>
      </c>
      <c r="I85" s="13">
        <v>550</v>
      </c>
      <c r="J85" s="13">
        <v>300</v>
      </c>
      <c r="K85" s="13">
        <v>6500</v>
      </c>
      <c r="L85" s="13">
        <v>8000</v>
      </c>
      <c r="M85" s="13">
        <v>1500</v>
      </c>
      <c r="N85" s="13">
        <v>2000</v>
      </c>
      <c r="O85" s="13">
        <v>8500</v>
      </c>
      <c r="P85" s="13">
        <v>100</v>
      </c>
      <c r="R85" s="13">
        <v>25000</v>
      </c>
      <c r="S85" s="13">
        <v>40000</v>
      </c>
      <c r="T85" s="13">
        <v>7000</v>
      </c>
      <c r="U85" s="13">
        <v>6000</v>
      </c>
      <c r="V85" s="13">
        <v>1750</v>
      </c>
      <c r="W85" s="13">
        <v>200</v>
      </c>
      <c r="Z85" s="13">
        <v>2500</v>
      </c>
      <c r="AA85" s="13">
        <v>6500</v>
      </c>
      <c r="AB85" s="13">
        <v>3500</v>
      </c>
      <c r="AC85" s="13">
        <v>2500</v>
      </c>
      <c r="AD85" s="13">
        <v>3500</v>
      </c>
      <c r="AE85" s="13">
        <v>2000</v>
      </c>
      <c r="AF85" s="13">
        <v>6000</v>
      </c>
      <c r="AG85" s="13">
        <v>200</v>
      </c>
    </row>
    <row r="86" spans="1:90">
      <c r="A86" s="13" t="s">
        <v>1784</v>
      </c>
      <c r="B86" s="13" t="s">
        <v>1787</v>
      </c>
      <c r="C86" s="13" t="s">
        <v>1789</v>
      </c>
      <c r="D86" s="13" t="s">
        <v>1790</v>
      </c>
      <c r="E86" s="13" t="s">
        <v>1791</v>
      </c>
      <c r="F86" s="13">
        <v>1000</v>
      </c>
      <c r="W86" s="13">
        <v>150</v>
      </c>
      <c r="AA86" s="13">
        <v>2000</v>
      </c>
    </row>
    <row r="87" spans="1:90">
      <c r="A87" s="13" t="s">
        <v>1797</v>
      </c>
      <c r="B87" s="13" t="s">
        <v>1787</v>
      </c>
      <c r="C87" s="13" t="s">
        <v>1789</v>
      </c>
      <c r="D87" s="13" t="s">
        <v>1790</v>
      </c>
      <c r="E87" s="13" t="s">
        <v>1791</v>
      </c>
      <c r="F87" s="13">
        <v>1000</v>
      </c>
      <c r="W87" s="13">
        <v>150</v>
      </c>
      <c r="AA87" s="13">
        <v>2250</v>
      </c>
    </row>
    <row r="88" spans="1:90">
      <c r="A88" s="13" t="s">
        <v>1802</v>
      </c>
      <c r="B88" s="13" t="s">
        <v>1787</v>
      </c>
      <c r="C88" s="13" t="s">
        <v>1789</v>
      </c>
      <c r="D88" s="13" t="s">
        <v>1790</v>
      </c>
      <c r="E88" s="13" t="s">
        <v>1791</v>
      </c>
      <c r="F88" s="13">
        <v>1500</v>
      </c>
      <c r="W88" s="13">
        <v>150</v>
      </c>
      <c r="AA88" s="13">
        <v>2000</v>
      </c>
    </row>
    <row r="89" spans="1:90">
      <c r="A89" s="13" t="s">
        <v>1805</v>
      </c>
      <c r="B89" s="13" t="s">
        <v>1787</v>
      </c>
      <c r="C89" s="13" t="s">
        <v>1789</v>
      </c>
      <c r="D89" s="13" t="s">
        <v>1790</v>
      </c>
      <c r="E89" s="13" t="s">
        <v>1791</v>
      </c>
      <c r="F89" s="13">
        <v>1500</v>
      </c>
      <c r="W89" s="13">
        <v>150</v>
      </c>
      <c r="AA89" s="13">
        <v>2000</v>
      </c>
    </row>
    <row r="90" spans="1:90">
      <c r="A90" s="13" t="s">
        <v>1809</v>
      </c>
      <c r="B90" s="13" t="s">
        <v>1787</v>
      </c>
      <c r="C90" s="13" t="s">
        <v>1789</v>
      </c>
      <c r="D90" s="13" t="s">
        <v>1790</v>
      </c>
      <c r="E90" s="13" t="s">
        <v>1791</v>
      </c>
      <c r="J90" s="13">
        <v>500</v>
      </c>
      <c r="AE90" s="13">
        <v>2000</v>
      </c>
      <c r="AG90" s="13">
        <v>350</v>
      </c>
    </row>
    <row r="91" spans="1:90">
      <c r="A91" s="13" t="s">
        <v>1815</v>
      </c>
      <c r="B91" s="13" t="s">
        <v>1787</v>
      </c>
      <c r="C91" s="13" t="s">
        <v>1789</v>
      </c>
      <c r="D91" s="13" t="s">
        <v>1790</v>
      </c>
      <c r="E91" s="13" t="s">
        <v>1791</v>
      </c>
      <c r="J91" s="13">
        <v>500</v>
      </c>
      <c r="AE91" s="13">
        <v>1500</v>
      </c>
      <c r="AG91" s="13">
        <v>300</v>
      </c>
    </row>
    <row r="92" spans="1:90">
      <c r="A92" s="13" t="s">
        <v>1816</v>
      </c>
      <c r="B92" s="13" t="s">
        <v>1787</v>
      </c>
      <c r="C92" s="13" t="s">
        <v>1789</v>
      </c>
      <c r="D92" s="13" t="s">
        <v>1790</v>
      </c>
      <c r="E92" s="13" t="s">
        <v>1791</v>
      </c>
      <c r="J92" s="13">
        <v>500</v>
      </c>
      <c r="AE92" s="13">
        <v>2000</v>
      </c>
      <c r="AG92" s="13">
        <v>300</v>
      </c>
    </row>
    <row r="93" spans="1:90">
      <c r="A93" s="13" t="s">
        <v>1818</v>
      </c>
      <c r="B93" s="13" t="s">
        <v>1787</v>
      </c>
      <c r="C93" s="13" t="s">
        <v>1789</v>
      </c>
      <c r="D93" s="13" t="s">
        <v>1790</v>
      </c>
      <c r="E93" s="13" t="s">
        <v>1791</v>
      </c>
      <c r="J93" s="13">
        <v>500</v>
      </c>
      <c r="AE93" s="13">
        <v>2000</v>
      </c>
      <c r="AG93" s="13">
        <v>350</v>
      </c>
    </row>
    <row r="94" spans="1:90">
      <c r="A94" s="13" t="s">
        <v>1823</v>
      </c>
      <c r="B94" s="13" t="s">
        <v>1826</v>
      </c>
      <c r="C94" s="13" t="s">
        <v>1829</v>
      </c>
      <c r="D94" s="13" t="s">
        <v>1830</v>
      </c>
      <c r="E94" s="13" t="s">
        <v>1831</v>
      </c>
      <c r="F94" s="13">
        <v>1500</v>
      </c>
      <c r="G94" s="13">
        <v>3000</v>
      </c>
      <c r="I94" s="13">
        <v>500</v>
      </c>
      <c r="J94" s="13">
        <v>300</v>
      </c>
      <c r="K94" s="13">
        <v>5500</v>
      </c>
      <c r="L94" s="13">
        <v>15000</v>
      </c>
      <c r="M94" s="13">
        <v>1000</v>
      </c>
      <c r="N94" s="13">
        <v>2500</v>
      </c>
      <c r="O94" s="13">
        <v>8000</v>
      </c>
      <c r="R94" s="13">
        <v>32500</v>
      </c>
      <c r="S94" s="13">
        <v>45000</v>
      </c>
      <c r="V94" s="13">
        <v>350</v>
      </c>
      <c r="W94" s="13">
        <v>150</v>
      </c>
      <c r="Y94" s="13">
        <v>1000</v>
      </c>
      <c r="Z94" s="13">
        <v>1500</v>
      </c>
      <c r="AA94" s="13">
        <v>2500</v>
      </c>
      <c r="AB94" s="13">
        <v>3500</v>
      </c>
      <c r="AC94" s="13">
        <v>5000</v>
      </c>
      <c r="AE94" s="13">
        <v>7000</v>
      </c>
      <c r="AF94" s="13">
        <v>2500</v>
      </c>
      <c r="AG94" s="13">
        <v>300</v>
      </c>
    </row>
    <row r="95" spans="1:90">
      <c r="A95" s="13" t="s">
        <v>1847</v>
      </c>
      <c r="B95" s="13" t="s">
        <v>1826</v>
      </c>
      <c r="C95" s="13" t="s">
        <v>1829</v>
      </c>
      <c r="D95" s="13" t="s">
        <v>1830</v>
      </c>
      <c r="E95" s="13" t="s">
        <v>1831</v>
      </c>
      <c r="F95" s="13">
        <v>1000</v>
      </c>
      <c r="G95" s="13">
        <v>3000</v>
      </c>
      <c r="I95" s="13">
        <v>450</v>
      </c>
      <c r="J95" s="13">
        <v>275</v>
      </c>
      <c r="K95" s="13">
        <v>4500</v>
      </c>
      <c r="L95" s="13">
        <v>7500</v>
      </c>
      <c r="M95" s="13">
        <v>1500</v>
      </c>
      <c r="N95" s="13">
        <v>3000</v>
      </c>
      <c r="R95" s="13">
        <v>32500</v>
      </c>
      <c r="S95" s="13">
        <v>45000</v>
      </c>
      <c r="CL95" s="13">
        <v>500</v>
      </c>
    </row>
    <row r="96" spans="1:90">
      <c r="A96" s="13" t="s">
        <v>1862</v>
      </c>
      <c r="B96" s="13" t="s">
        <v>1826</v>
      </c>
      <c r="C96" s="13" t="s">
        <v>1829</v>
      </c>
      <c r="D96" s="13" t="s">
        <v>1830</v>
      </c>
      <c r="E96" s="13" t="s">
        <v>1831</v>
      </c>
      <c r="F96" s="13">
        <v>950</v>
      </c>
      <c r="G96" s="13">
        <v>3100</v>
      </c>
      <c r="I96" s="13">
        <v>500</v>
      </c>
      <c r="J96" s="13">
        <v>350</v>
      </c>
      <c r="K96" s="13">
        <v>5500</v>
      </c>
      <c r="L96" s="13">
        <v>12000</v>
      </c>
      <c r="M96" s="13">
        <v>900</v>
      </c>
      <c r="N96" s="13">
        <v>2800</v>
      </c>
      <c r="O96" s="13">
        <v>8500</v>
      </c>
      <c r="R96" s="13">
        <v>32500</v>
      </c>
      <c r="S96" s="13">
        <v>45000</v>
      </c>
      <c r="T96" s="13">
        <v>4500</v>
      </c>
      <c r="U96" s="13">
        <v>2800</v>
      </c>
      <c r="V96" s="13">
        <v>800</v>
      </c>
      <c r="W96" s="13">
        <v>200</v>
      </c>
      <c r="X96" s="13">
        <v>500</v>
      </c>
      <c r="Y96" s="13">
        <v>600</v>
      </c>
      <c r="Z96" s="13">
        <v>1100</v>
      </c>
      <c r="AA96" s="13">
        <v>2500</v>
      </c>
      <c r="AB96" s="13">
        <v>3700</v>
      </c>
      <c r="AE96" s="13">
        <v>1500</v>
      </c>
      <c r="AF96" s="13">
        <v>6000</v>
      </c>
      <c r="AG96" s="13">
        <v>250</v>
      </c>
      <c r="CL96" s="13">
        <v>400</v>
      </c>
    </row>
    <row r="97" spans="1:90">
      <c r="A97" s="13" t="s">
        <v>1873</v>
      </c>
      <c r="B97" s="13" t="s">
        <v>1826</v>
      </c>
      <c r="C97" s="13" t="s">
        <v>1829</v>
      </c>
      <c r="D97" s="13" t="s">
        <v>1830</v>
      </c>
      <c r="E97" s="13" t="s">
        <v>1831</v>
      </c>
      <c r="F97" s="13">
        <v>1000</v>
      </c>
      <c r="G97" s="13">
        <v>3300</v>
      </c>
      <c r="I97" s="13">
        <v>500</v>
      </c>
      <c r="J97" s="13">
        <v>300</v>
      </c>
      <c r="K97" s="13">
        <v>4500</v>
      </c>
      <c r="L97" s="13">
        <v>13500</v>
      </c>
      <c r="M97" s="13">
        <v>1000</v>
      </c>
      <c r="N97" s="13">
        <v>3000</v>
      </c>
      <c r="O97" s="13">
        <v>10000</v>
      </c>
      <c r="P97" s="13">
        <v>200</v>
      </c>
      <c r="R97" s="13">
        <v>32500</v>
      </c>
      <c r="S97" s="13">
        <v>45000</v>
      </c>
      <c r="T97" s="13">
        <v>4500</v>
      </c>
      <c r="U97" s="13">
        <v>3000</v>
      </c>
      <c r="V97" s="13">
        <v>1100</v>
      </c>
      <c r="W97" s="13">
        <v>200</v>
      </c>
      <c r="X97" s="13">
        <v>500</v>
      </c>
      <c r="Y97" s="13">
        <v>1250</v>
      </c>
      <c r="Z97" s="13">
        <v>2000</v>
      </c>
      <c r="AA97" s="13">
        <v>2100</v>
      </c>
      <c r="CL97" s="13">
        <v>350</v>
      </c>
    </row>
    <row r="98" spans="1:90">
      <c r="A98" s="13" t="s">
        <v>1884</v>
      </c>
      <c r="B98" s="13" t="s">
        <v>1787</v>
      </c>
      <c r="C98" s="13" t="s">
        <v>1789</v>
      </c>
      <c r="D98" s="13" t="s">
        <v>1790</v>
      </c>
      <c r="E98" s="13" t="s">
        <v>1791</v>
      </c>
      <c r="K98" s="13">
        <v>10000</v>
      </c>
      <c r="L98" s="13">
        <v>12500</v>
      </c>
      <c r="M98" s="13">
        <v>5000</v>
      </c>
      <c r="N98" s="13">
        <v>5000</v>
      </c>
    </row>
    <row r="99" spans="1:90">
      <c r="A99" s="13" t="s">
        <v>1885</v>
      </c>
      <c r="B99" s="13" t="s">
        <v>1787</v>
      </c>
      <c r="C99" s="13" t="s">
        <v>1789</v>
      </c>
      <c r="D99" s="13" t="s">
        <v>1790</v>
      </c>
      <c r="E99" s="13" t="s">
        <v>1791</v>
      </c>
      <c r="K99" s="13">
        <v>10000</v>
      </c>
      <c r="L99" s="13">
        <v>12500</v>
      </c>
      <c r="M99" s="13">
        <v>5000</v>
      </c>
      <c r="N99" s="13">
        <v>5000</v>
      </c>
    </row>
    <row r="100" spans="1:90">
      <c r="A100" s="13" t="s">
        <v>1887</v>
      </c>
      <c r="B100" s="13" t="s">
        <v>1787</v>
      </c>
      <c r="C100" s="13" t="s">
        <v>1789</v>
      </c>
      <c r="D100" s="13" t="s">
        <v>1790</v>
      </c>
      <c r="E100" s="13" t="s">
        <v>1791</v>
      </c>
      <c r="K100" s="13">
        <v>10000</v>
      </c>
      <c r="L100" s="13">
        <v>12000</v>
      </c>
      <c r="M100" s="13">
        <v>5000</v>
      </c>
      <c r="N100" s="13">
        <v>5000</v>
      </c>
    </row>
    <row r="101" spans="1:90">
      <c r="A101" s="13" t="s">
        <v>1890</v>
      </c>
      <c r="B101" s="13" t="s">
        <v>1787</v>
      </c>
      <c r="C101" s="13" t="s">
        <v>1789</v>
      </c>
      <c r="D101" s="13" t="s">
        <v>1790</v>
      </c>
      <c r="E101" s="13" t="s">
        <v>1791</v>
      </c>
      <c r="AB101" s="13">
        <v>3000</v>
      </c>
      <c r="AC101" s="13">
        <v>2000</v>
      </c>
      <c r="AD101" s="13">
        <v>2000</v>
      </c>
    </row>
    <row r="102" spans="1:90">
      <c r="A102" s="13" t="s">
        <v>1894</v>
      </c>
      <c r="B102" s="13" t="s">
        <v>1787</v>
      </c>
      <c r="C102" s="13" t="s">
        <v>1789</v>
      </c>
      <c r="D102" s="13" t="s">
        <v>1790</v>
      </c>
      <c r="E102" s="13" t="s">
        <v>1791</v>
      </c>
      <c r="AB102" s="13">
        <v>3250</v>
      </c>
      <c r="AC102" s="13">
        <v>2000</v>
      </c>
      <c r="AD102" s="13">
        <v>2000</v>
      </c>
    </row>
    <row r="103" spans="1:90">
      <c r="A103" s="13" t="s">
        <v>1897</v>
      </c>
      <c r="B103" s="13" t="s">
        <v>1787</v>
      </c>
      <c r="C103" s="13" t="s">
        <v>1789</v>
      </c>
      <c r="D103" s="13" t="s">
        <v>1790</v>
      </c>
      <c r="E103" s="13" t="s">
        <v>1791</v>
      </c>
      <c r="AB103" s="13">
        <v>3000</v>
      </c>
      <c r="AC103" s="13">
        <v>2000</v>
      </c>
      <c r="AD103" s="13">
        <v>2000</v>
      </c>
    </row>
    <row r="104" spans="1:90">
      <c r="A104" s="13" t="s">
        <v>1900</v>
      </c>
      <c r="B104" s="13" t="s">
        <v>1826</v>
      </c>
      <c r="C104" s="13" t="s">
        <v>1904</v>
      </c>
      <c r="D104" s="13" t="s">
        <v>1830</v>
      </c>
      <c r="E104" s="13" t="s">
        <v>1905</v>
      </c>
      <c r="P104" s="13">
        <v>100</v>
      </c>
      <c r="CL104" s="13">
        <v>200</v>
      </c>
    </row>
    <row r="105" spans="1:90">
      <c r="A105" s="13" t="s">
        <v>1910</v>
      </c>
      <c r="B105" s="13" t="s">
        <v>1826</v>
      </c>
      <c r="C105" s="13" t="s">
        <v>1904</v>
      </c>
      <c r="D105" s="13" t="s">
        <v>1830</v>
      </c>
      <c r="E105" s="13" t="s">
        <v>1905</v>
      </c>
      <c r="M105" s="13">
        <v>1000</v>
      </c>
      <c r="N105" s="13">
        <v>2000</v>
      </c>
      <c r="AG105" s="13">
        <v>250</v>
      </c>
    </row>
    <row r="106" spans="1:90">
      <c r="A106" s="13" t="s">
        <v>1912</v>
      </c>
      <c r="B106" s="13" t="s">
        <v>1826</v>
      </c>
      <c r="C106" s="13" t="s">
        <v>1904</v>
      </c>
      <c r="D106" s="13" t="s">
        <v>1830</v>
      </c>
      <c r="E106" s="13" t="s">
        <v>1905</v>
      </c>
      <c r="F106" s="13">
        <v>1000</v>
      </c>
      <c r="T106" s="13">
        <v>7500</v>
      </c>
      <c r="U106" s="13">
        <v>5500</v>
      </c>
      <c r="V106" s="13">
        <v>400</v>
      </c>
      <c r="W106" s="13">
        <v>100</v>
      </c>
      <c r="Z106" s="13">
        <v>1500</v>
      </c>
      <c r="AA106" s="13">
        <v>2000</v>
      </c>
      <c r="AB106" s="13">
        <v>3000</v>
      </c>
      <c r="AF106" s="13">
        <v>2250</v>
      </c>
    </row>
    <row r="107" spans="1:90">
      <c r="A107" s="13" t="s">
        <v>1915</v>
      </c>
      <c r="B107" s="13" t="s">
        <v>1826</v>
      </c>
      <c r="C107" s="13" t="s">
        <v>1904</v>
      </c>
      <c r="D107" s="13" t="s">
        <v>1830</v>
      </c>
      <c r="E107" s="13" t="s">
        <v>1905</v>
      </c>
      <c r="O107" s="13">
        <v>6000</v>
      </c>
      <c r="P107" s="13">
        <v>100</v>
      </c>
      <c r="CL107" s="13">
        <v>500</v>
      </c>
    </row>
    <row r="108" spans="1:90">
      <c r="A108" s="13" t="s">
        <v>1917</v>
      </c>
      <c r="B108" s="13" t="s">
        <v>1826</v>
      </c>
      <c r="C108" s="13" t="s">
        <v>1904</v>
      </c>
      <c r="D108" s="13" t="s">
        <v>1830</v>
      </c>
      <c r="E108" s="13" t="s">
        <v>1905</v>
      </c>
      <c r="O108" s="13">
        <v>5500</v>
      </c>
      <c r="P108" s="13">
        <v>100</v>
      </c>
      <c r="CL108" s="13">
        <v>200</v>
      </c>
    </row>
    <row r="109" spans="1:90">
      <c r="A109" s="13" t="s">
        <v>1919</v>
      </c>
      <c r="B109" s="13" t="s">
        <v>1826</v>
      </c>
      <c r="C109" s="13" t="s">
        <v>1904</v>
      </c>
      <c r="D109" s="13" t="s">
        <v>1830</v>
      </c>
      <c r="E109" s="13" t="s">
        <v>1905</v>
      </c>
      <c r="R109" s="13">
        <v>30000</v>
      </c>
      <c r="S109" s="13">
        <v>35000</v>
      </c>
    </row>
    <row r="110" spans="1:90">
      <c r="A110" s="13" t="s">
        <v>1921</v>
      </c>
      <c r="B110" s="13" t="s">
        <v>1826</v>
      </c>
      <c r="C110" s="13" t="s">
        <v>1904</v>
      </c>
      <c r="D110" s="13" t="s">
        <v>1830</v>
      </c>
      <c r="E110" s="13" t="s">
        <v>1905</v>
      </c>
      <c r="R110" s="13">
        <v>31000</v>
      </c>
      <c r="S110" s="13">
        <v>37500</v>
      </c>
    </row>
    <row r="111" spans="1:90">
      <c r="A111" s="13" t="s">
        <v>1922</v>
      </c>
      <c r="B111" s="13" t="s">
        <v>1826</v>
      </c>
      <c r="C111" s="13" t="s">
        <v>1904</v>
      </c>
      <c r="D111" s="13" t="s">
        <v>1830</v>
      </c>
      <c r="E111" s="13" t="s">
        <v>1905</v>
      </c>
      <c r="K111" s="13">
        <v>5000</v>
      </c>
      <c r="M111" s="13">
        <v>1250</v>
      </c>
      <c r="N111" s="13">
        <v>2250</v>
      </c>
      <c r="AE111" s="13">
        <v>1250</v>
      </c>
      <c r="AG111" s="13">
        <v>250</v>
      </c>
    </row>
    <row r="112" spans="1:90">
      <c r="A112" s="13" t="s">
        <v>1925</v>
      </c>
      <c r="B112" s="13" t="s">
        <v>1826</v>
      </c>
      <c r="C112" s="13" t="s">
        <v>1904</v>
      </c>
      <c r="D112" s="13" t="s">
        <v>1830</v>
      </c>
      <c r="E112" s="13" t="s">
        <v>1905</v>
      </c>
      <c r="AC112" s="13">
        <v>3000</v>
      </c>
      <c r="AD112" s="13">
        <v>2750</v>
      </c>
      <c r="AF112" s="13">
        <v>3000</v>
      </c>
    </row>
    <row r="113" spans="1:90">
      <c r="A113" s="13" t="s">
        <v>1933</v>
      </c>
      <c r="B113" s="13" t="s">
        <v>1826</v>
      </c>
      <c r="C113" s="13" t="s">
        <v>1904</v>
      </c>
      <c r="D113" s="13" t="s">
        <v>1830</v>
      </c>
      <c r="E113" s="13" t="s">
        <v>1905</v>
      </c>
      <c r="I113" s="13">
        <v>500</v>
      </c>
      <c r="J113" s="13">
        <v>300</v>
      </c>
      <c r="K113" s="13">
        <v>5500</v>
      </c>
      <c r="AE113" s="13">
        <v>1500</v>
      </c>
      <c r="AG113" s="13">
        <v>250</v>
      </c>
    </row>
    <row r="114" spans="1:90">
      <c r="A114" s="13" t="s">
        <v>1935</v>
      </c>
      <c r="B114" s="13" t="s">
        <v>1826</v>
      </c>
      <c r="C114" s="13" t="s">
        <v>1904</v>
      </c>
      <c r="D114" s="13" t="s">
        <v>1830</v>
      </c>
      <c r="E114" s="13" t="s">
        <v>1905</v>
      </c>
      <c r="I114" s="13">
        <v>500</v>
      </c>
      <c r="J114" s="13">
        <v>350</v>
      </c>
      <c r="O114" s="13">
        <v>5500</v>
      </c>
      <c r="P114" s="13">
        <v>100</v>
      </c>
      <c r="AE114" s="13">
        <v>1250</v>
      </c>
      <c r="AG114" s="13">
        <v>250</v>
      </c>
      <c r="CL114" s="13">
        <v>200</v>
      </c>
    </row>
    <row r="115" spans="1:90">
      <c r="A115" s="13" t="s">
        <v>1937</v>
      </c>
      <c r="B115" s="13" t="s">
        <v>1826</v>
      </c>
      <c r="C115" s="13" t="s">
        <v>1904</v>
      </c>
      <c r="D115" s="13" t="s">
        <v>1830</v>
      </c>
      <c r="E115" s="13" t="s">
        <v>1905</v>
      </c>
      <c r="I115" s="13">
        <v>500</v>
      </c>
      <c r="J115" s="13">
        <v>350</v>
      </c>
      <c r="AE115" s="13">
        <v>1500</v>
      </c>
    </row>
    <row r="116" spans="1:90">
      <c r="A116" s="13" t="s">
        <v>1939</v>
      </c>
      <c r="B116" s="13" t="s">
        <v>1826</v>
      </c>
      <c r="C116" s="13" t="s">
        <v>1904</v>
      </c>
      <c r="D116" s="13" t="s">
        <v>1830</v>
      </c>
      <c r="E116" s="13" t="s">
        <v>1905</v>
      </c>
      <c r="F116" s="13">
        <v>1200</v>
      </c>
      <c r="V116" s="13">
        <v>500</v>
      </c>
      <c r="W116" s="13">
        <v>100</v>
      </c>
      <c r="X116" s="13">
        <v>800</v>
      </c>
      <c r="Y116" s="13">
        <v>1000</v>
      </c>
      <c r="Z116" s="13">
        <v>1500</v>
      </c>
      <c r="AA116" s="13">
        <v>2000</v>
      </c>
      <c r="AB116" s="13">
        <v>3000</v>
      </c>
      <c r="AC116" s="13">
        <v>3000</v>
      </c>
      <c r="AD116" s="13">
        <v>2500</v>
      </c>
      <c r="AF116" s="13">
        <v>2250</v>
      </c>
    </row>
    <row r="117" spans="1:90">
      <c r="A117" s="13" t="s">
        <v>1941</v>
      </c>
      <c r="B117" s="13" t="s">
        <v>1826</v>
      </c>
      <c r="C117" s="13" t="s">
        <v>1904</v>
      </c>
      <c r="D117" s="13" t="s">
        <v>1830</v>
      </c>
      <c r="E117" s="13" t="s">
        <v>1905</v>
      </c>
      <c r="I117" s="13">
        <v>500</v>
      </c>
      <c r="J117" s="13">
        <v>325</v>
      </c>
      <c r="R117" s="13">
        <v>32500</v>
      </c>
      <c r="S117" s="13">
        <v>37500</v>
      </c>
    </row>
    <row r="118" spans="1:90">
      <c r="A118" s="13" t="s">
        <v>1942</v>
      </c>
      <c r="B118" s="13" t="s">
        <v>1826</v>
      </c>
      <c r="C118" s="13" t="s">
        <v>1904</v>
      </c>
      <c r="D118" s="13" t="s">
        <v>1830</v>
      </c>
      <c r="E118" s="13" t="s">
        <v>1905</v>
      </c>
      <c r="K118" s="13">
        <v>5000</v>
      </c>
      <c r="M118" s="13">
        <v>1250</v>
      </c>
      <c r="N118" s="13">
        <v>2500</v>
      </c>
      <c r="AG118" s="13">
        <v>250</v>
      </c>
    </row>
    <row r="119" spans="1:90">
      <c r="A119" s="13" t="s">
        <v>1943</v>
      </c>
      <c r="B119" s="13" t="s">
        <v>1826</v>
      </c>
      <c r="C119" s="13" t="s">
        <v>1904</v>
      </c>
      <c r="D119" s="13" t="s">
        <v>1830</v>
      </c>
      <c r="E119" s="13" t="s">
        <v>1905</v>
      </c>
      <c r="AC119" s="13">
        <v>3000</v>
      </c>
      <c r="AD119" s="13">
        <v>2500</v>
      </c>
      <c r="AF119" s="13">
        <v>2250</v>
      </c>
    </row>
    <row r="120" spans="1:90">
      <c r="A120" s="13" t="s">
        <v>1945</v>
      </c>
      <c r="B120" s="13" t="s">
        <v>1826</v>
      </c>
      <c r="C120" s="13" t="s">
        <v>1904</v>
      </c>
      <c r="D120" s="13" t="s">
        <v>1830</v>
      </c>
      <c r="E120" s="13" t="s">
        <v>1905</v>
      </c>
      <c r="F120" s="13">
        <v>1000</v>
      </c>
      <c r="K120" s="13">
        <v>5500</v>
      </c>
      <c r="T120" s="13">
        <v>7500</v>
      </c>
      <c r="U120" s="13">
        <v>5000</v>
      </c>
      <c r="V120" s="13">
        <v>400</v>
      </c>
      <c r="W120" s="13">
        <v>100</v>
      </c>
      <c r="X120" s="13">
        <v>750</v>
      </c>
      <c r="Y120" s="13">
        <v>1000</v>
      </c>
      <c r="Z120" s="13">
        <v>1500</v>
      </c>
      <c r="AA120" s="13">
        <v>2000</v>
      </c>
      <c r="AB120" s="13">
        <v>3000</v>
      </c>
      <c r="AC120" s="13">
        <v>3000</v>
      </c>
      <c r="AD120" s="13">
        <v>2500</v>
      </c>
      <c r="AF120" s="13">
        <v>3000</v>
      </c>
    </row>
    <row r="121" spans="1:90">
      <c r="A121" s="13" t="s">
        <v>1950</v>
      </c>
      <c r="B121" s="13" t="s">
        <v>1826</v>
      </c>
      <c r="C121" s="13" t="s">
        <v>1904</v>
      </c>
      <c r="D121" s="13" t="s">
        <v>1830</v>
      </c>
      <c r="E121" s="13" t="s">
        <v>1905</v>
      </c>
      <c r="F121" s="13">
        <v>1100</v>
      </c>
      <c r="K121" s="13">
        <v>6000</v>
      </c>
      <c r="T121" s="13">
        <v>7500</v>
      </c>
      <c r="U121" s="13">
        <v>5500</v>
      </c>
      <c r="V121" s="13">
        <v>400</v>
      </c>
      <c r="W121" s="13">
        <v>100</v>
      </c>
      <c r="X121" s="13">
        <v>700</v>
      </c>
      <c r="Y121" s="13">
        <v>850</v>
      </c>
      <c r="Z121" s="13">
        <v>1400</v>
      </c>
      <c r="AA121" s="13">
        <v>2000</v>
      </c>
      <c r="AB121" s="13">
        <v>3000</v>
      </c>
    </row>
    <row r="122" spans="1:90">
      <c r="A122" s="13" t="s">
        <v>1952</v>
      </c>
      <c r="B122" s="13" t="s">
        <v>1826</v>
      </c>
      <c r="C122" s="13" t="s">
        <v>1904</v>
      </c>
      <c r="D122" s="13" t="s">
        <v>1830</v>
      </c>
      <c r="E122" s="13" t="s">
        <v>1905</v>
      </c>
      <c r="K122" s="13">
        <v>5500</v>
      </c>
      <c r="M122" s="13">
        <v>1250</v>
      </c>
      <c r="N122" s="13">
        <v>2500</v>
      </c>
      <c r="AG122" s="13">
        <v>250</v>
      </c>
    </row>
    <row r="123" spans="1:90">
      <c r="A123" s="13" t="s">
        <v>1953</v>
      </c>
      <c r="B123" s="13" t="s">
        <v>1826</v>
      </c>
      <c r="C123" s="13" t="s">
        <v>1904</v>
      </c>
      <c r="D123" s="13" t="s">
        <v>1830</v>
      </c>
      <c r="E123" s="13" t="s">
        <v>1905</v>
      </c>
      <c r="Q123" s="13">
        <v>15000</v>
      </c>
      <c r="R123" s="13">
        <v>32500</v>
      </c>
      <c r="S123" s="13">
        <v>35000</v>
      </c>
    </row>
    <row r="124" spans="1:90">
      <c r="A124" s="13" t="s">
        <v>1955</v>
      </c>
      <c r="B124" s="13" t="s">
        <v>1787</v>
      </c>
      <c r="C124" s="13" t="s">
        <v>1958</v>
      </c>
      <c r="D124" s="13" t="s">
        <v>1790</v>
      </c>
      <c r="E124" s="13" t="s">
        <v>1959</v>
      </c>
      <c r="I124" s="13">
        <v>500</v>
      </c>
      <c r="J124" s="13">
        <v>300</v>
      </c>
      <c r="L124" s="13">
        <v>21000</v>
      </c>
      <c r="N124" s="13">
        <v>2500</v>
      </c>
      <c r="AB124" s="13">
        <v>3000</v>
      </c>
    </row>
    <row r="125" spans="1:90">
      <c r="A125" s="13" t="s">
        <v>1966</v>
      </c>
      <c r="B125" s="13" t="s">
        <v>1826</v>
      </c>
      <c r="C125" s="13" t="s">
        <v>1904</v>
      </c>
      <c r="D125" s="13" t="s">
        <v>1830</v>
      </c>
      <c r="E125" s="13" t="s">
        <v>1905</v>
      </c>
      <c r="O125" s="13">
        <v>6000</v>
      </c>
      <c r="P125" s="13">
        <v>100</v>
      </c>
      <c r="CL125" s="13">
        <v>200</v>
      </c>
    </row>
    <row r="126" spans="1:90">
      <c r="A126" s="13" t="s">
        <v>1969</v>
      </c>
      <c r="B126" s="13" t="s">
        <v>1972</v>
      </c>
      <c r="C126" s="13" t="s">
        <v>1973</v>
      </c>
      <c r="D126" s="13" t="s">
        <v>1974</v>
      </c>
      <c r="E126" s="13" t="s">
        <v>1975</v>
      </c>
      <c r="F126" s="13">
        <v>1000</v>
      </c>
      <c r="AE126" s="13">
        <v>1500</v>
      </c>
    </row>
    <row r="127" spans="1:90">
      <c r="A127" s="13" t="s">
        <v>1980</v>
      </c>
      <c r="B127" s="13" t="s">
        <v>1972</v>
      </c>
      <c r="C127" s="13" t="s">
        <v>1973</v>
      </c>
      <c r="D127" s="13" t="s">
        <v>1974</v>
      </c>
      <c r="E127" s="13" t="s">
        <v>1975</v>
      </c>
      <c r="J127" s="13">
        <v>550</v>
      </c>
      <c r="V127" s="13">
        <v>1000</v>
      </c>
      <c r="AE127" s="13">
        <v>850</v>
      </c>
    </row>
    <row r="128" spans="1:90">
      <c r="A128" s="13" t="s">
        <v>1988</v>
      </c>
      <c r="B128" s="13" t="s">
        <v>1972</v>
      </c>
      <c r="C128" s="13" t="s">
        <v>1973</v>
      </c>
      <c r="D128" s="13" t="s">
        <v>1974</v>
      </c>
      <c r="E128" s="13" t="s">
        <v>1975</v>
      </c>
      <c r="F128" s="13">
        <v>1250</v>
      </c>
      <c r="J128" s="13">
        <v>500</v>
      </c>
      <c r="AE128" s="13">
        <v>1500</v>
      </c>
    </row>
    <row r="129" spans="1:32">
      <c r="A129" s="13" t="s">
        <v>1993</v>
      </c>
      <c r="B129" s="13" t="s">
        <v>1972</v>
      </c>
      <c r="C129" s="13" t="s">
        <v>1973</v>
      </c>
      <c r="D129" s="13" t="s">
        <v>1974</v>
      </c>
      <c r="E129" s="13" t="s">
        <v>1975</v>
      </c>
      <c r="J129" s="13">
        <v>500</v>
      </c>
      <c r="AE129" s="13">
        <v>1750</v>
      </c>
    </row>
    <row r="130" spans="1:32">
      <c r="A130" s="13" t="s">
        <v>1996</v>
      </c>
      <c r="B130" s="13" t="s">
        <v>1972</v>
      </c>
      <c r="C130" s="13" t="s">
        <v>1973</v>
      </c>
      <c r="D130" s="13" t="s">
        <v>1974</v>
      </c>
      <c r="E130" s="13" t="s">
        <v>1975</v>
      </c>
      <c r="K130" s="13">
        <v>6000</v>
      </c>
      <c r="M130" s="13">
        <v>2000</v>
      </c>
    </row>
    <row r="131" spans="1:32">
      <c r="A131" s="13" t="s">
        <v>2004</v>
      </c>
      <c r="B131" s="13" t="s">
        <v>1972</v>
      </c>
      <c r="C131" s="13" t="s">
        <v>1973</v>
      </c>
      <c r="D131" s="13" t="s">
        <v>1974</v>
      </c>
      <c r="E131" s="13" t="s">
        <v>1975</v>
      </c>
      <c r="K131" s="13">
        <v>5000</v>
      </c>
      <c r="L131" s="13">
        <v>15000</v>
      </c>
      <c r="M131" s="13">
        <v>1000</v>
      </c>
      <c r="N131" s="13">
        <v>2000</v>
      </c>
    </row>
    <row r="132" spans="1:32">
      <c r="A132" s="13" t="s">
        <v>2010</v>
      </c>
      <c r="B132" s="13" t="s">
        <v>1972</v>
      </c>
      <c r="C132" s="13" t="s">
        <v>1973</v>
      </c>
      <c r="D132" s="13" t="s">
        <v>1974</v>
      </c>
      <c r="E132" s="13" t="s">
        <v>1975</v>
      </c>
      <c r="K132" s="13">
        <v>5000</v>
      </c>
      <c r="L132" s="13">
        <v>17500</v>
      </c>
      <c r="M132" s="13">
        <v>1500</v>
      </c>
      <c r="N132" s="13">
        <v>3000</v>
      </c>
    </row>
    <row r="133" spans="1:32">
      <c r="A133" s="13" t="s">
        <v>2013</v>
      </c>
      <c r="B133" s="13" t="s">
        <v>1972</v>
      </c>
      <c r="C133" s="13" t="s">
        <v>1973</v>
      </c>
      <c r="D133" s="13" t="s">
        <v>1974</v>
      </c>
      <c r="E133" s="13" t="s">
        <v>1975</v>
      </c>
      <c r="K133" s="13">
        <v>7000</v>
      </c>
      <c r="M133" s="13">
        <v>1500</v>
      </c>
    </row>
    <row r="134" spans="1:32">
      <c r="A134" s="13" t="s">
        <v>2018</v>
      </c>
      <c r="B134" s="13" t="s">
        <v>1787</v>
      </c>
      <c r="C134" s="13" t="s">
        <v>1789</v>
      </c>
      <c r="D134" s="13" t="s">
        <v>1790</v>
      </c>
      <c r="E134" s="13" t="s">
        <v>1791</v>
      </c>
      <c r="AB134" s="13">
        <v>3000</v>
      </c>
      <c r="AC134" s="13">
        <v>2000</v>
      </c>
      <c r="AD134" s="13">
        <v>2000</v>
      </c>
    </row>
    <row r="135" spans="1:32">
      <c r="A135" s="13" t="s">
        <v>2020</v>
      </c>
      <c r="B135" s="13" t="s">
        <v>1787</v>
      </c>
      <c r="C135" s="13" t="s">
        <v>1789</v>
      </c>
      <c r="D135" s="13" t="s">
        <v>1790</v>
      </c>
      <c r="E135" s="13" t="s">
        <v>1791</v>
      </c>
      <c r="O135" s="13">
        <v>5000</v>
      </c>
      <c r="P135" s="13">
        <v>100</v>
      </c>
    </row>
    <row r="136" spans="1:32">
      <c r="A136" s="13" t="s">
        <v>2021</v>
      </c>
      <c r="B136" s="13" t="s">
        <v>1787</v>
      </c>
      <c r="C136" s="13" t="s">
        <v>1789</v>
      </c>
      <c r="D136" s="13" t="s">
        <v>1790</v>
      </c>
      <c r="E136" s="13" t="s">
        <v>1791</v>
      </c>
      <c r="O136" s="13">
        <v>5000</v>
      </c>
      <c r="P136" s="13">
        <v>100</v>
      </c>
    </row>
    <row r="137" spans="1:32">
      <c r="A137" s="13" t="s">
        <v>2022</v>
      </c>
      <c r="B137" s="13" t="s">
        <v>1787</v>
      </c>
      <c r="C137" s="13" t="s">
        <v>1789</v>
      </c>
      <c r="D137" s="13" t="s">
        <v>1790</v>
      </c>
      <c r="E137" s="13" t="s">
        <v>1791</v>
      </c>
      <c r="T137" s="13">
        <v>7500</v>
      </c>
      <c r="U137" s="13">
        <v>5000</v>
      </c>
    </row>
    <row r="138" spans="1:32">
      <c r="A138" s="13" t="s">
        <v>2024</v>
      </c>
      <c r="B138" s="13" t="s">
        <v>1787</v>
      </c>
      <c r="C138" s="13" t="s">
        <v>1789</v>
      </c>
      <c r="D138" s="13" t="s">
        <v>1790</v>
      </c>
      <c r="E138" s="13" t="s">
        <v>1791</v>
      </c>
      <c r="T138" s="13">
        <v>7500</v>
      </c>
      <c r="U138" s="13">
        <v>5000</v>
      </c>
    </row>
    <row r="139" spans="1:32">
      <c r="A139" s="13" t="s">
        <v>2026</v>
      </c>
      <c r="B139" s="13" t="s">
        <v>1787</v>
      </c>
      <c r="C139" s="13" t="s">
        <v>1789</v>
      </c>
      <c r="D139" s="13" t="s">
        <v>1790</v>
      </c>
      <c r="E139" s="13" t="s">
        <v>1791</v>
      </c>
      <c r="T139" s="13">
        <v>7500</v>
      </c>
      <c r="U139" s="13">
        <v>4000</v>
      </c>
    </row>
    <row r="140" spans="1:32">
      <c r="A140" s="13" t="s">
        <v>2027</v>
      </c>
      <c r="B140" s="13" t="s">
        <v>1787</v>
      </c>
      <c r="C140" s="13" t="s">
        <v>1789</v>
      </c>
      <c r="D140" s="13" t="s">
        <v>1790</v>
      </c>
      <c r="E140" s="13" t="s">
        <v>1791</v>
      </c>
      <c r="V140" s="13">
        <v>750</v>
      </c>
    </row>
    <row r="141" spans="1:32">
      <c r="A141" s="13" t="s">
        <v>2030</v>
      </c>
      <c r="B141" s="13" t="s">
        <v>1787</v>
      </c>
      <c r="C141" s="13" t="s">
        <v>1789</v>
      </c>
      <c r="D141" s="13" t="s">
        <v>1790</v>
      </c>
      <c r="E141" s="13" t="s">
        <v>1791</v>
      </c>
      <c r="V141" s="13">
        <v>750</v>
      </c>
    </row>
    <row r="142" spans="1:32">
      <c r="A142" s="13" t="s">
        <v>2032</v>
      </c>
      <c r="B142" s="13" t="s">
        <v>1787</v>
      </c>
      <c r="C142" s="13" t="s">
        <v>1789</v>
      </c>
      <c r="D142" s="13" t="s">
        <v>1790</v>
      </c>
      <c r="E142" s="13" t="s">
        <v>1791</v>
      </c>
      <c r="V142" s="13">
        <v>1000</v>
      </c>
    </row>
    <row r="143" spans="1:32">
      <c r="A143" s="13" t="s">
        <v>2033</v>
      </c>
      <c r="B143" s="13" t="s">
        <v>1787</v>
      </c>
      <c r="C143" s="13" t="s">
        <v>1958</v>
      </c>
      <c r="D143" s="13" t="s">
        <v>1790</v>
      </c>
      <c r="E143" s="13" t="s">
        <v>1959</v>
      </c>
      <c r="F143" s="13">
        <v>1500</v>
      </c>
      <c r="W143" s="13">
        <v>200</v>
      </c>
      <c r="X143" s="13">
        <v>500</v>
      </c>
      <c r="Y143" s="13">
        <v>100</v>
      </c>
      <c r="Z143" s="13">
        <v>1250</v>
      </c>
      <c r="AA143" s="13">
        <v>600</v>
      </c>
      <c r="AB143" s="13">
        <v>3000</v>
      </c>
    </row>
    <row r="144" spans="1:32">
      <c r="A144" s="13" t="s">
        <v>2037</v>
      </c>
      <c r="B144" s="13" t="s">
        <v>1787</v>
      </c>
      <c r="C144" s="13" t="s">
        <v>1958</v>
      </c>
      <c r="D144" s="13" t="s">
        <v>1790</v>
      </c>
      <c r="E144" s="13" t="s">
        <v>1959</v>
      </c>
      <c r="K144" s="13">
        <v>500</v>
      </c>
      <c r="AF144" s="13">
        <v>3000</v>
      </c>
    </row>
    <row r="145" spans="1:90">
      <c r="A145" s="13" t="s">
        <v>2040</v>
      </c>
      <c r="B145" s="13" t="s">
        <v>1972</v>
      </c>
      <c r="C145" s="13" t="s">
        <v>1973</v>
      </c>
      <c r="D145" s="13" t="s">
        <v>1974</v>
      </c>
      <c r="E145" s="13" t="s">
        <v>1975</v>
      </c>
      <c r="L145" s="13">
        <v>16000</v>
      </c>
      <c r="N145" s="13">
        <v>3000</v>
      </c>
    </row>
    <row r="146" spans="1:90">
      <c r="A146" s="13" t="s">
        <v>2042</v>
      </c>
      <c r="B146" s="13" t="s">
        <v>1972</v>
      </c>
      <c r="C146" s="13" t="s">
        <v>1973</v>
      </c>
      <c r="D146" s="13" t="s">
        <v>1974</v>
      </c>
      <c r="E146" s="13" t="s">
        <v>1975</v>
      </c>
      <c r="L146" s="13">
        <v>16000</v>
      </c>
      <c r="N146" s="13">
        <v>2500</v>
      </c>
    </row>
    <row r="147" spans="1:90">
      <c r="A147" s="13" t="s">
        <v>2043</v>
      </c>
      <c r="B147" s="13" t="s">
        <v>1972</v>
      </c>
      <c r="C147" s="13" t="s">
        <v>1973</v>
      </c>
      <c r="D147" s="13" t="s">
        <v>1974</v>
      </c>
      <c r="E147" s="13" t="s">
        <v>1975</v>
      </c>
      <c r="F147" s="13">
        <v>1200</v>
      </c>
      <c r="V147" s="13">
        <v>400</v>
      </c>
    </row>
    <row r="148" spans="1:90">
      <c r="A148" s="13" t="s">
        <v>2046</v>
      </c>
      <c r="B148" s="13" t="s">
        <v>1972</v>
      </c>
      <c r="C148" s="13" t="s">
        <v>1973</v>
      </c>
      <c r="D148" s="13" t="s">
        <v>1974</v>
      </c>
      <c r="E148" s="13" t="s">
        <v>1975</v>
      </c>
      <c r="F148" s="13">
        <v>1100</v>
      </c>
      <c r="J148" s="13">
        <v>550</v>
      </c>
    </row>
    <row r="149" spans="1:90">
      <c r="A149" s="13" t="s">
        <v>2048</v>
      </c>
      <c r="B149" s="13" t="s">
        <v>1972</v>
      </c>
      <c r="C149" s="13" t="s">
        <v>1973</v>
      </c>
      <c r="D149" s="13" t="s">
        <v>1974</v>
      </c>
      <c r="E149" s="13" t="s">
        <v>1975</v>
      </c>
      <c r="V149" s="13">
        <v>500</v>
      </c>
    </row>
    <row r="150" spans="1:90">
      <c r="A150" s="13" t="s">
        <v>2049</v>
      </c>
      <c r="B150" s="13" t="s">
        <v>1787</v>
      </c>
      <c r="C150" s="13" t="s">
        <v>2052</v>
      </c>
      <c r="D150" s="13" t="s">
        <v>1790</v>
      </c>
      <c r="E150" s="13" t="s">
        <v>2053</v>
      </c>
      <c r="J150" s="13">
        <v>300</v>
      </c>
      <c r="K150" s="13">
        <v>4500</v>
      </c>
      <c r="L150" s="13">
        <v>20000</v>
      </c>
      <c r="O150" s="13">
        <v>5000</v>
      </c>
      <c r="R150" s="13">
        <v>25000</v>
      </c>
      <c r="S150" s="13">
        <v>30000</v>
      </c>
      <c r="AB150" s="13">
        <v>4000</v>
      </c>
      <c r="AC150" s="13">
        <v>3000</v>
      </c>
      <c r="AG150" s="13">
        <v>250</v>
      </c>
    </row>
    <row r="151" spans="1:90">
      <c r="A151" s="13" t="s">
        <v>2058</v>
      </c>
      <c r="B151" s="13" t="s">
        <v>1787</v>
      </c>
      <c r="C151" s="13" t="s">
        <v>2052</v>
      </c>
      <c r="D151" s="13" t="s">
        <v>1790</v>
      </c>
      <c r="E151" s="13" t="s">
        <v>2053</v>
      </c>
      <c r="F151" s="13">
        <v>1200</v>
      </c>
      <c r="J151" s="13">
        <v>300</v>
      </c>
      <c r="K151" s="13">
        <v>4500</v>
      </c>
      <c r="L151" s="13">
        <v>20000</v>
      </c>
      <c r="AB151" s="13">
        <v>3500</v>
      </c>
      <c r="AC151" s="13">
        <v>3000</v>
      </c>
      <c r="AE151" s="13">
        <v>1750</v>
      </c>
      <c r="AG151" s="13">
        <v>250</v>
      </c>
    </row>
    <row r="152" spans="1:90">
      <c r="A152" s="13" t="s">
        <v>2064</v>
      </c>
      <c r="B152" s="13" t="s">
        <v>1787</v>
      </c>
      <c r="C152" s="13" t="s">
        <v>2052</v>
      </c>
      <c r="D152" s="13" t="s">
        <v>1790</v>
      </c>
      <c r="E152" s="13" t="s">
        <v>2053</v>
      </c>
      <c r="K152" s="13">
        <v>5000</v>
      </c>
      <c r="L152" s="13">
        <v>20000</v>
      </c>
      <c r="M152" s="13">
        <v>2000</v>
      </c>
      <c r="N152" s="13">
        <v>2500</v>
      </c>
      <c r="AE152" s="13">
        <v>2000</v>
      </c>
      <c r="AG152" s="13">
        <v>300</v>
      </c>
    </row>
    <row r="153" spans="1:90">
      <c r="A153" s="13" t="s">
        <v>2069</v>
      </c>
      <c r="B153" s="13" t="s">
        <v>1787</v>
      </c>
      <c r="C153" s="13" t="s">
        <v>2052</v>
      </c>
      <c r="D153" s="13" t="s">
        <v>1790</v>
      </c>
      <c r="E153" s="13" t="s">
        <v>2053</v>
      </c>
      <c r="F153" s="13">
        <v>1250</v>
      </c>
      <c r="J153" s="13">
        <v>350</v>
      </c>
      <c r="M153" s="13">
        <v>2000</v>
      </c>
      <c r="N153" s="13">
        <v>2150</v>
      </c>
      <c r="AB153" s="13">
        <v>4000</v>
      </c>
      <c r="AE153" s="13">
        <v>2000</v>
      </c>
      <c r="AG153" s="13">
        <v>275</v>
      </c>
    </row>
    <row r="154" spans="1:90">
      <c r="A154" s="13" t="s">
        <v>2071</v>
      </c>
      <c r="B154" s="13" t="s">
        <v>1787</v>
      </c>
      <c r="C154" s="13" t="s">
        <v>2052</v>
      </c>
      <c r="D154" s="13" t="s">
        <v>1790</v>
      </c>
      <c r="E154" s="13" t="s">
        <v>2053</v>
      </c>
      <c r="O154" s="13">
        <v>5000</v>
      </c>
      <c r="P154" s="13">
        <v>100</v>
      </c>
    </row>
    <row r="155" spans="1:90">
      <c r="A155" s="13" t="s">
        <v>2073</v>
      </c>
      <c r="B155" s="13" t="s">
        <v>1972</v>
      </c>
      <c r="C155" s="13" t="s">
        <v>1973</v>
      </c>
      <c r="D155" s="13" t="s">
        <v>1974</v>
      </c>
      <c r="E155" s="13" t="s">
        <v>1975</v>
      </c>
      <c r="V155" s="13">
        <v>450</v>
      </c>
    </row>
    <row r="156" spans="1:90">
      <c r="A156" s="13" t="s">
        <v>2075</v>
      </c>
      <c r="B156" s="13" t="s">
        <v>1787</v>
      </c>
      <c r="C156" s="13" t="s">
        <v>2052</v>
      </c>
      <c r="D156" s="13" t="s">
        <v>1790</v>
      </c>
      <c r="E156" s="13" t="s">
        <v>2053</v>
      </c>
      <c r="K156" s="13">
        <v>5000</v>
      </c>
      <c r="L156" s="13">
        <v>20000</v>
      </c>
      <c r="M156" s="13">
        <v>2000</v>
      </c>
      <c r="N156" s="13">
        <v>2000</v>
      </c>
      <c r="AE156" s="13">
        <v>1500</v>
      </c>
      <c r="AG156" s="13">
        <v>250</v>
      </c>
    </row>
    <row r="157" spans="1:90">
      <c r="A157" s="13" t="s">
        <v>2076</v>
      </c>
      <c r="B157" s="13" t="s">
        <v>1787</v>
      </c>
      <c r="C157" s="13" t="s">
        <v>2080</v>
      </c>
      <c r="D157" s="13" t="s">
        <v>1790</v>
      </c>
      <c r="E157" s="13" t="s">
        <v>2081</v>
      </c>
      <c r="F157" s="13">
        <v>1200</v>
      </c>
      <c r="G157" s="13">
        <v>1250</v>
      </c>
      <c r="H157" s="13">
        <v>1250</v>
      </c>
      <c r="I157" s="13">
        <v>500</v>
      </c>
      <c r="J157" s="13">
        <v>350</v>
      </c>
      <c r="K157" s="13">
        <v>6000</v>
      </c>
      <c r="L157" s="13">
        <v>12500</v>
      </c>
      <c r="M157" s="13">
        <v>6000</v>
      </c>
      <c r="N157" s="13">
        <v>2500</v>
      </c>
      <c r="O157" s="13">
        <v>6000</v>
      </c>
      <c r="P157" s="13">
        <v>100</v>
      </c>
      <c r="Q157" s="13">
        <v>8000</v>
      </c>
      <c r="R157" s="13">
        <v>30000</v>
      </c>
      <c r="S157" s="13">
        <v>32000</v>
      </c>
      <c r="T157" s="13">
        <v>6000</v>
      </c>
      <c r="U157" s="13">
        <v>5000</v>
      </c>
      <c r="V157" s="13">
        <v>1000</v>
      </c>
      <c r="W157" s="13">
        <v>500</v>
      </c>
      <c r="X157" s="13">
        <v>2000</v>
      </c>
      <c r="Y157" s="13">
        <v>2500</v>
      </c>
      <c r="Z157" s="13">
        <v>3000</v>
      </c>
      <c r="AA157" s="13">
        <v>6000</v>
      </c>
      <c r="AB157" s="13">
        <v>5000</v>
      </c>
      <c r="AC157" s="13">
        <v>8000</v>
      </c>
      <c r="AD157" s="13">
        <v>3000</v>
      </c>
      <c r="AE157" s="13">
        <v>2500</v>
      </c>
      <c r="AF157" s="13">
        <v>6000</v>
      </c>
      <c r="AG157" s="13">
        <v>250</v>
      </c>
      <c r="CL157" s="13">
        <v>15000</v>
      </c>
    </row>
    <row r="158" spans="1:90">
      <c r="A158" s="13" t="s">
        <v>2093</v>
      </c>
      <c r="B158" s="13" t="s">
        <v>1787</v>
      </c>
      <c r="C158" s="13" t="s">
        <v>2080</v>
      </c>
      <c r="D158" s="13" t="s">
        <v>1790</v>
      </c>
      <c r="E158" s="13" t="s">
        <v>2081</v>
      </c>
      <c r="F158" s="13">
        <v>900</v>
      </c>
      <c r="G158" s="13">
        <v>900</v>
      </c>
      <c r="H158" s="13">
        <v>1300</v>
      </c>
      <c r="I158" s="13">
        <v>400</v>
      </c>
      <c r="J158" s="13">
        <v>300</v>
      </c>
      <c r="K158" s="13">
        <v>6000</v>
      </c>
      <c r="L158" s="13">
        <v>16000</v>
      </c>
      <c r="M158" s="13">
        <v>1500</v>
      </c>
      <c r="N158" s="13">
        <v>1600</v>
      </c>
      <c r="O158" s="13">
        <v>6000</v>
      </c>
      <c r="P158" s="13">
        <v>100</v>
      </c>
      <c r="R158" s="13">
        <v>30000</v>
      </c>
      <c r="S158" s="13">
        <v>32000</v>
      </c>
      <c r="T158" s="13">
        <v>5000</v>
      </c>
      <c r="U158" s="13">
        <v>4500</v>
      </c>
      <c r="V158" s="13">
        <v>600</v>
      </c>
      <c r="W158" s="13">
        <v>800</v>
      </c>
      <c r="X158" s="13">
        <v>800</v>
      </c>
      <c r="Y158" s="13">
        <v>1000</v>
      </c>
      <c r="Z158" s="13">
        <v>1200</v>
      </c>
      <c r="AA158" s="13">
        <v>2000</v>
      </c>
      <c r="AB158" s="13">
        <v>2500</v>
      </c>
      <c r="AC158" s="13">
        <v>3000</v>
      </c>
      <c r="AD158" s="13">
        <v>2000</v>
      </c>
      <c r="AE158" s="13">
        <v>1000</v>
      </c>
      <c r="AF158" s="13">
        <v>6500</v>
      </c>
      <c r="AG158" s="13">
        <v>300</v>
      </c>
    </row>
    <row r="159" spans="1:90">
      <c r="A159" s="13" t="s">
        <v>2106</v>
      </c>
      <c r="B159" s="13" t="s">
        <v>1787</v>
      </c>
      <c r="C159" s="13" t="s">
        <v>2052</v>
      </c>
      <c r="D159" s="13" t="s">
        <v>1790</v>
      </c>
      <c r="E159" s="13" t="s">
        <v>2053</v>
      </c>
      <c r="F159" s="13">
        <v>1250</v>
      </c>
      <c r="T159" s="13">
        <v>7500</v>
      </c>
      <c r="U159" s="13">
        <v>5000</v>
      </c>
      <c r="V159" s="13">
        <v>750</v>
      </c>
      <c r="W159" s="13">
        <v>200</v>
      </c>
      <c r="X159" s="13">
        <v>500</v>
      </c>
      <c r="Y159" s="13">
        <v>750</v>
      </c>
      <c r="Z159" s="13">
        <v>1250</v>
      </c>
      <c r="AA159" s="13">
        <v>3000</v>
      </c>
      <c r="AB159" s="13">
        <v>4000</v>
      </c>
      <c r="AC159" s="13">
        <v>2500</v>
      </c>
      <c r="AG159" s="13">
        <v>250</v>
      </c>
    </row>
    <row r="160" spans="1:90">
      <c r="A160" s="13" t="s">
        <v>2110</v>
      </c>
      <c r="B160" s="13" t="s">
        <v>1787</v>
      </c>
      <c r="C160" s="13" t="s">
        <v>2052</v>
      </c>
      <c r="D160" s="13" t="s">
        <v>1790</v>
      </c>
      <c r="E160" s="13" t="s">
        <v>2053</v>
      </c>
      <c r="AC160" s="13">
        <v>2500</v>
      </c>
      <c r="AF160" s="13">
        <v>4500</v>
      </c>
    </row>
    <row r="161" spans="1:33">
      <c r="A161" s="13" t="s">
        <v>2114</v>
      </c>
      <c r="B161" s="13" t="s">
        <v>1787</v>
      </c>
      <c r="C161" s="13" t="s">
        <v>2052</v>
      </c>
      <c r="D161" s="13" t="s">
        <v>1790</v>
      </c>
      <c r="E161" s="13" t="s">
        <v>2053</v>
      </c>
      <c r="F161" s="13">
        <v>1200</v>
      </c>
      <c r="J161" s="13">
        <v>275</v>
      </c>
      <c r="V161" s="13">
        <v>1000</v>
      </c>
      <c r="W161" s="13">
        <v>200</v>
      </c>
      <c r="AA161" s="13">
        <v>2000</v>
      </c>
    </row>
    <row r="162" spans="1:33">
      <c r="A162" s="13" t="s">
        <v>2116</v>
      </c>
      <c r="B162" s="13" t="s">
        <v>1787</v>
      </c>
      <c r="C162" s="13" t="s">
        <v>2052</v>
      </c>
      <c r="D162" s="13" t="s">
        <v>1790</v>
      </c>
      <c r="E162" s="13" t="s">
        <v>2053</v>
      </c>
      <c r="T162" s="13">
        <v>8000</v>
      </c>
      <c r="U162" s="13">
        <v>5500</v>
      </c>
      <c r="V162" s="13">
        <v>800</v>
      </c>
      <c r="W162" s="13">
        <v>150</v>
      </c>
      <c r="X162" s="13">
        <v>500</v>
      </c>
      <c r="Y162" s="13">
        <v>750</v>
      </c>
      <c r="AA162" s="13">
        <v>3250</v>
      </c>
      <c r="AG162" s="13">
        <v>300</v>
      </c>
    </row>
    <row r="163" spans="1:33">
      <c r="A163" s="13" t="s">
        <v>2120</v>
      </c>
      <c r="B163" s="13" t="s">
        <v>1787</v>
      </c>
      <c r="C163" s="13" t="s">
        <v>2052</v>
      </c>
      <c r="D163" s="13" t="s">
        <v>1790</v>
      </c>
      <c r="E163" s="13" t="s">
        <v>2053</v>
      </c>
    </row>
    <row r="164" spans="1:33">
      <c r="A164" s="13" t="s">
        <v>2121</v>
      </c>
      <c r="B164" s="13" t="s">
        <v>1787</v>
      </c>
      <c r="C164" s="13" t="s">
        <v>2052</v>
      </c>
      <c r="D164" s="13" t="s">
        <v>1790</v>
      </c>
      <c r="E164" s="13" t="s">
        <v>2053</v>
      </c>
      <c r="AF164" s="13">
        <v>5000</v>
      </c>
    </row>
    <row r="165" spans="1:33">
      <c r="A165" s="13" t="s">
        <v>2122</v>
      </c>
      <c r="B165" s="13" t="s">
        <v>1787</v>
      </c>
      <c r="C165" s="13" t="s">
        <v>2052</v>
      </c>
      <c r="D165" s="13" t="s">
        <v>1790</v>
      </c>
      <c r="E165" s="13" t="s">
        <v>2053</v>
      </c>
      <c r="AC165" s="13">
        <v>3000</v>
      </c>
      <c r="AF165" s="13">
        <v>6500</v>
      </c>
    </row>
    <row r="166" spans="1:33">
      <c r="A166" s="13" t="s">
        <v>2123</v>
      </c>
      <c r="B166" s="13" t="s">
        <v>1787</v>
      </c>
      <c r="C166" s="13" t="s">
        <v>2080</v>
      </c>
      <c r="D166" s="13" t="s">
        <v>1790</v>
      </c>
      <c r="E166" s="13" t="s">
        <v>2081</v>
      </c>
      <c r="F166" s="13">
        <v>1000</v>
      </c>
      <c r="G166" s="13">
        <v>1200</v>
      </c>
      <c r="H166" s="13">
        <v>1500</v>
      </c>
      <c r="I166" s="13">
        <v>500</v>
      </c>
      <c r="J166" s="13">
        <v>350</v>
      </c>
      <c r="K166" s="13">
        <v>6500</v>
      </c>
      <c r="L166" s="13">
        <v>7500</v>
      </c>
      <c r="M166" s="13">
        <v>2600</v>
      </c>
      <c r="N166" s="13">
        <v>3000</v>
      </c>
      <c r="O166" s="13">
        <v>6500</v>
      </c>
      <c r="P166" s="13">
        <v>150</v>
      </c>
      <c r="R166" s="13">
        <v>30000</v>
      </c>
      <c r="T166" s="13">
        <v>8500</v>
      </c>
      <c r="U166" s="13">
        <v>5000</v>
      </c>
      <c r="V166" s="13">
        <v>700</v>
      </c>
      <c r="W166" s="13">
        <v>450</v>
      </c>
      <c r="Y166" s="13">
        <v>1100</v>
      </c>
      <c r="Z166" s="13">
        <v>2000</v>
      </c>
      <c r="AA166" s="13">
        <v>7500</v>
      </c>
      <c r="AB166" s="13">
        <v>3500</v>
      </c>
      <c r="AC166" s="13">
        <v>6000</v>
      </c>
      <c r="AD166" s="13">
        <v>4000</v>
      </c>
      <c r="AE166" s="13">
        <v>1500</v>
      </c>
      <c r="AG166" s="13">
        <v>300</v>
      </c>
    </row>
    <row r="167" spans="1:33">
      <c r="A167" s="13" t="s">
        <v>2141</v>
      </c>
      <c r="B167" s="13" t="s">
        <v>1787</v>
      </c>
      <c r="C167" s="13" t="s">
        <v>2052</v>
      </c>
      <c r="D167" s="13" t="s">
        <v>1790</v>
      </c>
      <c r="E167" s="13" t="s">
        <v>2053</v>
      </c>
      <c r="F167" s="13">
        <v>1250</v>
      </c>
      <c r="T167" s="13">
        <v>7500</v>
      </c>
      <c r="U167" s="13">
        <v>5000</v>
      </c>
      <c r="V167" s="13">
        <v>750</v>
      </c>
      <c r="W167" s="13">
        <v>200</v>
      </c>
      <c r="X167" s="13">
        <v>500</v>
      </c>
      <c r="Y167" s="13">
        <v>700</v>
      </c>
      <c r="Z167" s="13">
        <v>1200</v>
      </c>
    </row>
    <row r="168" spans="1:33">
      <c r="A168" s="13" t="s">
        <v>2143</v>
      </c>
      <c r="B168" s="13" t="s">
        <v>1787</v>
      </c>
      <c r="C168" s="13" t="s">
        <v>2052</v>
      </c>
      <c r="D168" s="13" t="s">
        <v>1790</v>
      </c>
      <c r="E168" s="13" t="s">
        <v>2053</v>
      </c>
      <c r="T168" s="13">
        <v>8000</v>
      </c>
      <c r="U168" s="13">
        <v>6000</v>
      </c>
      <c r="V168" s="13">
        <v>1000</v>
      </c>
      <c r="W168" s="13">
        <v>200</v>
      </c>
    </row>
    <row r="169" spans="1:33">
      <c r="A169" s="13" t="s">
        <v>2144</v>
      </c>
      <c r="B169" s="13" t="s">
        <v>1787</v>
      </c>
      <c r="C169" s="13" t="s">
        <v>2080</v>
      </c>
      <c r="D169" s="13" t="s">
        <v>1790</v>
      </c>
      <c r="E169" s="13" t="s">
        <v>2081</v>
      </c>
      <c r="F169" s="13">
        <v>1000</v>
      </c>
      <c r="G169" s="13">
        <v>1000</v>
      </c>
      <c r="H169" s="13">
        <v>1250</v>
      </c>
      <c r="I169" s="13">
        <v>450</v>
      </c>
      <c r="J169" s="13">
        <v>300</v>
      </c>
      <c r="K169" s="13">
        <v>5500</v>
      </c>
      <c r="L169" s="13">
        <v>13000</v>
      </c>
      <c r="M169" s="13">
        <v>6000</v>
      </c>
      <c r="N169" s="13">
        <v>5000</v>
      </c>
      <c r="O169" s="13">
        <v>6500</v>
      </c>
      <c r="Q169" s="13">
        <v>8000</v>
      </c>
      <c r="R169" s="13">
        <v>30000</v>
      </c>
      <c r="S169" s="13">
        <v>31000</v>
      </c>
      <c r="V169" s="13">
        <v>900</v>
      </c>
      <c r="W169" s="13">
        <v>600</v>
      </c>
      <c r="Z169" s="13">
        <v>1600</v>
      </c>
      <c r="AA169" s="13">
        <v>5000</v>
      </c>
      <c r="AB169" s="13">
        <v>4000</v>
      </c>
      <c r="AC169" s="13">
        <v>7000</v>
      </c>
      <c r="AD169" s="13">
        <v>3500</v>
      </c>
      <c r="AE169" s="13">
        <v>1000</v>
      </c>
      <c r="AG169" s="13">
        <v>250</v>
      </c>
    </row>
  </sheetData>
  <autoFilter ref="A1:AOD165"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sheetPr>
    <tabColor rgb="FFFCDEDC"/>
  </sheetPr>
  <dimension ref="A3:CD214"/>
  <sheetViews>
    <sheetView topLeftCell="A9" zoomScale="70" zoomScaleNormal="70" workbookViewId="0">
      <pane xSplit="1" ySplit="5" topLeftCell="B14" activePane="bottomRight" state="frozen"/>
      <selection pane="bottomRight" activeCell="G43" sqref="G43"/>
      <selection pane="bottomLeft" activeCell="A14" sqref="A14"/>
      <selection pane="topRight" activeCell="B9" sqref="B9"/>
    </sheetView>
  </sheetViews>
  <sheetFormatPr defaultColWidth="11.42578125" defaultRowHeight="15.6"/>
  <cols>
    <col min="1" max="1" width="17" style="63" customWidth="1"/>
    <col min="2" max="2" width="11.42578125" style="63"/>
    <col min="3" max="3" width="61.85546875" style="63" bestFit="1" customWidth="1"/>
    <col min="4" max="4" width="19" style="63" customWidth="1"/>
    <col min="5" max="5" width="16.42578125" style="63" customWidth="1"/>
    <col min="6" max="6" width="14.7109375" style="63" customWidth="1"/>
    <col min="7" max="8" width="13.42578125" style="63" customWidth="1"/>
    <col min="9" max="9" width="44.85546875" style="63" bestFit="1" customWidth="1"/>
    <col min="10" max="10" width="11.42578125" style="63"/>
    <col min="11" max="11" width="31.7109375" style="63" customWidth="1"/>
    <col min="12" max="12" width="44.28515625" style="62" bestFit="1" customWidth="1"/>
    <col min="13" max="13" width="17.140625" style="63" bestFit="1" customWidth="1"/>
    <col min="14" max="14" width="20.5703125" style="63" bestFit="1" customWidth="1"/>
    <col min="15" max="16" width="38.140625" style="62" bestFit="1" customWidth="1"/>
    <col min="17" max="17" width="15.42578125" style="63" customWidth="1"/>
    <col min="18" max="18" width="18.85546875" style="63" customWidth="1"/>
    <col min="19" max="19" width="17.28515625" style="63" bestFit="1" customWidth="1"/>
    <col min="20" max="20" width="16.42578125" style="63" customWidth="1"/>
    <col min="21" max="21" width="16.85546875" style="63" bestFit="1" customWidth="1"/>
    <col min="22" max="22" width="16.140625" style="63" customWidth="1"/>
    <col min="23" max="23" width="14.5703125" style="63" bestFit="1" customWidth="1"/>
    <col min="24" max="30" width="11.42578125" style="63"/>
    <col min="31" max="31" width="13.85546875" style="63" customWidth="1"/>
    <col min="32" max="33" width="11.42578125" style="63"/>
    <col min="34" max="34" width="19.140625" style="63" bestFit="1" customWidth="1"/>
    <col min="35" max="16384" width="11.42578125" style="63"/>
  </cols>
  <sheetData>
    <row r="3" spans="1:82" ht="52.5" customHeight="1">
      <c r="A3" s="290" t="s">
        <v>2161</v>
      </c>
      <c r="B3" s="290"/>
      <c r="C3" s="290"/>
      <c r="D3" s="290"/>
      <c r="E3" s="290"/>
      <c r="F3" s="290"/>
      <c r="G3" s="290"/>
      <c r="H3" s="290"/>
      <c r="I3" s="290"/>
      <c r="J3" s="290"/>
      <c r="K3" s="290"/>
    </row>
    <row r="4" spans="1:82" ht="14.45" customHeight="1">
      <c r="A4" s="1"/>
      <c r="B4" s="1"/>
      <c r="C4" s="1"/>
      <c r="D4" s="1"/>
      <c r="E4" s="1"/>
      <c r="L4" s="64"/>
      <c r="O4" s="64"/>
      <c r="P4" s="64"/>
    </row>
    <row r="5" spans="1:82" ht="14.45" customHeight="1">
      <c r="A5" s="1"/>
      <c r="B5" s="1"/>
      <c r="C5" s="1"/>
      <c r="D5" s="1"/>
      <c r="E5" s="1"/>
      <c r="L5" s="64"/>
      <c r="O5" s="64"/>
      <c r="P5" s="64"/>
    </row>
    <row r="6" spans="1:82" ht="81" customHeight="1">
      <c r="A6" s="290" t="s">
        <v>2162</v>
      </c>
      <c r="B6" s="290"/>
      <c r="C6" s="290"/>
      <c r="D6" s="290"/>
      <c r="E6" s="290"/>
      <c r="F6" s="290"/>
      <c r="G6" s="290"/>
      <c r="H6" s="290"/>
      <c r="I6" s="290"/>
      <c r="J6" s="290"/>
      <c r="K6" s="290"/>
      <c r="L6" s="290"/>
      <c r="M6" s="290"/>
      <c r="N6" s="290"/>
    </row>
    <row r="11" spans="1:82" ht="17.45">
      <c r="A11" s="15" t="s">
        <v>2163</v>
      </c>
      <c r="B11" s="16"/>
      <c r="C11" s="16"/>
      <c r="D11" s="16"/>
      <c r="E11" s="16"/>
      <c r="F11" s="16"/>
      <c r="G11" s="17"/>
      <c r="H11" s="18"/>
      <c r="I11" s="19"/>
      <c r="J11" s="18"/>
      <c r="K11" s="13"/>
      <c r="L11" s="35"/>
      <c r="M11" s="13"/>
      <c r="N11" s="13"/>
      <c r="O11" s="35"/>
      <c r="P11" s="35"/>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row>
    <row r="12" spans="1:82" ht="18" thickBot="1">
      <c r="A12" s="13"/>
      <c r="B12" s="13"/>
      <c r="C12" s="13"/>
      <c r="D12" s="13"/>
      <c r="E12" s="13"/>
      <c r="F12" s="13"/>
      <c r="G12" s="13"/>
      <c r="H12" s="13"/>
      <c r="I12" s="13"/>
      <c r="J12" s="13"/>
      <c r="K12" s="13"/>
      <c r="L12" s="35"/>
      <c r="M12" s="13"/>
      <c r="N12" s="13"/>
      <c r="O12" s="35"/>
      <c r="P12" s="35"/>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row>
    <row r="13" spans="1:82" ht="17.45">
      <c r="A13" s="13"/>
      <c r="B13" s="66"/>
      <c r="C13" s="66" t="s">
        <v>2164</v>
      </c>
      <c r="D13" s="66" t="s">
        <v>2165</v>
      </c>
      <c r="E13" s="66" t="s">
        <v>2166</v>
      </c>
      <c r="F13" s="66" t="s">
        <v>2167</v>
      </c>
      <c r="G13" s="66" t="s">
        <v>2168</v>
      </c>
      <c r="H13" s="66" t="s">
        <v>2169</v>
      </c>
      <c r="I13" s="66" t="s">
        <v>2170</v>
      </c>
      <c r="J13" s="66" t="s">
        <v>2171</v>
      </c>
      <c r="K13" s="66" t="s">
        <v>2172</v>
      </c>
      <c r="L13" s="67" t="s">
        <v>2173</v>
      </c>
      <c r="M13" s="66" t="s">
        <v>2174</v>
      </c>
      <c r="N13" s="66" t="s">
        <v>2175</v>
      </c>
      <c r="O13" s="67" t="s">
        <v>2176</v>
      </c>
      <c r="P13" s="67" t="s">
        <v>2177</v>
      </c>
      <c r="Q13" s="66" t="s">
        <v>2178</v>
      </c>
      <c r="R13" s="66" t="s">
        <v>2179</v>
      </c>
      <c r="S13" s="66" t="s">
        <v>2180</v>
      </c>
      <c r="T13" s="66" t="s">
        <v>2181</v>
      </c>
      <c r="U13" s="66" t="s">
        <v>2182</v>
      </c>
      <c r="V13" s="66" t="s">
        <v>2183</v>
      </c>
      <c r="W13" s="66" t="s">
        <v>2184</v>
      </c>
      <c r="X13" s="66" t="s">
        <v>2185</v>
      </c>
      <c r="Y13" s="66" t="s">
        <v>2186</v>
      </c>
      <c r="Z13" s="66" t="s">
        <v>2187</v>
      </c>
      <c r="AA13" s="66" t="s">
        <v>2188</v>
      </c>
      <c r="AB13" s="66" t="s">
        <v>2189</v>
      </c>
      <c r="AC13" s="66" t="s">
        <v>2190</v>
      </c>
      <c r="AD13" s="66" t="s">
        <v>2191</v>
      </c>
      <c r="AE13" s="66" t="s">
        <v>2192</v>
      </c>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row>
    <row r="14" spans="1:82" ht="17.45">
      <c r="A14" s="68" t="s">
        <v>2193</v>
      </c>
      <c r="B14" s="13"/>
      <c r="C14" s="13"/>
      <c r="D14" s="13"/>
      <c r="E14" s="13"/>
      <c r="F14" s="13"/>
      <c r="G14" s="13"/>
      <c r="H14" s="13"/>
      <c r="I14" s="13"/>
      <c r="J14" s="13"/>
      <c r="K14" s="13"/>
      <c r="L14" s="35"/>
      <c r="M14" s="13"/>
      <c r="N14" s="13"/>
      <c r="O14" s="35"/>
      <c r="P14" s="35"/>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row>
    <row r="15" spans="1:82" ht="17.45">
      <c r="A15" s="13"/>
      <c r="B15" s="13" t="s">
        <v>2194</v>
      </c>
      <c r="C15" s="13" cm="1">
        <f t="array" ref="C15">MEDIAN(IF(Données_prix!$C:$C="marche_dedougou",IF(Données_prix!F:F&gt;0,Données_prix!F:F)))</f>
        <v>1050</v>
      </c>
      <c r="D15" s="69">
        <v>2125</v>
      </c>
      <c r="E15" s="69">
        <v>2000</v>
      </c>
      <c r="F15" s="13" cm="1">
        <f t="array" ref="F15">MEDIAN(IF(Données_prix!$C:$C="marche_dedougou",IF(Données_prix!I:I&gt;0,Données_prix!I:I)))</f>
        <v>500</v>
      </c>
      <c r="G15" s="59" cm="1">
        <f t="array" ref="G15">MEDIAN(IF(Données_prix!$C:$C="marche_dedougou",IF(Données_prix!J:J&gt;0,Données_prix!J:J)))</f>
        <v>337.5</v>
      </c>
      <c r="H15" s="13" cm="1">
        <f t="array" ref="H15">MEDIAN(IF(Données_prix!$C:$C="marche_dedougou",IF(Données_prix!K:K&gt;0,Données_prix!K:K)))</f>
        <v>5500</v>
      </c>
      <c r="I15" s="178">
        <v>13875</v>
      </c>
      <c r="J15" s="13" cm="1">
        <f t="array" ref="J15">MEDIAN(IF(Données_prix!$C:$C="marche_dedougou",IF(Données_prix!M:M&gt;0,Données_prix!M:M)))</f>
        <v>1250</v>
      </c>
      <c r="K15" s="13" cm="1">
        <f t="array" ref="K15">MEDIAN(IF(Données_prix!$C:$C="marche_dedougou",IF(Données_prix!N:N&gt;0,Données_prix!N:N)))</f>
        <v>2375</v>
      </c>
      <c r="L15" s="13" cm="1">
        <f t="array" ref="L15">MEDIAN(IF(Données_prix!$C:$C="marche_dedougou",IF(Données_prix!O:O&gt;0,Données_prix!O:O)))</f>
        <v>5750</v>
      </c>
      <c r="M15" s="13" cm="1">
        <f t="array" ref="M15">MEDIAN(IF(Données_prix!$C:$C="marche_dedougou",IF(Données_prix!P:P&gt;0,Données_prix!P:P)))</f>
        <v>100</v>
      </c>
      <c r="N15" s="44" t="s">
        <v>2195</v>
      </c>
      <c r="O15" s="13" cm="1">
        <f t="array" ref="O15">MEDIAN(IF(Données_prix!$C:$C="marche_dedougou",IF(Données_prix!R:R&gt;0,Données_prix!R:R)))</f>
        <v>31750</v>
      </c>
      <c r="P15" s="13" cm="1">
        <f t="array" ref="P15">MEDIAN(IF(Données_prix!$C:$C="marche_dedougou",IF(Données_prix!S:S&gt;0,Données_prix!S:S)))</f>
        <v>36250</v>
      </c>
      <c r="Q15" s="13" cm="1">
        <f t="array" ref="Q15">MEDIAN(IF(Données_prix!$C:$C="marche_dedougou",IF(Données_prix!T:T&gt;0,Données_prix!T:T)))</f>
        <v>7500</v>
      </c>
      <c r="R15" s="13" cm="1">
        <f t="array" ref="R15">MEDIAN(IF(Données_prix!$C:$C="marche_dedougou",IF(Données_prix!U:U&gt;0,Données_prix!U:U)))</f>
        <v>5500</v>
      </c>
      <c r="S15" s="13" cm="1">
        <f t="array" ref="S15">MEDIAN(IF(Données_prix!$C:$C="marche_dedougou",IF(Données_prix!V:V&gt;0,Données_prix!V:V)))</f>
        <v>400</v>
      </c>
      <c r="T15" s="13" cm="1">
        <f t="array" ref="T15">MEDIAN(IF(Données_prix!$C:$C="marche_dedougou",IF(Données_prix!W:W&gt;0,Données_prix!W:W)))</f>
        <v>100</v>
      </c>
      <c r="U15" s="13" cm="1">
        <f t="array" ref="U15">MEDIAN(IF(Données_prix!$C:$C="marche_dedougou",IF(Données_prix!X:X&gt;0,Données_prix!X:X)))</f>
        <v>750</v>
      </c>
      <c r="V15" s="13" cm="1">
        <f t="array" ref="V15">MEDIAN(IF(Données_prix!$C:$C="marche_dedougou",IF(Données_prix!Y:Y&gt;0,Données_prix!Y:Y)))</f>
        <v>1000</v>
      </c>
      <c r="W15" s="13" cm="1">
        <f t="array" ref="W15">MEDIAN(IF(Données_prix!$C:$C="marche_dedougou",IF(Données_prix!Z:Z&gt;0,Données_prix!Z:Z)))</f>
        <v>1500</v>
      </c>
      <c r="X15" s="13" cm="1">
        <f t="array" ref="X15">MEDIAN(IF(Données_prix!$C:$C="marche_dedougou",IF(Données_prix!AA:AA&gt;0,Données_prix!AA:AA)))</f>
        <v>2000</v>
      </c>
      <c r="Y15" s="13" cm="1">
        <f t="array" ref="Y15">MEDIAN(IF(Données_prix!$C:$C="marche_dedougou",IF(Données_prix!AB:AB&gt;0,Données_prix!AB:AB)))</f>
        <v>3000</v>
      </c>
      <c r="Z15" s="13" cm="1">
        <f t="array" ref="Z15">MEDIAN(IF(Données_prix!$C:$C="marche_dedougou",IF(Données_prix!AC:AC&gt;0,Données_prix!AC:AC)))</f>
        <v>3000</v>
      </c>
      <c r="AA15" s="13" cm="1">
        <f t="array" ref="AA15">MEDIAN(IF(Données_prix!$C:$C="marche_dedougou",IF(Données_prix!AD:AD&gt;0,Données_prix!AD:AD)))</f>
        <v>2500</v>
      </c>
      <c r="AB15" s="13" cm="1">
        <f t="array" ref="AB15">MEDIAN(IF(Données_prix!$C:$C="marche_dedougou",IF(Données_prix!AE:AE&gt;0,Données_prix!AE:AE)))</f>
        <v>1375</v>
      </c>
      <c r="AC15" s="13" cm="1">
        <f t="array" ref="AC15">MEDIAN(IF(Données_prix!$C:$C="marche_dedougou",IF(Données_prix!AF:AF&gt;0,Données_prix!AF:AF)))</f>
        <v>2250</v>
      </c>
      <c r="AD15" s="13" cm="1">
        <f t="array" ref="AD15">MEDIAN(IF(Données_prix!$C:$C="marche_dedougou",IF(Données_prix!AG:AG&gt;0,Données_prix!AG:AG)))</f>
        <v>250</v>
      </c>
      <c r="AE15" s="13" cm="1">
        <f t="array" ref="AE15">MEDIAN(IF(Données_prix!$C:$C="marche_dedougou",IF(Données_prix!CL:CL&gt;0,Données_prix!CL:CL)))</f>
        <v>200</v>
      </c>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row>
    <row r="16" spans="1:82" ht="17.45">
      <c r="A16" s="13"/>
      <c r="B16" s="13" t="s">
        <v>2196</v>
      </c>
      <c r="C16" s="13" cm="1">
        <f t="array" ref="C16">MIN(IF(Données_prix!$C:$C="marche_dedougou",IF(Données_prix!F:F&gt;0,Données_prix!F:F)))</f>
        <v>1000</v>
      </c>
      <c r="D16" s="44" t="s">
        <v>2195</v>
      </c>
      <c r="E16" s="44" t="s">
        <v>2195</v>
      </c>
      <c r="F16" s="13" cm="1">
        <f t="array" ref="F16">MIN(IF(Données_prix!$C:$C="marche_dedougou",IF(Données_prix!I:I&gt;0,Données_prix!I:I)))</f>
        <v>500</v>
      </c>
      <c r="G16" s="13" cm="1">
        <f t="array" ref="G16">MIN(IF(Données_prix!$C:$C="marche_dedougou",IF(Données_prix!J:J&gt;0,Données_prix!J:J)))</f>
        <v>300</v>
      </c>
      <c r="H16" s="13" cm="1">
        <f t="array" ref="H16">MIN(IF(Données_prix!$C:$C="marche_dedougou",IF(Données_prix!K:K&gt;0,Données_prix!K:K)))</f>
        <v>5000</v>
      </c>
      <c r="I16" s="168" t="s">
        <v>2195</v>
      </c>
      <c r="J16" s="13" cm="1">
        <f t="array" ref="J16">MIN(IF(Données_prix!$C:$C="marche_dedougou",IF(Données_prix!M:M&gt;0,Données_prix!M:M)))</f>
        <v>1000</v>
      </c>
      <c r="K16" s="13" cm="1">
        <f t="array" ref="K16">MIN(IF(Données_prix!$C:$C="marche_dedougou",IF(Données_prix!N:N&gt;0,Données_prix!N:N)))</f>
        <v>2000</v>
      </c>
      <c r="L16" s="13" cm="1">
        <f t="array" ref="L16">MIN(IF(Données_prix!$C:$C="marche_dedougou",IF(Données_prix!O:O&gt;0,Données_prix!O:O)))</f>
        <v>5500</v>
      </c>
      <c r="M16" s="13" cm="1">
        <f t="array" ref="M16">MIN(IF(Données_prix!$C:$C="marche_dedougou",IF(Données_prix!P:P&gt;0,Données_prix!P:P)))</f>
        <v>100</v>
      </c>
      <c r="N16" s="42" cm="1">
        <f t="array" ref="N16">MIN(IF(Données_prix!$C:$C="marche_dedougou",IF(Données_prix!Q:Q&gt;0,Données_prix!Q:Q)))</f>
        <v>15000</v>
      </c>
      <c r="O16" s="13" cm="1">
        <f t="array" ref="O16">MIN(IF(Données_prix!$C:$C="marche_dedougou",IF(Données_prix!R:R&gt;0,Données_prix!R:R)))</f>
        <v>30000</v>
      </c>
      <c r="P16" s="13" cm="1">
        <f t="array" ref="P16">MIN(IF(Données_prix!$C:$C="marche_dedougou",IF(Données_prix!S:S&gt;0,Données_prix!S:S)))</f>
        <v>35000</v>
      </c>
      <c r="Q16" s="13" cm="1">
        <f t="array" ref="Q16">MIN(IF(Données_prix!$C:$C="marche_dedougou",IF(Données_prix!T:T&gt;0,Données_prix!T:T)))</f>
        <v>7500</v>
      </c>
      <c r="R16" s="13" cm="1">
        <f t="array" ref="R16">MIN(IF(Données_prix!$C:$C="marche_dedougou",IF(Données_prix!U:U&gt;0,Données_prix!U:U)))</f>
        <v>5000</v>
      </c>
      <c r="S16" s="13" cm="1">
        <f t="array" ref="S16">MIN(IF(Données_prix!$C:$C="marche_dedougou",IF(Données_prix!V:V&gt;0,Données_prix!V:V)))</f>
        <v>400</v>
      </c>
      <c r="T16" s="13" cm="1">
        <f t="array" ref="T16">MIN(IF(Données_prix!$C:$C="marche_dedougou",IF(Données_prix!W:W&gt;0,Données_prix!W:W)))</f>
        <v>100</v>
      </c>
      <c r="U16" s="13" cm="1">
        <f t="array" ref="U16">MIN(IF(Données_prix!$C:$C="marche_dedougou",IF(Données_prix!X:X&gt;0,Données_prix!X:X)))</f>
        <v>700</v>
      </c>
      <c r="V16" s="13" cm="1">
        <f t="array" ref="V16">MIN(IF(Données_prix!$C:$C="marche_dedougou",IF(Données_prix!Y:Y&gt;0,Données_prix!Y:Y)))</f>
        <v>850</v>
      </c>
      <c r="W16" s="13" cm="1">
        <f t="array" ref="W16">MIN(IF(Données_prix!$C:$C="marche_dedougou",IF(Données_prix!Z:Z&gt;0,Données_prix!Z:Z)))</f>
        <v>1400</v>
      </c>
      <c r="X16" s="13" cm="1">
        <f t="array" ref="X16">MIN(IF(Données_prix!$C:$C="marche_dedougou",IF(Données_prix!AA:AA&gt;0,Données_prix!AA:AA)))</f>
        <v>2000</v>
      </c>
      <c r="Y16" s="13" cm="1">
        <f t="array" ref="Y16">MIN(IF(Données_prix!$C:$C="marche_dedougou",IF(Données_prix!AB:AB&gt;0,Données_prix!AB:AB)))</f>
        <v>3000</v>
      </c>
      <c r="Z16" s="13" cm="1">
        <f t="array" ref="Z16">MIN(IF(Données_prix!$C:$C="marche_dedougou",IF(Données_prix!AC:AC&gt;0,Données_prix!AC:AC)))</f>
        <v>3000</v>
      </c>
      <c r="AA16" s="13" cm="1">
        <f t="array" ref="AA16">MIN(IF(Données_prix!$C:$C="marche_dedougou",IF(Données_prix!AD:AD&gt;0,Données_prix!AD:AD)))</f>
        <v>2500</v>
      </c>
      <c r="AB16" s="13" cm="1">
        <f t="array" ref="AB16">MIN(IF(Données_prix!$C:$C="marche_dedougou",IF(Données_prix!AE:AE&gt;0,Données_prix!AE:AE)))</f>
        <v>1250</v>
      </c>
      <c r="AC16" s="13" cm="1">
        <f t="array" ref="AC16">MIN(IF(Données_prix!$C:$C="marche_dedougou",IF(Données_prix!AF:AF&gt;0,Données_prix!AF:AF)))</f>
        <v>2250</v>
      </c>
      <c r="AD16" s="13" cm="1">
        <f t="array" ref="AD16">MIN(IF(Données_prix!$C:$C="marche_dedougou",IF(Données_prix!AG:AG&gt;0,Données_prix!AG:AG)))</f>
        <v>250</v>
      </c>
      <c r="AE16" s="13" cm="1">
        <f t="array" ref="AE16">MIN(IF(Données_prix!$C:$C="marche_dedougou",IF(Données_prix!CL:CL&gt;0,Données_prix!CL:CL)))</f>
        <v>200</v>
      </c>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row>
    <row r="17" spans="1:82" ht="17.45">
      <c r="A17" s="13"/>
      <c r="B17" s="13" t="s">
        <v>2197</v>
      </c>
      <c r="C17" s="13" cm="1">
        <f t="array" ref="C17">MAX(IF(Données_prix!$C:$C="marche_dedougou",IF(Données_prix!F:F&gt;0,Données_prix!F:F)))</f>
        <v>1200</v>
      </c>
      <c r="D17" s="44" t="s">
        <v>2195</v>
      </c>
      <c r="E17" s="44" t="s">
        <v>2195</v>
      </c>
      <c r="F17" s="13" cm="1">
        <f t="array" ref="F17">MAX(IF(Données_prix!$C:$C="marche_dedougou",IF(Données_prix!I:I&gt;0,Données_prix!I:I)))</f>
        <v>500</v>
      </c>
      <c r="G17" s="13" cm="1">
        <f t="array" ref="G17">MAX(IF(Données_prix!$C:$C="marche_dedougou",IF(Données_prix!J:J&gt;0,Données_prix!J:J)))</f>
        <v>350</v>
      </c>
      <c r="H17" s="13" cm="1">
        <f t="array" ref="H17">MAX(IF(Données_prix!$C:$C="marche_dedougou",IF(Données_prix!K:K&gt;0,Données_prix!K:K)))</f>
        <v>6000</v>
      </c>
      <c r="I17" s="168" t="s">
        <v>2195</v>
      </c>
      <c r="J17" s="13" cm="1">
        <f t="array" ref="J17">MAX(IF(Données_prix!$C:$C="marche_dedougou",IF(Données_prix!M:M&gt;0,Données_prix!M:M)))</f>
        <v>1250</v>
      </c>
      <c r="K17" s="13" cm="1">
        <f t="array" ref="K17">MAX(IF(Données_prix!$C:$C="marche_dedougou",IF(Données_prix!N:N&gt;0,Données_prix!N:N)))</f>
        <v>2500</v>
      </c>
      <c r="L17" s="45" cm="1">
        <f t="array" ref="L17">MAX(IF(Données_prix!$C:$C="marche_dedougou",IF(Données_prix!O:O&gt;0,Données_prix!O:O)))</f>
        <v>6000</v>
      </c>
      <c r="M17" s="13" cm="1">
        <f t="array" ref="M17">MAX(IF(Données_prix!$C:$C="marche_dedougou",IF(Données_prix!P:P&gt;0,Données_prix!P:P)))</f>
        <v>100</v>
      </c>
      <c r="N17" s="42" cm="1">
        <f t="array" ref="N17">MAX(IF(Données_prix!$C:$C="marche_dedougou",IF(Données_prix!Q:Q&gt;0,Données_prix!Q:Q)))</f>
        <v>15000</v>
      </c>
      <c r="O17" s="45" cm="1">
        <f t="array" ref="O17">MAX(IF(Données_prix!$C:$C="marche_dedougou",IF(Données_prix!R:R&gt;0,Données_prix!R:R)))</f>
        <v>32500</v>
      </c>
      <c r="P17" s="45" cm="1">
        <f t="array" ref="P17">MAX(IF(Données_prix!$C:$C="marche_dedougou",IF(Données_prix!S:S&gt;0,Données_prix!S:S)))</f>
        <v>37500</v>
      </c>
      <c r="Q17" s="13" cm="1">
        <f t="array" ref="Q17">MAX(IF(Données_prix!$C:$C="marche_dedougou",IF(Données_prix!T:T&gt;0,Données_prix!T:T)))</f>
        <v>7500</v>
      </c>
      <c r="R17" s="13" cm="1">
        <f t="array" ref="R17">MAX(IF(Données_prix!$C:$C="marche_dedougou",IF(Données_prix!U:U&gt;0,Données_prix!U:U)))</f>
        <v>5500</v>
      </c>
      <c r="S17" s="13" cm="1">
        <f t="array" ref="S17">MAX(IF(Données_prix!$C:$C="marche_dedougou",IF(Données_prix!V:V&gt;0,Données_prix!V:V)))</f>
        <v>500</v>
      </c>
      <c r="T17" s="13" cm="1">
        <f t="array" ref="T17">MAX(IF(Données_prix!$C:$C="marche_dedougou",IF(Données_prix!W:W&gt;0,Données_prix!W:W)))</f>
        <v>100</v>
      </c>
      <c r="U17" s="13" cm="1">
        <f t="array" ref="U17">MAX(IF(Données_prix!$C:$C="marche_dedougou",IF(Données_prix!X:X&gt;0,Données_prix!X:X)))</f>
        <v>800</v>
      </c>
      <c r="V17" s="13" cm="1">
        <f t="array" ref="V17">MAX(IF(Données_prix!$C:$C="marche_dedougou",IF(Données_prix!Y:Y&gt;0,Données_prix!Y:Y)))</f>
        <v>1000</v>
      </c>
      <c r="W17" s="13" cm="1">
        <f t="array" ref="W17">MAX(IF(Données_prix!$C:$C="marche_dedougou",IF(Données_prix!Z:Z&gt;0,Données_prix!Z:Z)))</f>
        <v>1500</v>
      </c>
      <c r="X17" s="13" cm="1">
        <f t="array" ref="X17">MAX(IF(Données_prix!$C:$C="marche_dedougou",IF(Données_prix!AA:AA&gt;0,Données_prix!AA:AA)))</f>
        <v>2000</v>
      </c>
      <c r="Y17" s="13" cm="1">
        <f t="array" ref="Y17">MAX(IF(Données_prix!$C:$C="marche_dedougou",IF(Données_prix!AB:AB&gt;0,Données_prix!AB:AB)))</f>
        <v>3000</v>
      </c>
      <c r="Z17" s="13" cm="1">
        <f t="array" ref="Z17">MAX(IF(Données_prix!$C:$C="marche_dedougou",IF(Données_prix!AC:AC&gt;0,Données_prix!AC:AC)))</f>
        <v>3000</v>
      </c>
      <c r="AA17" s="13" cm="1">
        <f t="array" ref="AA17">MAX(IF(Données_prix!$C:$C="marche_dedougou",IF(Données_prix!AD:AD&gt;0,Données_prix!AD:AD)))</f>
        <v>2750</v>
      </c>
      <c r="AB17" s="13" cm="1">
        <f t="array" ref="AB17">MAX(IF(Données_prix!$C:$C="marche_dedougou",IF(Données_prix!AE:AE&gt;0,Données_prix!AE:AE)))</f>
        <v>1500</v>
      </c>
      <c r="AC17" s="13" cm="1">
        <f t="array" ref="AC17">MAX(IF(Données_prix!$C:$C="marche_dedougou",IF(Données_prix!AF:AF&gt;0,Données_prix!AF:AF)))</f>
        <v>3000</v>
      </c>
      <c r="AD17" s="13" cm="1">
        <f t="array" ref="AD17">MAX(IF(Données_prix!$C:$C="marche_dedougou",IF(Données_prix!AG:AG&gt;0,Données_prix!AG:AG)))</f>
        <v>250</v>
      </c>
      <c r="AE17" s="13" cm="1">
        <f t="array" ref="AE17">MAX(IF(Données_prix!$C:$C="marche_dedougou",IF(Données_prix!CL:CL&gt;0,Données_prix!CL:CL)))</f>
        <v>500</v>
      </c>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row>
    <row r="18" spans="1:82" ht="18" thickBot="1">
      <c r="A18" s="13"/>
      <c r="B18" s="70" t="s">
        <v>2198</v>
      </c>
      <c r="C18" s="71">
        <f>COUNTIFS(Données_prix!$C:$C,"marche_dedougou", Données_prix!F:F,"&lt;&gt;")</f>
        <v>4</v>
      </c>
      <c r="D18" s="44">
        <v>0</v>
      </c>
      <c r="E18" s="44">
        <v>0</v>
      </c>
      <c r="F18" s="71">
        <f>COUNTIFS(Données_prix!$C:$C,"marche_dedougou", Données_prix!I:I,"&lt;&gt;")</f>
        <v>4</v>
      </c>
      <c r="G18" s="71">
        <f>COUNTIFS(Données_prix!$C:$C,"marche_dedougou", Données_prix!J:J,"&lt;&gt;")</f>
        <v>4</v>
      </c>
      <c r="H18" s="71">
        <f>COUNTIFS(Données_prix!$C:$C,"marche_dedougou", Données_prix!K:K,"&lt;&gt;")</f>
        <v>6</v>
      </c>
      <c r="I18" s="72">
        <f>COUNTIFS(Données_prix!$C:$C,"marche_dedougou", Données_prix!L:L,"&lt;&gt;")</f>
        <v>0</v>
      </c>
      <c r="J18" s="71">
        <f>COUNTIFS(Données_prix!$C:$C,"marche_dedougou", Données_prix!M:M,"&lt;&gt;")</f>
        <v>4</v>
      </c>
      <c r="K18" s="71">
        <f>COUNTIFS(Données_prix!$C:$C,"marche_dedougou", Données_prix!N:N,"&lt;&gt;")</f>
        <v>4</v>
      </c>
      <c r="L18" s="73">
        <f>COUNTIFS(Données_prix!$C:$C,"marche_dedougou", Données_prix!O:O,"&lt;&gt;")</f>
        <v>4</v>
      </c>
      <c r="M18" s="71">
        <f>COUNTIFS(Données_prix!$C:$C,"marche_dedougou", Données_prix!P:P,"&lt;&gt;")</f>
        <v>5</v>
      </c>
      <c r="N18" s="72">
        <f>COUNTIFS(Données_prix!$C:$C,"marche_dedougou", Données_prix!Q:Q,"&lt;&gt;")</f>
        <v>1</v>
      </c>
      <c r="O18" s="73">
        <f>COUNTIFS(Données_prix!$C:$C,"marche_dedougou", Données_prix!R:R,"&lt;&gt;")</f>
        <v>4</v>
      </c>
      <c r="P18" s="73">
        <f>COUNTIFS(Données_prix!$C:$C,"marche_dedougou", Données_prix!S:S,"&lt;&gt;")</f>
        <v>4</v>
      </c>
      <c r="Q18" s="71">
        <f>COUNTIFS(Données_prix!$C:$C,"marche_dedougou", Données_prix!T:T,"&lt;&gt;")</f>
        <v>3</v>
      </c>
      <c r="R18" s="71">
        <f>COUNTIFS(Données_prix!$C:$C,"marche_dedougou", Données_prix!U:U,"&lt;&gt;")</f>
        <v>3</v>
      </c>
      <c r="S18" s="71">
        <f>COUNTIFS(Données_prix!$C:$C,"marche_dedougou", Données_prix!V:V,"&lt;&gt;")</f>
        <v>4</v>
      </c>
      <c r="T18" s="71">
        <f>COUNTIFS(Données_prix!$C:$C,"marche_dedougou", Données_prix!W:W,"&lt;&gt;")</f>
        <v>4</v>
      </c>
      <c r="U18" s="71">
        <f>COUNTIFS(Données_prix!$C:$C,"marche_dedougou", Données_prix!X:X,"&lt;&gt;")</f>
        <v>3</v>
      </c>
      <c r="V18" s="71">
        <f>COUNTIFS(Données_prix!$C:$C,"marche_dedougou", Données_prix!Y:Y,"&lt;&gt;")</f>
        <v>3</v>
      </c>
      <c r="W18" s="71">
        <f>COUNTIFS(Données_prix!$C:$C,"marche_dedougou", Données_prix!Z:Z,"&lt;&gt;")</f>
        <v>4</v>
      </c>
      <c r="X18" s="71">
        <f>COUNTIFS(Données_prix!$C:$C,"marche_dedougou", Données_prix!AA:AA,"&lt;&gt;")</f>
        <v>4</v>
      </c>
      <c r="Y18" s="71">
        <f>COUNTIFS(Données_prix!$C:$C,"marche_dedougou", Données_prix!AB:AB,"&lt;&gt;")</f>
        <v>4</v>
      </c>
      <c r="Z18" s="71">
        <f>COUNTIFS(Données_prix!$C:$C,"marche_dedougou", Données_prix!AC:AC,"&lt;&gt;")</f>
        <v>4</v>
      </c>
      <c r="AA18" s="71">
        <f>COUNTIFS(Données_prix!$C:$C,"marche_dedougou", Données_prix!AD:AD,"&lt;&gt;")</f>
        <v>4</v>
      </c>
      <c r="AB18" s="71">
        <f>COUNTIFS(Données_prix!$C:$C,"marche_dedougou", Données_prix!AE:AE,"&lt;&gt;")</f>
        <v>4</v>
      </c>
      <c r="AC18" s="71">
        <f>COUNTIFS(Données_prix!$C:$C,"marche_dedougou", Données_prix!AF:AF,"&lt;&gt;")</f>
        <v>5</v>
      </c>
      <c r="AD18" s="71">
        <f>COUNTIFS(Données_prix!$C:$C,"marche_dedougou", Données_prix!AG:AG,"&lt;&gt;")</f>
        <v>6</v>
      </c>
      <c r="AE18" s="71">
        <f>COUNTIFS(Données_prix!$C:$C,"marche_dedougou", Données_prix!CL:CL,"&lt;&gt;")</f>
        <v>5</v>
      </c>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row>
    <row r="19" spans="1:82" ht="17.45">
      <c r="A19" s="13"/>
      <c r="B19" s="13"/>
      <c r="C19" s="74">
        <f>SUM(C15+D15+E15+F15+G15)</f>
        <v>6012.5</v>
      </c>
      <c r="D19" s="13"/>
      <c r="E19" s="13"/>
      <c r="F19" s="13"/>
      <c r="G19" s="13"/>
      <c r="H19" s="75">
        <f>SUM(H15+I15+J15+K15)</f>
        <v>23000</v>
      </c>
      <c r="I19" s="13"/>
      <c r="J19" s="13"/>
      <c r="K19" s="13"/>
      <c r="L19" s="76">
        <f>SUM(M15+O15+Q15+R15+S15+T15+U15+V15+W15+X15+Y15+Z15+AA15+AB15+AC15+AD15+AE15)</f>
        <v>63175</v>
      </c>
      <c r="M19" s="13"/>
      <c r="N19" s="13"/>
      <c r="O19" s="45"/>
      <c r="P19" s="45"/>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row>
    <row r="20" spans="1:82" ht="17.45">
      <c r="A20" s="13"/>
      <c r="B20" s="13"/>
      <c r="C20" s="77">
        <f>SUM(C19+H19+L19)</f>
        <v>92187.5</v>
      </c>
      <c r="D20" s="13"/>
      <c r="E20" s="13"/>
      <c r="F20" s="13"/>
      <c r="G20" s="13"/>
      <c r="H20" s="13"/>
      <c r="I20" s="13"/>
      <c r="J20" s="13"/>
      <c r="K20" s="13"/>
      <c r="L20" s="45"/>
      <c r="M20" s="13"/>
      <c r="N20" s="13"/>
      <c r="O20" s="45"/>
      <c r="P20" s="45"/>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row>
    <row r="21" spans="1:82" ht="17.45">
      <c r="A21" s="13"/>
      <c r="B21" s="13"/>
      <c r="C21" s="77"/>
      <c r="D21" s="13"/>
      <c r="E21" s="13"/>
      <c r="F21" s="13"/>
      <c r="G21" s="13"/>
      <c r="H21" s="13"/>
      <c r="I21" s="13"/>
      <c r="J21" s="13"/>
      <c r="K21" s="13"/>
      <c r="L21" s="35"/>
      <c r="M21" s="13"/>
      <c r="N21" s="13"/>
      <c r="O21" s="35"/>
      <c r="P21" s="35"/>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row>
    <row r="22" spans="1:82" ht="17.45">
      <c r="A22" s="13"/>
      <c r="B22" s="13"/>
      <c r="C22" s="77"/>
      <c r="D22" s="13"/>
      <c r="E22" s="13"/>
      <c r="F22" s="13"/>
      <c r="G22" s="13"/>
      <c r="H22" s="13"/>
      <c r="I22" s="13"/>
      <c r="J22" s="13"/>
      <c r="K22" s="13"/>
      <c r="L22" s="35"/>
      <c r="M22" s="13"/>
      <c r="N22" s="13"/>
      <c r="O22" s="35"/>
      <c r="P22" s="35"/>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row>
    <row r="23" spans="1:82" ht="17.45">
      <c r="A23" s="13"/>
      <c r="B23" s="13"/>
      <c r="C23" s="13"/>
      <c r="D23" s="13"/>
      <c r="E23" s="13"/>
      <c r="F23" s="13"/>
      <c r="G23" s="13"/>
      <c r="H23" s="13"/>
      <c r="I23" s="13"/>
      <c r="J23" s="13"/>
      <c r="K23" s="13"/>
      <c r="L23" s="35"/>
      <c r="M23" s="13"/>
      <c r="N23" s="13"/>
      <c r="O23" s="35"/>
      <c r="P23" s="35"/>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row>
    <row r="24" spans="1:82" ht="17.45">
      <c r="A24" s="68" t="s">
        <v>2199</v>
      </c>
      <c r="B24" s="13"/>
      <c r="C24" s="13"/>
      <c r="D24" s="13"/>
      <c r="E24" s="13"/>
      <c r="F24" s="13"/>
      <c r="G24" s="13"/>
      <c r="H24" s="13"/>
      <c r="I24" s="13"/>
      <c r="J24" s="13"/>
      <c r="K24" s="13"/>
      <c r="L24" s="45"/>
      <c r="M24" s="13"/>
      <c r="N24" s="13"/>
      <c r="O24" s="45"/>
      <c r="P24" s="45"/>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row>
    <row r="25" spans="1:82" ht="17.45">
      <c r="A25" s="13"/>
      <c r="B25" s="13" t="s">
        <v>2194</v>
      </c>
      <c r="C25" s="13" cm="1">
        <f t="array" ref="C25">MEDIAN(IF(Données_prix!$C:$C="marche_ouahigouya",IF(Données_prix!F:F&gt;0,Données_prix!F:F)))</f>
        <v>1100</v>
      </c>
      <c r="D25" s="69">
        <v>2125</v>
      </c>
      <c r="E25" s="69">
        <v>2000</v>
      </c>
      <c r="F25" s="13" cm="1">
        <f t="array" ref="F25">MEDIAN(IF(Données_prix!$C:$C="marche_ouahigouya",IF(Données_prix!I:I&gt;0,Données_prix!I:I)))</f>
        <v>500</v>
      </c>
      <c r="G25" s="13" cm="1">
        <f t="array" ref="G25">MEDIAN(IF(Données_prix!$C:$C="marche_ouahigouya",IF(Données_prix!J:J&gt;0,Données_prix!J:J)))</f>
        <v>300</v>
      </c>
      <c r="H25" s="13" cm="1">
        <f t="array" ref="H25">MEDIAN(IF(Données_prix!$C:$C="marche_ouahigouya",IF(Données_prix!K:K&gt;0,Données_prix!K:K)))</f>
        <v>5500</v>
      </c>
      <c r="I25" s="13" cm="1">
        <f t="array" ref="I25">MEDIAN(IF(Données_prix!$C:$C="marche_ouahigouya",IF(Données_prix!L:L&gt;0,Données_prix!L:L)))</f>
        <v>3250</v>
      </c>
      <c r="J25" s="13" cm="1">
        <f t="array" ref="J25">MEDIAN(IF(Données_prix!$C:$C="marche_ouahigouya",IF(Données_prix!M:M&gt;0,Données_prix!M:M)))</f>
        <v>1500</v>
      </c>
      <c r="K25" s="13" cm="1">
        <f t="array" ref="K25">MEDIAN(IF(Données_prix!$C:$C="marche_ouahigouya",IF(Données_prix!N:N&gt;0,Données_prix!N:N)))</f>
        <v>2500</v>
      </c>
      <c r="L25" s="45" cm="1">
        <f t="array" ref="L25">MEDIAN(IF(Données_prix!$C:$C="marche_ouahigouya",IF(Données_prix!O:O&gt;0,Données_prix!O:O)))</f>
        <v>7900</v>
      </c>
      <c r="M25" s="13" cm="1">
        <f t="array" ref="M25">MEDIAN(IF(Données_prix!$C:$C="marche_ouahigouya",IF(Données_prix!P:P&gt;0,Données_prix!P:P)))</f>
        <v>100</v>
      </c>
      <c r="N25" s="44" t="s">
        <v>2195</v>
      </c>
      <c r="O25" s="45" cm="1">
        <f t="array" ref="O25">MEDIAN(IF(Données_prix!$C:$C="marche_ouahigouya",IF(Données_prix!R:R&gt;0,Données_prix!R:R)))</f>
        <v>28500</v>
      </c>
      <c r="P25" s="45" cm="1">
        <f t="array" ref="P25">MEDIAN(IF(Données_prix!$C:$C="marche_ouahigouya",IF(Données_prix!S:S&gt;0,Données_prix!S:S)))</f>
        <v>35250</v>
      </c>
      <c r="Q25" s="13" cm="1">
        <f t="array" ref="Q25">MEDIAN(IF(Données_prix!$C:$C="marche_ouahigouya",IF(Données_prix!T:T&gt;0,Données_prix!T:T)))</f>
        <v>6500</v>
      </c>
      <c r="R25" s="13" cm="1">
        <f t="array" ref="R25">MEDIAN(IF(Données_prix!$C:$C="marche_ouahigouya",IF(Données_prix!U:U&gt;0,Données_prix!U:U)))</f>
        <v>4775</v>
      </c>
      <c r="S25" s="13" cm="1">
        <f t="array" ref="S25">MEDIAN(IF(Données_prix!$C:$C="marche_ouahigouya",IF(Données_prix!V:V&gt;0,Données_prix!V:V)))</f>
        <v>1550</v>
      </c>
      <c r="T25" s="13" cm="1">
        <f t="array" ref="T25">MEDIAN(IF(Données_prix!$C:$C="marche_ouahigouya",IF(Données_prix!W:W&gt;0,Données_prix!W:W)))</f>
        <v>150</v>
      </c>
      <c r="U25" s="13" cm="1">
        <f t="array" ref="U25">MEDIAN(IF(Données_prix!$C:$C="marche_ouahigouya",IF(Données_prix!X:X&gt;0,Données_prix!X:X)))</f>
        <v>650</v>
      </c>
      <c r="V25" s="13" cm="1">
        <f t="array" ref="V25">MEDIAN(IF(Données_prix!$C:$C="marche_ouahigouya",IF(Données_prix!Y:Y&gt;0,Données_prix!Y:Y)))</f>
        <v>1100</v>
      </c>
      <c r="W25" s="13" cm="1">
        <f t="array" ref="W25">MEDIAN(IF(Données_prix!$C:$C="marche_ouahigouya",IF(Données_prix!Z:Z&gt;0,Données_prix!Z:Z)))</f>
        <v>1500</v>
      </c>
      <c r="X25" s="13" cm="1">
        <f t="array" ref="X25">MEDIAN(IF(Données_prix!$C:$C="marche_ouahigouya",IF(Données_prix!AA:AA&gt;0,Données_prix!AA:AA)))</f>
        <v>2600</v>
      </c>
      <c r="Y25" s="13" cm="1">
        <f t="array" ref="Y25">MEDIAN(IF(Données_prix!$C:$C="marche_ouahigouya",IF(Données_prix!AB:AB&gt;0,Données_prix!AB:AB)))</f>
        <v>3000</v>
      </c>
      <c r="Z25" s="13" cm="1">
        <f t="array" ref="Z25">MEDIAN(IF(Données_prix!$C:$C="marche_ouahigouya",IF(Données_prix!AC:AC&gt;0,Données_prix!AC:AC)))</f>
        <v>4000</v>
      </c>
      <c r="AA25" s="13" cm="1">
        <f t="array" ref="AA25">MEDIAN(IF(Données_prix!$C:$C="marche_ouahigouya",IF(Données_prix!AD:AD&gt;0,Données_prix!AD:AD)))</f>
        <v>4250</v>
      </c>
      <c r="AB25" s="13" cm="1">
        <f t="array" ref="AB25">MEDIAN(IF(Données_prix!$C:$C="marche_ouahigouya",IF(Données_prix!AE:AE&gt;0,Données_prix!AE:AE)))</f>
        <v>1000</v>
      </c>
      <c r="AC25" s="13" cm="1">
        <f t="array" ref="AC25">MEDIAN(IF(Données_prix!$C:$C="marche_ouahigouya",IF(Données_prix!AF:AF&gt;0,Données_prix!AF:AF)))</f>
        <v>3000</v>
      </c>
      <c r="AD25" s="13" cm="1">
        <f t="array" ref="AD25">MEDIAN(IF(Données_prix!$C:$C="marche_ouahigouya",IF(Données_prix!AG:AG&gt;0,Données_prix!AG:AG)))</f>
        <v>200</v>
      </c>
      <c r="AE25" s="13" cm="1">
        <f t="array" ref="AE25">MEDIAN(IF(Données_prix!$C:$C="marche_ouahigouya",IF(Données_prix!CL:CL&gt;0,Données_prix!CL:CL)))</f>
        <v>250</v>
      </c>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row>
    <row r="26" spans="1:82" ht="17.45">
      <c r="A26" s="13"/>
      <c r="B26" s="13" t="s">
        <v>2196</v>
      </c>
      <c r="C26" s="13" cm="1">
        <f t="array" ref="C26">MIN(IF(Données_prix!$C:$C="marche_ouahigouya",IF(Données_prix!F:F&gt;0,Données_prix!F:F)))</f>
        <v>1000</v>
      </c>
      <c r="D26" s="42" cm="1">
        <f t="array" ref="D26">MIN(IF(Données_prix!$C:$C="marche_ouahigouya",IF(Données_prix!G:G&gt;0,Données_prix!G:G)))</f>
        <v>5000</v>
      </c>
      <c r="E26" s="41" cm="1">
        <f t="array" ref="E26">MIN(IF(Données_prix!$C:$C="marche_ouahigouya",IF(Données_prix!H:H&gt;0,Données_prix!H:H)))</f>
        <v>6000</v>
      </c>
      <c r="F26" s="13" cm="1">
        <f t="array" ref="F26">MIN(IF(Données_prix!$C:$C="marche_ouahigouya",IF(Données_prix!I:I&gt;0,Données_prix!I:I)))</f>
        <v>500</v>
      </c>
      <c r="G26" s="13" cm="1">
        <f t="array" ref="G26">MIN(IF(Données_prix!$C:$C="marche_ouahigouya",IF(Données_prix!J:J&gt;0,Données_prix!J:J)))</f>
        <v>300</v>
      </c>
      <c r="H26" s="13" cm="1">
        <f t="array" ref="H26">MIN(IF(Données_prix!$C:$C="marche_ouahigouya",IF(Données_prix!K:K&gt;0,Données_prix!K:K)))</f>
        <v>5000</v>
      </c>
      <c r="I26" s="13" cm="1">
        <f t="array" ref="I26">MIN(IF(Données_prix!$C:$C="marche_ouahigouya",IF(Données_prix!L:L&gt;0,Données_prix!L:L)))</f>
        <v>3000</v>
      </c>
      <c r="J26" s="13" cm="1">
        <f t="array" ref="J26">MIN(IF(Données_prix!$C:$C="marche_ouahigouya",IF(Données_prix!M:M&gt;0,Données_prix!M:M)))</f>
        <v>1500</v>
      </c>
      <c r="K26" s="13" cm="1">
        <f t="array" ref="K26">MIN(IF(Données_prix!$C:$C="marche_ouahigouya",IF(Données_prix!N:N&gt;0,Données_prix!N:N)))</f>
        <v>2000</v>
      </c>
      <c r="L26" s="45" cm="1">
        <f t="array" ref="L26">MIN(IF(Données_prix!$C:$C="marche_ouahigouya",IF(Données_prix!O:O&gt;0,Données_prix!O:O)))</f>
        <v>7500</v>
      </c>
      <c r="M26" s="13" cm="1">
        <f t="array" ref="M26">MIN(IF(Données_prix!$C:$C="marche_ouahigouya",IF(Données_prix!P:P&gt;0,Données_prix!P:P)))</f>
        <v>100</v>
      </c>
      <c r="N26" s="42" cm="1">
        <f t="array" ref="N26">MIN(IF(Données_prix!$C:$C="marche_ouahigouya",IF(Données_prix!Q:Q&gt;0,Données_prix!Q:Q)))</f>
        <v>16500</v>
      </c>
      <c r="O26" s="45" cm="1">
        <f t="array" ref="O26">MIN(IF(Données_prix!$C:$C="marche_ouahigouya",IF(Données_prix!R:R&gt;0,Données_prix!R:R)))</f>
        <v>28000</v>
      </c>
      <c r="P26" s="45" cm="1">
        <f t="array" ref="P26">MIN(IF(Données_prix!$C:$C="marche_ouahigouya",IF(Données_prix!S:S&gt;0,Données_prix!S:S)))</f>
        <v>35000</v>
      </c>
      <c r="Q26" s="13" cm="1">
        <f t="array" ref="Q26">MIN(IF(Données_prix!$C:$C="marche_ouahigouya",IF(Données_prix!T:T&gt;0,Données_prix!T:T)))</f>
        <v>6500</v>
      </c>
      <c r="R26" s="13" cm="1">
        <f t="array" ref="R26">MIN(IF(Données_prix!$C:$C="marche_ouahigouya",IF(Données_prix!U:U&gt;0,Données_prix!U:U)))</f>
        <v>4750</v>
      </c>
      <c r="S26" s="13" cm="1">
        <f t="array" ref="S26">MIN(IF(Données_prix!$C:$C="marche_ouahigouya",IF(Données_prix!V:V&gt;0,Données_prix!V:V)))</f>
        <v>1000</v>
      </c>
      <c r="T26" s="13" cm="1">
        <f t="array" ref="T26">MIN(IF(Données_prix!$C:$C="marche_ouahigouya",IF(Données_prix!W:W&gt;0,Données_prix!W:W)))</f>
        <v>150</v>
      </c>
      <c r="U26" s="13" cm="1">
        <f t="array" ref="U26">MIN(IF(Données_prix!$C:$C="marche_ouahigouya",IF(Données_prix!X:X&gt;0,Données_prix!X:X)))</f>
        <v>500</v>
      </c>
      <c r="V26" s="13" cm="1">
        <f t="array" ref="V26">MIN(IF(Données_prix!$C:$C="marche_ouahigouya",IF(Données_prix!Y:Y&gt;0,Données_prix!Y:Y)))</f>
        <v>1000</v>
      </c>
      <c r="W26" s="13" cm="1">
        <f t="array" ref="W26">MIN(IF(Données_prix!$C:$C="marche_ouahigouya",IF(Données_prix!Z:Z&gt;0,Données_prix!Z:Z)))</f>
        <v>1500</v>
      </c>
      <c r="X26" s="13" cm="1">
        <f t="array" ref="X26">MIN(IF(Données_prix!$C:$C="marche_ouahigouya",IF(Données_prix!AA:AA&gt;0,Données_prix!AA:AA)))</f>
        <v>2500</v>
      </c>
      <c r="Y26" s="13" cm="1">
        <f t="array" ref="Y26">MIN(IF(Données_prix!$C:$C="marche_ouahigouya",IF(Données_prix!AB:AB&gt;0,Données_prix!AB:AB)))</f>
        <v>3000</v>
      </c>
      <c r="Z26" s="13" cm="1">
        <f t="array" ref="Z26">MIN(IF(Données_prix!$C:$C="marche_ouahigouya",IF(Données_prix!AC:AC&gt;0,Données_prix!AC:AC)))</f>
        <v>3500</v>
      </c>
      <c r="AA26" s="13" cm="1">
        <f t="array" ref="AA26">MIN(IF(Données_prix!$C:$C="marche_ouahigouya",IF(Données_prix!AD:AD&gt;0,Données_prix!AD:AD)))</f>
        <v>3000</v>
      </c>
      <c r="AB26" s="13" cm="1">
        <f t="array" ref="AB26">MIN(IF(Données_prix!$C:$C="marche_ouahigouya",IF(Données_prix!AE:AE&gt;0,Données_prix!AE:AE)))</f>
        <v>1000</v>
      </c>
      <c r="AC26" s="13" cm="1">
        <f t="array" ref="AC26">MIN(IF(Données_prix!$C:$C="marche_ouahigouya",IF(Données_prix!AF:AF&gt;0,Données_prix!AF:AF)))</f>
        <v>3000</v>
      </c>
      <c r="AD26" s="13" cm="1">
        <f t="array" ref="AD26">MIN(IF(Données_prix!$C:$C="marche_ouahigouya",IF(Données_prix!AG:AG&gt;0,Données_prix!AG:AG)))</f>
        <v>200</v>
      </c>
      <c r="AE26" s="13" cm="1">
        <f t="array" ref="AE26">MIN(IF(Données_prix!$C:$C="marche_ouahigouya",IF(Données_prix!CL:CL&gt;0,Données_prix!CL:CL)))</f>
        <v>250</v>
      </c>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row>
    <row r="27" spans="1:82" ht="17.45">
      <c r="A27" s="13"/>
      <c r="B27" s="13" t="s">
        <v>2197</v>
      </c>
      <c r="C27" s="13" cm="1">
        <f t="array" ref="C27">MAX(IF(Données_prix!$C:$C="marche_ouahigouya",IF(Données_prix!F:F&gt;0,Données_prix!F:F)))</f>
        <v>1250</v>
      </c>
      <c r="D27" s="42" cm="1">
        <f t="array" ref="D27">MAX(IF(Données_prix!$C:$C="marche_ouahigouya",IF(Données_prix!G:G&gt;0,Données_prix!G:G)))</f>
        <v>5200</v>
      </c>
      <c r="E27" s="41" cm="1">
        <f t="array" ref="E27">MAX(IF(Données_prix!$C:$C="marche_ouahigouya",IF(Données_prix!H:H&gt;0,Données_prix!H:H)))</f>
        <v>6500</v>
      </c>
      <c r="F27" s="13" cm="1">
        <f t="array" ref="F27">MAX(IF(Données_prix!$C:$C="marche_ouahigouya",IF(Données_prix!I:I&gt;0,Données_prix!I:I)))</f>
        <v>500</v>
      </c>
      <c r="G27" s="13" cm="1">
        <f t="array" ref="G27">MAX(IF(Données_prix!$C:$C="marche_ouahigouya",IF(Données_prix!J:J&gt;0,Données_prix!J:J)))</f>
        <v>300</v>
      </c>
      <c r="H27" s="13" cm="1">
        <f t="array" ref="H27">MAX(IF(Données_prix!$C:$C="marche_ouahigouya",IF(Données_prix!K:K&gt;0,Données_prix!K:K)))</f>
        <v>6000</v>
      </c>
      <c r="I27" s="13" cm="1">
        <f t="array" ref="I27">MAX(IF(Données_prix!$C:$C="marche_ouahigouya",IF(Données_prix!L:L&gt;0,Données_prix!L:L)))</f>
        <v>3500</v>
      </c>
      <c r="J27" s="13" cm="1">
        <f t="array" ref="J27">MAX(IF(Données_prix!$C:$C="marche_ouahigouya",IF(Données_prix!M:M&gt;0,Données_prix!M:M)))</f>
        <v>3000</v>
      </c>
      <c r="K27" s="13" cm="1">
        <f t="array" ref="K27">MAX(IF(Données_prix!$C:$C="marche_ouahigouya",IF(Données_prix!N:N&gt;0,Données_prix!N:N)))</f>
        <v>2500</v>
      </c>
      <c r="L27" s="45" cm="1">
        <f t="array" ref="L27">MAX(IF(Données_prix!$C:$C="marche_ouahigouya",IF(Données_prix!O:O&gt;0,Données_prix!O:O)))</f>
        <v>8000</v>
      </c>
      <c r="M27" s="13" cm="1">
        <f t="array" ref="M27">MAX(IF(Données_prix!$C:$C="marche_ouahigouya",IF(Données_prix!P:P&gt;0,Données_prix!P:P)))</f>
        <v>100</v>
      </c>
      <c r="N27" s="42" cm="1">
        <f t="array" ref="N27">MAX(IF(Données_prix!$C:$C="marche_ouahigouya",IF(Données_prix!Q:Q&gt;0,Données_prix!Q:Q)))</f>
        <v>16500</v>
      </c>
      <c r="O27" s="45" cm="1">
        <f t="array" ref="O27">MAX(IF(Données_prix!$C:$C="marche_ouahigouya",IF(Données_prix!R:R&gt;0,Données_prix!R:R)))</f>
        <v>28750</v>
      </c>
      <c r="P27" s="45" cm="1">
        <f t="array" ref="P27">MAX(IF(Données_prix!$C:$C="marche_ouahigouya",IF(Données_prix!S:S&gt;0,Données_prix!S:S)))</f>
        <v>36000</v>
      </c>
      <c r="Q27" s="13" cm="1">
        <f t="array" ref="Q27">MAX(IF(Données_prix!$C:$C="marche_ouahigouya",IF(Données_prix!T:T&gt;0,Données_prix!T:T)))</f>
        <v>6750</v>
      </c>
      <c r="R27" s="13" cm="1">
        <f t="array" ref="R27">MAX(IF(Données_prix!$C:$C="marche_ouahigouya",IF(Données_prix!U:U&gt;0,Données_prix!U:U)))</f>
        <v>5000</v>
      </c>
      <c r="S27" s="13" cm="1">
        <f t="array" ref="S27">MAX(IF(Données_prix!$C:$C="marche_ouahigouya",IF(Données_prix!V:V&gt;0,Données_prix!V:V)))</f>
        <v>1750</v>
      </c>
      <c r="T27" s="13" cm="1">
        <f t="array" ref="T27">MAX(IF(Données_prix!$C:$C="marche_ouahigouya",IF(Données_prix!W:W&gt;0,Données_prix!W:W)))</f>
        <v>200</v>
      </c>
      <c r="U27" s="13" cm="1">
        <f t="array" ref="U27">MAX(IF(Données_prix!$C:$C="marche_ouahigouya",IF(Données_prix!X:X&gt;0,Données_prix!X:X)))</f>
        <v>750</v>
      </c>
      <c r="V27" s="13" cm="1">
        <f t="array" ref="V27">MAX(IF(Données_prix!$C:$C="marche_ouahigouya",IF(Données_prix!Y:Y&gt;0,Données_prix!Y:Y)))</f>
        <v>1250</v>
      </c>
      <c r="W27" s="13" cm="1">
        <f t="array" ref="W27">MAX(IF(Données_prix!$C:$C="marche_ouahigouya",IF(Données_prix!Z:Z&gt;0,Données_prix!Z:Z)))</f>
        <v>1750</v>
      </c>
      <c r="X27" s="13" cm="1">
        <f t="array" ref="X27">MAX(IF(Données_prix!$C:$C="marche_ouahigouya",IF(Données_prix!AA:AA&gt;0,Données_prix!AA:AA)))</f>
        <v>6500</v>
      </c>
      <c r="Y27" s="13" cm="1">
        <f t="array" ref="Y27">MAX(IF(Données_prix!$C:$C="marche_ouahigouya",IF(Données_prix!AB:AB&gt;0,Données_prix!AB:AB)))</f>
        <v>3000</v>
      </c>
      <c r="Z27" s="13" cm="1">
        <f t="array" ref="Z27">MAX(IF(Données_prix!$C:$C="marche_ouahigouya",IF(Données_prix!AC:AC&gt;0,Données_prix!AC:AC)))</f>
        <v>4500</v>
      </c>
      <c r="AA27" s="13" cm="1">
        <f t="array" ref="AA27">MAX(IF(Données_prix!$C:$C="marche_ouahigouya",IF(Données_prix!AD:AD&gt;0,Données_prix!AD:AD)))</f>
        <v>5000</v>
      </c>
      <c r="AB27" s="13" cm="1">
        <f t="array" ref="AB27">MAX(IF(Données_prix!$C:$C="marche_ouahigouya",IF(Données_prix!AE:AE&gt;0,Données_prix!AE:AE)))</f>
        <v>2500</v>
      </c>
      <c r="AC27" s="13" cm="1">
        <f t="array" ref="AC27">MAX(IF(Données_prix!$C:$C="marche_ouahigouya",IF(Données_prix!AF:AF&gt;0,Données_prix!AF:AF)))</f>
        <v>3000</v>
      </c>
      <c r="AD27" s="13" cm="1">
        <f t="array" ref="AD27">MAX(IF(Données_prix!$C:$C="marche_ouahigouya",IF(Données_prix!AG:AG&gt;0,Données_prix!AG:AG)))</f>
        <v>250</v>
      </c>
      <c r="AE27" s="13" cm="1">
        <f t="array" ref="AE27">MAX(IF(Données_prix!$C:$C="marche_ouahigouya",IF(Données_prix!CL:CL&gt;0,Données_prix!CL:CL)))</f>
        <v>250</v>
      </c>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row>
    <row r="28" spans="1:82" ht="18" thickBot="1">
      <c r="A28" s="13"/>
      <c r="B28" s="70" t="s">
        <v>2198</v>
      </c>
      <c r="C28" s="71">
        <f>COUNTIFS(Données_prix!$C:$C,"marche_ouahigouya", Données_prix!F:F,"&lt;&gt;")</f>
        <v>4</v>
      </c>
      <c r="D28" s="87">
        <f>COUNTIFS(Données_prix!$C:$C,"marche_ouahigouya", Données_prix!G:G,"&lt;&gt;")</f>
        <v>2</v>
      </c>
      <c r="E28" s="169">
        <f>COUNTIFS(Données_prix!$C:$C,"marche_ouahigouya", Données_prix!H:H,"&lt;&gt;")</f>
        <v>2</v>
      </c>
      <c r="F28" s="71">
        <f>COUNTIFS(Données_prix!$C:$C,"marche_ouahigouya", Données_prix!I:I,"&lt;&gt;")</f>
        <v>4</v>
      </c>
      <c r="G28" s="71">
        <f>COUNTIFS(Données_prix!$C:$C,"marche_ouahigouya", Données_prix!J:J,"&lt;&gt;")</f>
        <v>4</v>
      </c>
      <c r="H28" s="71">
        <f>COUNTIFS(Données_prix!$C:$C,"marche_ouahigouya", Données_prix!K:K,"&lt;&gt;")</f>
        <v>4</v>
      </c>
      <c r="I28" s="71">
        <f>COUNTIFS(Données_prix!$C:$C,"marche_ouahigouya", Données_prix!L:L,"&lt;&gt;")</f>
        <v>4</v>
      </c>
      <c r="J28" s="71">
        <f>COUNTIFS(Données_prix!$C:$C,"marche_ouahigouya", Données_prix!M:M,"&lt;&gt;")</f>
        <v>4</v>
      </c>
      <c r="K28" s="71">
        <f>COUNTIFS(Données_prix!$C:$C,"marche_ouahigouya", Données_prix!N:N,"&lt;&gt;")</f>
        <v>4</v>
      </c>
      <c r="L28" s="73">
        <f>COUNTIFS(Données_prix!$C:$C,"marche_ouahigouya", Données_prix!O:O,"&lt;&gt;")</f>
        <v>4</v>
      </c>
      <c r="M28" s="71">
        <f>COUNTIFS(Données_prix!$C:$C,"marche_ouahigouya", Données_prix!P:P,"&lt;&gt;")</f>
        <v>4</v>
      </c>
      <c r="N28" s="72">
        <f>COUNTIFS(Données_prix!$C:$C,"marche_ouahigouya", Données_prix!Q:Q,"&lt;&gt;")</f>
        <v>1</v>
      </c>
      <c r="O28" s="73">
        <f>COUNTIFS(Données_prix!$C:$C,"marche_ouahigouya", Données_prix!R:R,"&lt;&gt;")</f>
        <v>4</v>
      </c>
      <c r="P28" s="73">
        <f>COUNTIFS(Données_prix!$C:$C,"marche_ouahigouya", Données_prix!S:S,"&lt;&gt;")</f>
        <v>4</v>
      </c>
      <c r="Q28" s="71">
        <f>COUNTIFS(Données_prix!$C:$C,"marche_ouahigouya", Données_prix!T:T,"&lt;&gt;")</f>
        <v>4</v>
      </c>
      <c r="R28" s="71">
        <f>COUNTIFS(Données_prix!$C:$C,"marche_ouahigouya", Données_prix!U:U,"&lt;&gt;")</f>
        <v>4</v>
      </c>
      <c r="S28" s="71">
        <f>COUNTIFS(Données_prix!$C:$C,"marche_ouahigouya", Données_prix!V:V,"&lt;&gt;")</f>
        <v>4</v>
      </c>
      <c r="T28" s="71">
        <f>COUNTIFS(Données_prix!$C:$C,"marche_ouahigouya", Données_prix!W:W,"&lt;&gt;")</f>
        <v>5</v>
      </c>
      <c r="U28" s="71">
        <f>COUNTIFS(Données_prix!$C:$C,"marche_ouahigouya", Données_prix!X:X,"&lt;&gt;")</f>
        <v>4</v>
      </c>
      <c r="V28" s="71">
        <f>COUNTIFS(Données_prix!$C:$C,"marche_ouahigouya", Données_prix!Y:Y,"&lt;&gt;")</f>
        <v>4</v>
      </c>
      <c r="W28" s="71">
        <f>COUNTIFS(Données_prix!$C:$C,"marche_ouahigouya", Données_prix!Z:Z,"&lt;&gt;")</f>
        <v>4</v>
      </c>
      <c r="X28" s="71">
        <f>COUNTIFS(Données_prix!$C:$C,"marche_ouahigouya", Données_prix!AA:AA,"&lt;&gt;")</f>
        <v>4</v>
      </c>
      <c r="Y28" s="71">
        <f>COUNTIFS(Données_prix!$C:$C,"marche_ouahigouya", Données_prix!AB:AB,"&lt;&gt;")</f>
        <v>4</v>
      </c>
      <c r="Z28" s="71">
        <f>COUNTIFS(Données_prix!$C:$C,"marche_ouahigouya", Données_prix!AC:AC,"&lt;&gt;")</f>
        <v>4</v>
      </c>
      <c r="AA28" s="71">
        <f>COUNTIFS(Données_prix!$C:$C,"marche_ouahigouya", Données_prix!AD:AD,"&lt;&gt;")</f>
        <v>4</v>
      </c>
      <c r="AB28" s="71">
        <f>COUNTIFS(Données_prix!$C:$C,"marche_ouahigouya", Données_prix!AE:AE,"&lt;&gt;")</f>
        <v>4</v>
      </c>
      <c r="AC28" s="71">
        <f>COUNTIFS(Données_prix!$C:$C,"marche_ouahigouya", Données_prix!AF:AF,"&lt;&gt;")</f>
        <v>4</v>
      </c>
      <c r="AD28" s="71">
        <f>COUNTIFS(Données_prix!$C:$C,"marche_ouahigouya", Données_prix!AG:AG,"&lt;&gt;")</f>
        <v>3</v>
      </c>
      <c r="AE28" s="71">
        <f>COUNTIFS(Données_prix!$C:$C,"marche_ouahigouya", Données_prix!CL:CL,"&lt;&gt;")</f>
        <v>4</v>
      </c>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row>
    <row r="29" spans="1:82" ht="17.45">
      <c r="A29" s="13"/>
      <c r="B29" s="13"/>
      <c r="C29" s="78">
        <f>SUM(C25+D25+E25+F25+G25)</f>
        <v>6025</v>
      </c>
      <c r="D29" s="13"/>
      <c r="E29" s="13"/>
      <c r="F29" s="13"/>
      <c r="G29" s="13"/>
      <c r="H29" s="79">
        <f>SUM(H25:K25)</f>
        <v>12750</v>
      </c>
      <c r="I29" s="13"/>
      <c r="J29" s="13"/>
      <c r="K29" s="13"/>
      <c r="L29" s="80">
        <f>SUM(M25,O25,Q25,R25,S25,T25,U25,V25,W25,,X25,Y25,Z25,AA25,AB25,AC25,AD25,AE25)</f>
        <v>63125</v>
      </c>
      <c r="M29" s="13"/>
      <c r="N29" s="13"/>
      <c r="O29" s="45"/>
      <c r="P29" s="45"/>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row>
    <row r="30" spans="1:82" ht="17.45">
      <c r="A30" s="13"/>
      <c r="B30" s="13"/>
      <c r="C30" s="81">
        <f>SUM(C29+H29+L29)</f>
        <v>81900</v>
      </c>
      <c r="D30" s="13"/>
      <c r="E30" s="13"/>
      <c r="F30" s="13"/>
      <c r="G30" s="13"/>
      <c r="H30" s="13"/>
      <c r="I30" s="13"/>
      <c r="J30" s="13"/>
      <c r="K30" s="13"/>
      <c r="L30" s="45"/>
      <c r="M30" s="13"/>
      <c r="N30" s="13"/>
      <c r="O30" s="45"/>
      <c r="P30" s="45"/>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row>
    <row r="31" spans="1:82" ht="17.45">
      <c r="A31" s="13"/>
      <c r="B31" s="13"/>
      <c r="C31" s="77"/>
      <c r="D31" s="13"/>
      <c r="E31" s="13"/>
      <c r="F31" s="13"/>
      <c r="G31" s="13"/>
      <c r="H31" s="13"/>
      <c r="I31" s="13"/>
      <c r="J31" s="13"/>
      <c r="K31" s="13"/>
      <c r="L31" s="35"/>
      <c r="M31" s="13"/>
      <c r="N31" s="13"/>
      <c r="O31" s="35"/>
      <c r="P31" s="35"/>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row>
    <row r="32" spans="1:82" ht="17.45">
      <c r="A32" s="13"/>
      <c r="B32" s="13"/>
      <c r="C32" s="77"/>
      <c r="D32" s="13"/>
      <c r="E32" s="13"/>
      <c r="F32" s="13"/>
      <c r="G32" s="13"/>
      <c r="H32" s="13"/>
      <c r="I32" s="13"/>
      <c r="J32" s="13"/>
      <c r="K32" s="13"/>
      <c r="L32" s="35"/>
      <c r="M32" s="13"/>
      <c r="N32" s="13"/>
      <c r="O32" s="35"/>
      <c r="P32" s="35"/>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row>
    <row r="33" spans="1:82" ht="17.45">
      <c r="A33" s="13"/>
      <c r="B33" s="13"/>
      <c r="C33" s="13"/>
      <c r="D33" s="13"/>
      <c r="E33" s="13"/>
      <c r="F33" s="13"/>
      <c r="G33" s="13"/>
      <c r="H33" s="13"/>
      <c r="I33" s="13"/>
      <c r="J33" s="13"/>
      <c r="K33" s="13"/>
      <c r="L33" s="35"/>
      <c r="M33" s="13"/>
      <c r="N33" s="13"/>
      <c r="O33" s="35"/>
      <c r="P33" s="35"/>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row>
    <row r="34" spans="1:82" ht="17.45">
      <c r="A34" s="68" t="s">
        <v>2200</v>
      </c>
      <c r="B34" s="13"/>
      <c r="C34" s="13"/>
      <c r="D34" s="13"/>
      <c r="E34" s="13"/>
      <c r="F34" s="13"/>
      <c r="G34" s="13"/>
      <c r="H34" s="13"/>
      <c r="I34" s="13"/>
      <c r="J34" s="13"/>
      <c r="K34" s="13"/>
      <c r="L34" s="35"/>
      <c r="M34" s="13"/>
      <c r="N34" s="13"/>
      <c r="O34" s="35"/>
      <c r="P34" s="35"/>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row>
    <row r="35" spans="1:82" ht="17.45">
      <c r="A35" s="13"/>
      <c r="B35" s="13" t="s">
        <v>2194</v>
      </c>
      <c r="C35" s="13" cm="1">
        <f t="array" ref="C35">MEDIAN(IF(Données_prix!$C:$C="marche_fada n'gourma",IF(Données_prix!F:F&gt;0,Données_prix!F:F)))</f>
        <v>1000</v>
      </c>
      <c r="D35" s="13" cm="1">
        <f t="array" ref="D35">MEDIAN(IF(Données_prix!$C:$C="marche_fada n'gourma",IF(Données_prix!G:G&gt;0,Données_prix!G:G)))</f>
        <v>2500</v>
      </c>
      <c r="E35" s="69">
        <v>2000</v>
      </c>
      <c r="F35" s="13" cm="1">
        <f t="array" ref="F35">MEDIAN(IF(Données_prix!$C:$C="marche_fada n'gourma",IF(Données_prix!I:I&gt;0,Données_prix!I:I)))</f>
        <v>600</v>
      </c>
      <c r="G35" s="13" cm="1">
        <f t="array" ref="G35">MEDIAN(IF(Données_prix!$C:$C="marche_fada n'gourma",IF(Données_prix!J:J&gt;0,Données_prix!J:J)))</f>
        <v>300</v>
      </c>
      <c r="H35" s="13" cm="1">
        <f t="array" ref="H35">MEDIAN(IF(Données_prix!$C:$C="marche_fada n'gourma",IF(Données_prix!K:K&gt;0,Données_prix!K:K)))</f>
        <v>4750</v>
      </c>
      <c r="I35" s="13" cm="1">
        <f t="array" ref="I35">MEDIAN(IF(Données_prix!$C:$C="marche_fada n'gourma",IF(Données_prix!L:L&gt;0,Données_prix!L:L)))</f>
        <v>21000</v>
      </c>
      <c r="J35" s="13" cm="1">
        <f t="array" ref="J35">MEDIAN(IF(Données_prix!$C:$C="marche_fada n'gourma",IF(Données_prix!M:M&gt;0,Données_prix!M:M)))</f>
        <v>1000</v>
      </c>
      <c r="K35" s="13" cm="1">
        <f t="array" ref="K35">MEDIAN(IF(Données_prix!$C:$C="marche_fada n'gourma",IF(Données_prix!N:N&gt;0,Données_prix!N:N)))</f>
        <v>2000</v>
      </c>
      <c r="L35" s="13" cm="1">
        <f t="array" ref="L35">MEDIAN(IF(Données_prix!$C:$C="marche_fada n'gourma",IF(Données_prix!O:O&gt;0,Données_prix!O:O)))</f>
        <v>6000</v>
      </c>
      <c r="M35" s="13" cm="1">
        <f t="array" ref="M35">MEDIAN(IF(Données_prix!$C:$C="marche_fada n'gourma",IF(Données_prix!P:P&gt;0,Données_prix!P:P)))</f>
        <v>100</v>
      </c>
      <c r="N35" s="43" t="s">
        <v>2195</v>
      </c>
      <c r="O35" s="35" cm="1">
        <f t="array" ref="O35">MEDIAN(IF(Données_prix!$C:$C="marche_fada n'gourma",IF(Données_prix!R:R&gt;0,Données_prix!R:R)))</f>
        <v>25000</v>
      </c>
      <c r="P35" s="35" cm="1">
        <f t="array" ref="P35">MEDIAN(IF(Données_prix!$C:$C="marche_fada n'gourma",IF(Données_prix!S:S&gt;0,Données_prix!S:S)))</f>
        <v>32000</v>
      </c>
      <c r="Q35" s="13" cm="1">
        <f t="array" ref="Q35">MEDIAN(IF(Données_prix!$C:$C="marche_fada n'gourma",IF(Données_prix!T:T&gt;0,Données_prix!T:T)))</f>
        <v>7000</v>
      </c>
      <c r="R35" s="13" cm="1">
        <f t="array" ref="R35">MEDIAN(IF(Données_prix!$C:$C="marche_fada n'gourma",IF(Données_prix!U:U&gt;0,Données_prix!U:U)))</f>
        <v>4750</v>
      </c>
      <c r="S35" s="13" cm="1">
        <f t="array" ref="S35">MEDIAN(IF(Données_prix!$C:$C="marche_fada n'gourma",IF(Données_prix!V:V&gt;0,Données_prix!V:V)))</f>
        <v>225</v>
      </c>
      <c r="T35" s="13" cm="1">
        <f t="array" ref="T35">MEDIAN(IF(Données_prix!$C:$C="marche_fada n'gourma",IF(Données_prix!W:W&gt;0,Données_prix!W:W)))</f>
        <v>137.5</v>
      </c>
      <c r="U35" s="177">
        <v>650</v>
      </c>
      <c r="V35" s="69">
        <v>1000</v>
      </c>
      <c r="W35" s="13" cm="1">
        <f t="array" ref="W35">MEDIAN(IF(Données_prix!$C:$C="marche_fada n'gourma",IF(Données_prix!Z:Z&gt;0,Données_prix!Z:Z)))</f>
        <v>1000</v>
      </c>
      <c r="X35" s="13" cm="1">
        <f t="array" ref="X35">MEDIAN(IF(Données_prix!$C:$C="marche_fada n'gourma",IF(Données_prix!AA:AA&gt;0,Données_prix!AA:AA)))</f>
        <v>1125</v>
      </c>
      <c r="Y35" s="13" cm="1">
        <f t="array" ref="Y35">MEDIAN(IF(Données_prix!$C:$C="marche_fada n'gourma",IF(Données_prix!AB:AB&gt;0,Données_prix!AB:AB)))</f>
        <v>2750</v>
      </c>
      <c r="Z35" s="13" cm="1">
        <f t="array" ref="Z35">MEDIAN(IF(Données_prix!$C:$C="marche_fada n'gourma",IF(Données_prix!AC:AC&gt;0,Données_prix!AC:AC)))</f>
        <v>2000</v>
      </c>
      <c r="AA35" s="13" cm="1">
        <f t="array" ref="AA35">MEDIAN(IF(Données_prix!$C:$C="marche_fada n'gourma",IF(Données_prix!AD:AD&gt;0,Données_prix!AD:AD)))</f>
        <v>2000</v>
      </c>
      <c r="AB35" s="13" cm="1">
        <f t="array" ref="AB35">MEDIAN(IF(Données_prix!$C:$C="marche_fada n'gourma",IF(Données_prix!AE:AE&gt;0,Données_prix!AE:AE)))</f>
        <v>1250</v>
      </c>
      <c r="AC35" s="13" cm="1">
        <f t="array" ref="AC35">MEDIAN(IF(Données_prix!$C:$C="marche_fada n'gourma",IF(Données_prix!AF:AF&gt;0,Données_prix!AF:AF)))</f>
        <v>2500</v>
      </c>
      <c r="AD35" s="13" cm="1">
        <f t="array" ref="AD35">MEDIAN(IF(Données_prix!$C:$C="marche_fada n'gourma",IF(Données_prix!AG:AG&gt;0,Données_prix!AG:AG)))</f>
        <v>250</v>
      </c>
      <c r="AE35" s="13" cm="1">
        <f t="array" ref="AE35">MEDIAN(IF(Données_prix!$C:$C="marche_fada n'gourma",IF(Données_prix!CL:CL&gt;0,Données_prix!CL:CL)))</f>
        <v>350</v>
      </c>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row>
    <row r="36" spans="1:82" ht="17.45">
      <c r="A36" s="13"/>
      <c r="B36" s="13" t="s">
        <v>2196</v>
      </c>
      <c r="C36" s="13" cm="1">
        <f t="array" ref="C36">MIN(IF(Données_prix!$C:$C="marche_fada n'gourma",IF(Données_prix!F:F&gt;0,Données_prix!F:F)))</f>
        <v>1000</v>
      </c>
      <c r="D36" s="13" cm="1">
        <f t="array" ref="D36">MIN(IF(Données_prix!$C:$C="marche_fada n'gourma",IF(Données_prix!G:G&gt;0,Données_prix!G:G)))</f>
        <v>1500</v>
      </c>
      <c r="E36" s="41" cm="1">
        <f t="array" ref="E36">MIN(IF(Données_prix!$C:$C="marche_fada n'gourma",IF(Données_prix!H:H&gt;0,Données_prix!H:H)))</f>
        <v>2000</v>
      </c>
      <c r="F36" s="13" cm="1">
        <f t="array" ref="F36">MIN(IF(Données_prix!$C:$C="marche_fada n'gourma",IF(Données_prix!I:I&gt;0,Données_prix!I:I)))</f>
        <v>500</v>
      </c>
      <c r="G36" s="13" cm="1">
        <f t="array" ref="G36">MIN(IF(Données_prix!$C:$C="marche_fada n'gourma",IF(Données_prix!J:J&gt;0,Données_prix!J:J)))</f>
        <v>250</v>
      </c>
      <c r="H36" s="13" cm="1">
        <f t="array" ref="H36">MIN(IF(Données_prix!$C:$C="marche_fada n'gourma",IF(Données_prix!K:K&gt;0,Données_prix!K:K)))</f>
        <v>4000</v>
      </c>
      <c r="I36" s="13" cm="1">
        <f t="array" ref="I36">MIN(IF(Données_prix!$C:$C="marche_fada n'gourma",IF(Données_prix!L:L&gt;0,Données_prix!L:L)))</f>
        <v>20000</v>
      </c>
      <c r="J36" s="13" cm="1">
        <f t="array" ref="J36">MIN(IF(Données_prix!$C:$C="marche_fada n'gourma",IF(Données_prix!M:M&gt;0,Données_prix!M:M)))</f>
        <v>1000</v>
      </c>
      <c r="K36" s="13" cm="1">
        <f t="array" ref="K36">MIN(IF(Données_prix!$C:$C="marche_fada n'gourma",IF(Données_prix!N:N&gt;0,Données_prix!N:N)))</f>
        <v>1500</v>
      </c>
      <c r="L36" s="45" cm="1">
        <f t="array" ref="L36">MIN(IF(Données_prix!$C:$C="marche_fada n'gourma",IF(Données_prix!O:O&gt;0,Données_prix!O:O)))</f>
        <v>6000</v>
      </c>
      <c r="M36" s="45" cm="1">
        <f t="array" ref="M36">MIN(IF(Données_prix!$C:$C="marche_fada n'gourma",IF(Données_prix!P:P&gt;0,Données_prix!P:P)))</f>
        <v>100</v>
      </c>
      <c r="N36" s="43" t="s">
        <v>2195</v>
      </c>
      <c r="O36" s="35" cm="1">
        <f t="array" ref="O36">MIN(IF(Données_prix!$C:$C="marche_fada n'gourma",IF(Données_prix!R:R&gt;0,Données_prix!R:R)))</f>
        <v>24000</v>
      </c>
      <c r="P36" s="35" cm="1">
        <f t="array" ref="P36">MIN(IF(Données_prix!$C:$C="marche_fada n'gourma",IF(Données_prix!S:S&gt;0,Données_prix!S:S)))</f>
        <v>32000</v>
      </c>
      <c r="Q36" s="13" cm="1">
        <f t="array" ref="Q36">MIN(IF(Données_prix!$C:$C="marche_fada n'gourma",IF(Données_prix!T:T&gt;0,Données_prix!T:T)))</f>
        <v>6000</v>
      </c>
      <c r="R36" s="13" cm="1">
        <f t="array" ref="R36">MIN(IF(Données_prix!$C:$C="marche_fada n'gourma",IF(Données_prix!U:U&gt;0,Données_prix!U:U)))</f>
        <v>4000</v>
      </c>
      <c r="S36" s="13" cm="1">
        <f t="array" ref="S36">MIN(IF(Données_prix!$C:$C="marche_fada n'gourma",IF(Données_prix!V:V&gt;0,Données_prix!V:V)))</f>
        <v>200</v>
      </c>
      <c r="T36" s="13" cm="1">
        <f t="array" ref="T36">MIN(IF(Données_prix!$C:$C="marche_fada n'gourma",IF(Données_prix!W:W&gt;0,Données_prix!W:W)))</f>
        <v>125</v>
      </c>
      <c r="U36" s="43" t="s">
        <v>2195</v>
      </c>
      <c r="V36" s="43" t="s">
        <v>2195</v>
      </c>
      <c r="W36" s="13" cm="1">
        <f t="array" ref="W36">MIN(IF(Données_prix!$C:$C="marche_fada n'gourma",IF(Données_prix!Z:Z&gt;0,Données_prix!Z:Z)))</f>
        <v>1000</v>
      </c>
      <c r="X36" s="13" cm="1">
        <f t="array" ref="X36">MIN(IF(Données_prix!$C:$C="marche_fada n'gourma",IF(Données_prix!AA:AA&gt;0,Données_prix!AA:AA)))</f>
        <v>1000</v>
      </c>
      <c r="Y36" s="13" cm="1">
        <f t="array" ref="Y36">MIN(IF(Données_prix!$C:$C="marche_fada n'gourma",IF(Données_prix!AB:AB&gt;0,Données_prix!AB:AB)))</f>
        <v>2500</v>
      </c>
      <c r="Z36" s="13" cm="1">
        <f t="array" ref="Z36">MIN(IF(Données_prix!$C:$C="marche_fada n'gourma",IF(Données_prix!AC:AC&gt;0,Données_prix!AC:AC)))</f>
        <v>2000</v>
      </c>
      <c r="AA36" s="13" cm="1">
        <f t="array" ref="AA36">MIN(IF(Données_prix!$C:$C="marche_fada n'gourma",IF(Données_prix!AD:AD&gt;0,Données_prix!AD:AD)))</f>
        <v>2000</v>
      </c>
      <c r="AB36" s="13" cm="1">
        <f t="array" ref="AB36">MIN(IF(Données_prix!$C:$C="marche_fada n'gourma",IF(Données_prix!AE:AE&gt;0,Données_prix!AE:AE)))</f>
        <v>1000</v>
      </c>
      <c r="AC36" s="13" cm="1">
        <f t="array" ref="AC36">MIN(IF(Données_prix!$C:$C="marche_fada n'gourma",IF(Données_prix!AF:AF&gt;0,Données_prix!AF:AF)))</f>
        <v>2500</v>
      </c>
      <c r="AD36" s="13" cm="1">
        <f t="array" ref="AD36">MIN(IF(Données_prix!$C:$C="marche_fada n'gourma",IF(Données_prix!AG:AG&gt;0,Données_prix!AG:AG)))</f>
        <v>200</v>
      </c>
      <c r="AE36" s="13" cm="1">
        <f t="array" ref="AE36">MIN(IF(Données_prix!$C:$C="marche_fada n'gourma",IF(Données_prix!CL:CL&gt;0,Données_prix!CL:CL)))</f>
        <v>200</v>
      </c>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row>
    <row r="37" spans="1:82" ht="17.45">
      <c r="A37" s="13"/>
      <c r="B37" s="13" t="s">
        <v>2197</v>
      </c>
      <c r="C37" s="13" cm="1">
        <f t="array" ref="C37">MAX(IF(Données_prix!$C:$C="marche_fada n'gourma",IF(Données_prix!F:F&gt;0,Données_prix!F:F)))</f>
        <v>1100</v>
      </c>
      <c r="D37" s="13" cm="1">
        <f t="array" ref="D37">MAX(IF(Données_prix!$C:$C="marche_fada n'gourma",IF(Données_prix!G:G&gt;0,Données_prix!G:G)))</f>
        <v>3500</v>
      </c>
      <c r="E37" s="41" cm="1">
        <f t="array" ref="E37">MAX(IF(Données_prix!$C:$C="marche_fada n'gourma",IF(Données_prix!H:H&gt;0,Données_prix!H:H)))</f>
        <v>2500</v>
      </c>
      <c r="F37" s="13" cm="1">
        <f t="array" ref="F37">MAX(IF(Données_prix!$C:$C="marche_fada n'gourma",IF(Données_prix!I:I&gt;0,Données_prix!I:I)))</f>
        <v>600</v>
      </c>
      <c r="G37" s="13" cm="1">
        <f t="array" ref="G37">MAX(IF(Données_prix!$C:$C="marche_fada n'gourma",IF(Données_prix!J:J&gt;0,Données_prix!J:J)))</f>
        <v>300</v>
      </c>
      <c r="H37" s="13" cm="1">
        <f t="array" ref="H37">MAX(IF(Données_prix!$C:$C="marche_fada n'gourma",IF(Données_prix!K:K&gt;0,Données_prix!K:K)))</f>
        <v>6000</v>
      </c>
      <c r="I37" s="13" cm="1">
        <f t="array" ref="I37">MAX(IF(Données_prix!$C:$C="marche_fada n'gourma",IF(Données_prix!L:L&gt;0,Données_prix!L:L)))</f>
        <v>22000</v>
      </c>
      <c r="J37" s="13" cm="1">
        <f t="array" ref="J37">MAX(IF(Données_prix!$C:$C="marche_fada n'gourma",IF(Données_prix!M:M&gt;0,Données_prix!M:M)))</f>
        <v>1000</v>
      </c>
      <c r="K37" s="13" cm="1">
        <f t="array" ref="K37">MAX(IF(Données_prix!$C:$C="marche_fada n'gourma",IF(Données_prix!N:N&gt;0,Données_prix!N:N)))</f>
        <v>2500</v>
      </c>
      <c r="L37" s="45" cm="1">
        <f t="array" ref="L37">MAX(IF(Données_prix!$C:$C="marche_fada n'gourma",IF(Données_prix!O:O&gt;0,Données_prix!O:O)))</f>
        <v>6000</v>
      </c>
      <c r="M37" s="45" cm="1">
        <f t="array" ref="M37">MAX(IF(Données_prix!$C:$C="marche_fada n'gourma",IF(Données_prix!P:P&gt;0,Données_prix!P:P)))</f>
        <v>100</v>
      </c>
      <c r="N37" s="43" t="s">
        <v>2195</v>
      </c>
      <c r="O37" s="35" cm="1">
        <f t="array" ref="O37">MAX(IF(Données_prix!$C:$C="marche_fada n'gourma",IF(Données_prix!R:R&gt;0,Données_prix!R:R)))</f>
        <v>25000</v>
      </c>
      <c r="P37" s="35" cm="1">
        <f t="array" ref="P37">MAX(IF(Données_prix!$C:$C="marche_fada n'gourma",IF(Données_prix!S:S&gt;0,Données_prix!S:S)))</f>
        <v>32500</v>
      </c>
      <c r="Q37" s="13" cm="1">
        <f t="array" ref="Q37">MAX(IF(Données_prix!$C:$C="marche_fada n'gourma",IF(Données_prix!T:T&gt;0,Données_prix!T:T)))</f>
        <v>7000</v>
      </c>
      <c r="R37" s="13" cm="1">
        <f t="array" ref="R37">MAX(IF(Données_prix!$C:$C="marche_fada n'gourma",IF(Données_prix!U:U&gt;0,Données_prix!U:U)))</f>
        <v>5000</v>
      </c>
      <c r="S37" s="13" cm="1">
        <f t="array" ref="S37">MAX(IF(Données_prix!$C:$C="marche_fada n'gourma",IF(Données_prix!V:V&gt;0,Données_prix!V:V)))</f>
        <v>300</v>
      </c>
      <c r="T37" s="13" cm="1">
        <f t="array" ref="T37">MAX(IF(Données_prix!$C:$C="marche_fada n'gourma",IF(Données_prix!W:W&gt;0,Données_prix!W:W)))</f>
        <v>150</v>
      </c>
      <c r="U37" s="43" t="s">
        <v>2195</v>
      </c>
      <c r="V37" s="43" t="s">
        <v>2195</v>
      </c>
      <c r="W37" s="13" cm="1">
        <f t="array" ref="W37">MAX(IF(Données_prix!$C:$C="marche_fada n'gourma",IF(Données_prix!Z:Z&gt;0,Données_prix!Z:Z)))</f>
        <v>1250</v>
      </c>
      <c r="X37" s="13" cm="1">
        <f t="array" ref="X37">MAX(IF(Données_prix!$C:$C="marche_fada n'gourma",IF(Données_prix!AA:AA&gt;0,Données_prix!AA:AA)))</f>
        <v>2000</v>
      </c>
      <c r="Y37" s="13" cm="1">
        <f t="array" ref="Y37">MAX(IF(Données_prix!$C:$C="marche_fada n'gourma",IF(Données_prix!AB:AB&gt;0,Données_prix!AB:AB)))</f>
        <v>3000</v>
      </c>
      <c r="Z37" s="13" cm="1">
        <f t="array" ref="Z37">MAX(IF(Données_prix!$C:$C="marche_fada n'gourma",IF(Données_prix!AC:AC&gt;0,Données_prix!AC:AC)))</f>
        <v>2000</v>
      </c>
      <c r="AA37" s="13" cm="1">
        <f t="array" ref="AA37">MAX(IF(Données_prix!$C:$C="marche_fada n'gourma",IF(Données_prix!AD:AD&gt;0,Données_prix!AD:AD)))</f>
        <v>2500</v>
      </c>
      <c r="AB37" s="13" cm="1">
        <f t="array" ref="AB37">MAX(IF(Données_prix!$C:$C="marche_fada n'gourma",IF(Données_prix!AE:AE&gt;0,Données_prix!AE:AE)))</f>
        <v>1250</v>
      </c>
      <c r="AC37" s="13" cm="1">
        <f t="array" ref="AC37">MAX(IF(Données_prix!$C:$C="marche_fada n'gourma",IF(Données_prix!AF:AF&gt;0,Données_prix!AF:AF)))</f>
        <v>2500</v>
      </c>
      <c r="AD37" s="13" cm="1">
        <f t="array" ref="AD37">MAX(IF(Données_prix!$C:$C="marche_fada n'gourma",IF(Données_prix!AG:AG&gt;0,Données_prix!AG:AG)))</f>
        <v>250</v>
      </c>
      <c r="AE37" s="13" cm="1">
        <f t="array" ref="AE37">MAX(IF(Données_prix!$C:$C="marche_fada n'gourma",IF(Données_prix!CL:CL&gt;0,Données_prix!CL:CL)))</f>
        <v>500</v>
      </c>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row>
    <row r="38" spans="1:82" ht="18" thickBot="1">
      <c r="A38" s="13"/>
      <c r="B38" s="70" t="s">
        <v>2198</v>
      </c>
      <c r="C38" s="71">
        <f>COUNTIFS(Données_prix!$C:$C,"marche_fada n'gourma", Données_prix!F:F,"&lt;&gt;")</f>
        <v>4</v>
      </c>
      <c r="D38" s="71">
        <f>COUNTIFS(Données_prix!$C:$C,"marche_fada n'gourma", Données_prix!G:G,"&lt;&gt;")</f>
        <v>4</v>
      </c>
      <c r="E38" s="169">
        <f>COUNTIFS(Données_prix!$C:$C,"marche_fada n'gourma", Données_prix!H:H,"&lt;&gt;")</f>
        <v>2</v>
      </c>
      <c r="F38" s="71">
        <f>COUNTIFS(Données_prix!$C:$C,"marche_fada n'gourma", Données_prix!I:I,"&lt;&gt;")</f>
        <v>4</v>
      </c>
      <c r="G38" s="71">
        <f>COUNTIFS(Données_prix!$C:$C,"marche_fada n'gourma", Données_prix!J:J,"&lt;&gt;")</f>
        <v>4</v>
      </c>
      <c r="H38" s="71">
        <f>COUNTIFS(Données_prix!$C:$C,"marche_fada n'gourma", Données_prix!K:K,"&lt;&gt;")</f>
        <v>4</v>
      </c>
      <c r="I38" s="71">
        <f>COUNTIFS(Données_prix!$C:$C,"marche_fada n'gourma", Données_prix!L:L,"&lt;&gt;")</f>
        <v>4</v>
      </c>
      <c r="J38" s="71">
        <f>COUNTIFS(Données_prix!$C:$C,"marche_fada n'gourma", Données_prix!M:M,"&lt;&gt;")</f>
        <v>4</v>
      </c>
      <c r="K38" s="71">
        <f>COUNTIFS(Données_prix!$C:$C,"marche_fada n'gourma", Données_prix!N:N,"&lt;&gt;")</f>
        <v>4</v>
      </c>
      <c r="L38" s="73">
        <f>COUNTIFS(Données_prix!$C:$C,"marche_fada n'gourma", Données_prix!O:O,"&lt;&gt;")</f>
        <v>4</v>
      </c>
      <c r="M38" s="73">
        <f>COUNTIFS(Données_prix!$C:$C,"marche_fada n'gourma", Données_prix!P:P,"&lt;&gt;")</f>
        <v>4</v>
      </c>
      <c r="N38" s="171">
        <f>COUNTIFS(Données_prix!$C:$C,"marche_fada n'gourma", Données_prix!Q:Q,"&lt;&gt;")</f>
        <v>0</v>
      </c>
      <c r="O38" s="83">
        <f>COUNTIFS(Données_prix!$C:$C,"marche_fada n'gourma", Données_prix!R:R,"&lt;&gt;")</f>
        <v>3</v>
      </c>
      <c r="P38" s="73">
        <f>COUNTIFS(Données_prix!$C:$C,"marche_fada n'gourma", Données_prix!S:S,"&lt;&gt;")</f>
        <v>3</v>
      </c>
      <c r="Q38" s="71">
        <f>COUNTIFS(Données_prix!$C:$C,"marche_fada n'gourma", Données_prix!T:T,"&lt;&gt;")</f>
        <v>4</v>
      </c>
      <c r="R38" s="71">
        <f>COUNTIFS(Données_prix!$C:$C,"marche_fada n'gourma", Données_prix!U:U,"&lt;&gt;")</f>
        <v>4</v>
      </c>
      <c r="S38" s="71">
        <f>COUNTIFS(Données_prix!$C:$C,"marche_fada n'gourma", Données_prix!V:V,"&lt;&gt;")</f>
        <v>4</v>
      </c>
      <c r="T38" s="71">
        <f>COUNTIFS(Données_prix!$C:$C,"marche_fada n'gourma", Données_prix!W:W,"&lt;&gt;")</f>
        <v>4</v>
      </c>
      <c r="U38" s="172">
        <f>COUNTIFS(Données_prix!$C:$C,"marche_fada n'gourma", Données_prix!X:X,"&lt;&gt;")</f>
        <v>0</v>
      </c>
      <c r="V38" s="172">
        <f>COUNTIFS(Données_prix!$C:$C,"marche_fada n'gourma", Données_prix!Y:Y,"&lt;&gt;")</f>
        <v>0</v>
      </c>
      <c r="W38" s="71">
        <f>COUNTIFS(Données_prix!$C:$C,"marche_fada n'gourma", Données_prix!Z:Z,"&lt;&gt;")</f>
        <v>4</v>
      </c>
      <c r="X38" s="71">
        <f>COUNTIFS(Données_prix!$C:$C,"marche_fada n'gourma", Données_prix!AA:AA,"&lt;&gt;")</f>
        <v>4</v>
      </c>
      <c r="Y38" s="71">
        <f>COUNTIFS(Données_prix!$C:$C,"marche_fada n'gourma", Données_prix!AB:AB,"&lt;&gt;")</f>
        <v>4</v>
      </c>
      <c r="Z38" s="71">
        <f>COUNTIFS(Données_prix!$C:$C,"marche_fada n'gourma", Données_prix!AC:AC,"&lt;&gt;")</f>
        <v>4</v>
      </c>
      <c r="AA38" s="71">
        <f>COUNTIFS(Données_prix!$C:$C,"marche_fada n'gourma", Données_prix!AD:AD,"&lt;&gt;")</f>
        <v>4</v>
      </c>
      <c r="AB38" s="71">
        <f>COUNTIFS(Données_prix!$C:$C,"marche_fada n'gourma", Données_prix!AE:AE,"&lt;&gt;")</f>
        <v>3</v>
      </c>
      <c r="AC38" s="71">
        <f>COUNTIFS(Données_prix!$C:$C,"marche_fada n'gourma", Données_prix!AF:AF,"&lt;&gt;")</f>
        <v>3</v>
      </c>
      <c r="AD38" s="70">
        <f>COUNTIFS(Données_prix!$C:$C,"marche_fada n'gourma", Données_prix!AG:AG,"&lt;&gt;")</f>
        <v>3</v>
      </c>
      <c r="AE38" s="71">
        <f>COUNTIFS(Données_prix!$C:$C,"marche_fada n'gourma", Données_prix!CL:CL,"&lt;&gt;")</f>
        <v>4</v>
      </c>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row>
    <row r="39" spans="1:82" ht="17.45">
      <c r="A39" s="13"/>
      <c r="B39" s="13"/>
      <c r="C39" s="78">
        <f>SUM(C35+D35+E35+F35+G35)</f>
        <v>6400</v>
      </c>
      <c r="D39" s="13"/>
      <c r="E39" s="13"/>
      <c r="F39" s="13"/>
      <c r="G39" s="13"/>
      <c r="H39" s="79">
        <f>SUM(H35:K35)</f>
        <v>28750</v>
      </c>
      <c r="I39" s="13"/>
      <c r="J39" s="13"/>
      <c r="K39" s="13"/>
      <c r="L39" s="80">
        <f>SUM(M35+O35+Q35+R35+S35+T35+U35+V35+W35+X35+Y35+Z35+AA35+AB35+AC35+AD35+AE35)</f>
        <v>52087.5</v>
      </c>
      <c r="M39" s="13"/>
      <c r="N39" s="13"/>
      <c r="O39" s="35"/>
      <c r="P39" s="35"/>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row>
    <row r="40" spans="1:82" ht="17.45">
      <c r="A40" s="13"/>
      <c r="B40" s="13"/>
      <c r="C40" s="81">
        <f>SUM(C39+H39+L39)</f>
        <v>87237.5</v>
      </c>
      <c r="D40" s="13"/>
      <c r="E40" s="13"/>
      <c r="F40" s="13"/>
      <c r="G40" s="13"/>
      <c r="H40" s="13"/>
      <c r="I40" s="13"/>
      <c r="J40" s="13"/>
      <c r="K40" s="13"/>
      <c r="L40" s="35"/>
      <c r="M40" s="13"/>
      <c r="N40" s="13"/>
      <c r="O40" s="35"/>
      <c r="P40" s="3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row>
    <row r="41" spans="1:82" ht="17.45">
      <c r="A41" s="13"/>
      <c r="B41" s="13"/>
      <c r="C41" s="13"/>
      <c r="D41" s="13"/>
      <c r="E41" s="13"/>
      <c r="F41" s="13"/>
      <c r="G41" s="13"/>
      <c r="H41" s="13"/>
      <c r="I41" s="13"/>
      <c r="J41" s="13"/>
      <c r="K41" s="13"/>
      <c r="L41" s="35"/>
      <c r="M41" s="13"/>
      <c r="N41" s="13"/>
      <c r="O41" s="35"/>
      <c r="P41" s="35"/>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row>
    <row r="42" spans="1:82" ht="17.45">
      <c r="A42" s="13"/>
      <c r="B42" s="13"/>
      <c r="C42" s="77"/>
      <c r="D42" s="13"/>
      <c r="E42" s="13"/>
      <c r="F42" s="13"/>
      <c r="G42" s="13"/>
      <c r="H42" s="13"/>
      <c r="I42" s="13"/>
      <c r="J42" s="13"/>
      <c r="K42" s="13"/>
      <c r="L42" s="35"/>
      <c r="M42" s="13"/>
      <c r="N42" s="13"/>
      <c r="O42" s="35"/>
      <c r="P42" s="35"/>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row>
    <row r="43" spans="1:82" ht="17.45">
      <c r="A43" s="13"/>
      <c r="B43" s="13"/>
      <c r="C43" s="77"/>
      <c r="D43" s="13"/>
      <c r="E43" s="13"/>
      <c r="F43" s="13"/>
      <c r="G43" s="13"/>
      <c r="H43" s="13"/>
      <c r="I43" s="13"/>
      <c r="J43" s="13"/>
      <c r="K43" s="13"/>
      <c r="L43" s="35"/>
      <c r="M43" s="13"/>
      <c r="N43" s="13"/>
      <c r="O43" s="35"/>
      <c r="P43" s="35"/>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row>
    <row r="44" spans="1:82" ht="17.45">
      <c r="A44" s="68" t="s">
        <v>2201</v>
      </c>
      <c r="B44" s="13"/>
      <c r="C44" s="13"/>
      <c r="D44" s="13"/>
      <c r="E44" s="13"/>
      <c r="F44" s="13"/>
      <c r="G44" s="13"/>
      <c r="H44" s="13"/>
      <c r="I44" s="13"/>
      <c r="J44" s="13"/>
      <c r="K44" s="13"/>
      <c r="L44" s="35"/>
      <c r="M44" s="13"/>
      <c r="N44" s="13"/>
      <c r="O44" s="35"/>
      <c r="P44" s="45"/>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row>
    <row r="45" spans="1:82" ht="17.45">
      <c r="A45" s="13"/>
      <c r="B45" s="13" t="s">
        <v>2194</v>
      </c>
      <c r="C45" s="13" cm="1">
        <f t="array" ref="C45">MEDIAN(IF(Données_prix!$C:$C="marche_boussouma",IF(Données_prix!F:F&gt;0,Données_prix!F:F)))</f>
        <v>800</v>
      </c>
      <c r="D45" s="13" cm="1">
        <f t="array" ref="D45">MEDIAN(IF(Données_prix!$C:$C="marche_boussouma",IF(Données_prix!G:G&gt;0,Données_prix!G:G)))</f>
        <v>1250</v>
      </c>
      <c r="E45" s="69">
        <v>2000</v>
      </c>
      <c r="F45" s="13" cm="1">
        <f t="array" ref="F45">MEDIAN(IF(Données_prix!$C:$C="marche_boussouma",IF(Données_prix!I:I&gt;0,Données_prix!I:I)))</f>
        <v>500</v>
      </c>
      <c r="G45" s="13" cm="1">
        <f t="array" ref="G45">MEDIAN(IF(Données_prix!$C:$C="marche_boussouma",IF(Données_prix!J:J&gt;0,Données_prix!J:J)))</f>
        <v>300</v>
      </c>
      <c r="H45" s="13" cm="1">
        <f t="array" ref="H45">MEDIAN(IF(Données_prix!$C:$C="marche_boussouma",IF(Données_prix!K:K&gt;0,Données_prix!K:K)))</f>
        <v>5000</v>
      </c>
      <c r="I45" s="13" cm="1">
        <f t="array" ref="I45">MEDIAN(IF(Données_prix!$C:$C="marche_boussouma",IF(Données_prix!L:L&gt;0,Données_prix!L:L)))</f>
        <v>15000</v>
      </c>
      <c r="J45" s="13" cm="1">
        <f t="array" ref="J45">MEDIAN(IF(Données_prix!$C:$C="marche_boussouma",IF(Données_prix!M:M&gt;0,Données_prix!M:M)))</f>
        <v>725</v>
      </c>
      <c r="K45" s="13" cm="1">
        <f t="array" ref="K45">MEDIAN(IF(Données_prix!$C:$C="marche_boussouma",IF(Données_prix!N:N&gt;0,Données_prix!N:N)))</f>
        <v>1500</v>
      </c>
      <c r="L45" s="35" cm="1">
        <f t="array" ref="L45">MEDIAN(IF(Données_prix!$C:$C="marche_boussouma",IF(Données_prix!O:O&gt;0,Données_prix!O:O)))</f>
        <v>6750</v>
      </c>
      <c r="M45" s="13" cm="1">
        <f t="array" ref="M45">MEDIAN(IF(Données_prix!$C:$C="marche_boussouma",IF(Données_prix!P:P&gt;0,Données_prix!P:P)))</f>
        <v>100</v>
      </c>
      <c r="N45" s="43" t="s">
        <v>2195</v>
      </c>
      <c r="O45" s="35" cm="1">
        <f t="array" ref="O45">MEDIAN(IF(Données_prix!$C:$C="marche_boussouma",IF(Données_prix!R:R&gt;0,Données_prix!R:R)))</f>
        <v>25000</v>
      </c>
      <c r="P45" s="45" cm="1">
        <f t="array" ref="P45">MEDIAN(IF(Données_prix!$C:$C="marche_boussouma",IF(Données_prix!S:S&gt;0,Données_prix!S:S)))</f>
        <v>35000</v>
      </c>
      <c r="Q45" s="13" cm="1">
        <f t="array" ref="Q45">MEDIAN(IF(Données_prix!$C:$C="marche_boussouma",IF(Données_prix!T:T&gt;0,Données_prix!T:T)))</f>
        <v>4500</v>
      </c>
      <c r="R45" s="13" cm="1">
        <f t="array" ref="R45">MEDIAN(IF(Données_prix!$C:$C="marche_boussouma",IF(Données_prix!U:U&gt;0,Données_prix!U:U)))</f>
        <v>3500</v>
      </c>
      <c r="S45" s="13" cm="1">
        <f t="array" ref="S45">MEDIAN(IF(Données_prix!$C:$C="marche_boussouma",IF(Données_prix!V:V&gt;0,Données_prix!V:V)))</f>
        <v>550</v>
      </c>
      <c r="T45" s="13" cm="1">
        <f t="array" ref="T45">MEDIAN(IF(Données_prix!$C:$C="marche_boussouma",IF(Données_prix!W:W&gt;0,Données_prix!W:W)))</f>
        <v>100</v>
      </c>
      <c r="U45" s="13" cm="1">
        <f t="array" ref="U45">MEDIAN(IF(Données_prix!$C:$C="marche_boussouma",IF(Données_prix!X:X&gt;0,Données_prix!X:X)))</f>
        <v>200</v>
      </c>
      <c r="V45" s="13" cm="1">
        <f t="array" ref="V45">MEDIAN(IF(Données_prix!$C:$C="marche_boussouma",IF(Données_prix!Y:Y&gt;0,Données_prix!Y:Y)))</f>
        <v>300</v>
      </c>
      <c r="W45" s="13" cm="1">
        <f t="array" ref="W45">MEDIAN(IF(Données_prix!$C:$C="marche_boussouma",IF(Données_prix!Z:Z&gt;0,Données_prix!Z:Z)))</f>
        <v>550</v>
      </c>
      <c r="X45" s="13" cm="1">
        <f t="array" ref="X45">MEDIAN(IF(Données_prix!$C:$C="marche_boussouma",IF(Données_prix!AA:AA&gt;0,Données_prix!AA:AA)))</f>
        <v>3000</v>
      </c>
      <c r="Y45" s="13" cm="1">
        <f t="array" ref="Y45">MEDIAN(IF(Données_prix!$C:$C="marche_boussouma",IF(Données_prix!AB:AB&gt;0,Données_prix!AB:AB)))</f>
        <v>2375</v>
      </c>
      <c r="Z45" s="13" cm="1">
        <f t="array" ref="Z45">MEDIAN(IF(Données_prix!$C:$C="marche_boussouma",IF(Données_prix!AC:AC&gt;0,Données_prix!AC:AC)))</f>
        <v>2000</v>
      </c>
      <c r="AA45" s="13" cm="1">
        <f t="array" ref="AA45">MEDIAN(IF(Données_prix!$C:$C="marche_boussouma",IF(Données_prix!AD:AD&gt;0,Données_prix!AD:AD)))</f>
        <v>2000</v>
      </c>
      <c r="AB45" s="13" cm="1">
        <f t="array" ref="AB45">MEDIAN(IF(Données_prix!$C:$C="marche_boussouma",IF(Données_prix!AE:AE&gt;0,Données_prix!AE:AE)))</f>
        <v>1125</v>
      </c>
      <c r="AC45" s="13" cm="1">
        <f t="array" ref="AC45">MEDIAN(IF(Données_prix!$C:$C="marche_boussouma",IF(Données_prix!AF:AF&gt;0,Données_prix!AF:AF)))</f>
        <v>3000</v>
      </c>
      <c r="AD45" s="13" cm="1">
        <f t="array" ref="AD45">MEDIAN(IF(Données_prix!$C:$C="marche_boussouma",IF(Données_prix!AG:AG&gt;0,Données_prix!AG:AG)))</f>
        <v>475</v>
      </c>
      <c r="AE45" s="13" cm="1">
        <f t="array" ref="AE45">MEDIAN(IF(Données_prix!$C:$C="marche_boussouma",IF(Données_prix!CL:CL&gt;0,Données_prix!CL:CL)))</f>
        <v>500</v>
      </c>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row>
    <row r="46" spans="1:82" ht="17.45">
      <c r="A46" s="13"/>
      <c r="B46" s="13" t="s">
        <v>2196</v>
      </c>
      <c r="C46" s="13" cm="1">
        <f t="array" ref="C46">MIN(IF(Données_prix!$C:$C="marche_boussouma",IF(Données_prix!F:F&gt;0,Données_prix!F:F)))</f>
        <v>650</v>
      </c>
      <c r="D46" s="13" cm="1">
        <f t="array" ref="D46">MIN(IF(Données_prix!$C:$C="marche_boussouma",IF(Données_prix!G:G&gt;0,Données_prix!G:G)))</f>
        <v>1250</v>
      </c>
      <c r="E46" s="43" t="s">
        <v>2195</v>
      </c>
      <c r="F46" s="13" cm="1">
        <f t="array" ref="F46">MIN(IF(Données_prix!$C:$C="marche_boussouma",IF(Données_prix!I:I&gt;0,Données_prix!I:I)))</f>
        <v>500</v>
      </c>
      <c r="G46" s="13" cm="1">
        <f t="array" ref="G46">MIN(IF(Données_prix!$C:$C="marche_boussouma",IF(Données_prix!J:J&gt;0,Données_prix!J:J)))</f>
        <v>300</v>
      </c>
      <c r="H46" s="13" cm="1">
        <f t="array" ref="H46">MIN(IF(Données_prix!$C:$C="marche_boussouma",IF(Données_prix!K:K&gt;0,Données_prix!K:K)))</f>
        <v>5000</v>
      </c>
      <c r="I46" s="13" cm="1">
        <f t="array" ref="I46">MIN(IF(Données_prix!$C:$C="marche_boussouma",IF(Données_prix!L:L&gt;0,Données_prix!L:L)))</f>
        <v>15000</v>
      </c>
      <c r="J46" s="13" cm="1">
        <f t="array" ref="J46">MIN(IF(Données_prix!$C:$C="marche_boussouma",IF(Données_prix!M:M&gt;0,Données_prix!M:M)))</f>
        <v>700</v>
      </c>
      <c r="K46" s="13" cm="1">
        <f t="array" ref="K46">MIN(IF(Données_prix!$C:$C="marche_boussouma",IF(Données_prix!N:N&gt;0,Données_prix!N:N)))</f>
        <v>1500</v>
      </c>
      <c r="L46" s="35" cm="1">
        <f t="array" ref="L46">MIN(IF(Données_prix!$C:$C="marche_boussouma",IF(Données_prix!O:O&gt;0,Données_prix!O:O)))</f>
        <v>6000</v>
      </c>
      <c r="M46" s="13" cm="1">
        <f t="array" ref="M46">MIN(IF(Données_prix!$C:$C="marche_boussouma",IF(Données_prix!P:P&gt;0,Données_prix!P:P)))</f>
        <v>100</v>
      </c>
      <c r="N46" s="43" t="s">
        <v>2195</v>
      </c>
      <c r="O46" s="35" cm="1">
        <f t="array" ref="O46">MIN(IF(Données_prix!$C:$C="marche_boussouma",IF(Données_prix!R:R&gt;0,Données_prix!R:R)))</f>
        <v>25000</v>
      </c>
      <c r="P46" s="45" cm="1">
        <f t="array" ref="P46">MIN(IF(Données_prix!$C:$C="marche_boussouma",IF(Données_prix!S:S&gt;0,Données_prix!S:S)))</f>
        <v>35000</v>
      </c>
      <c r="Q46" s="13" cm="1">
        <f t="array" ref="Q46">MIN(IF(Données_prix!$C:$C="marche_boussouma",IF(Données_prix!T:T&gt;0,Données_prix!T:T)))</f>
        <v>4500</v>
      </c>
      <c r="R46" s="13" cm="1">
        <f t="array" ref="R46">MIN(IF(Données_prix!$C:$C="marche_boussouma",IF(Données_prix!U:U&gt;0,Données_prix!U:U)))</f>
        <v>3500</v>
      </c>
      <c r="S46" s="13" cm="1">
        <f t="array" ref="S46">MIN(IF(Données_prix!$C:$C="marche_boussouma",IF(Données_prix!V:V&gt;0,Données_prix!V:V)))</f>
        <v>500</v>
      </c>
      <c r="T46" s="13" cm="1">
        <f t="array" ref="T46">MIN(IF(Données_prix!$C:$C="marche_boussouma",IF(Données_prix!W:W&gt;0,Données_prix!W:W)))</f>
        <v>100</v>
      </c>
      <c r="U46" s="13" cm="1">
        <f t="array" ref="U46">MIN(IF(Données_prix!$C:$C="marche_boussouma",IF(Données_prix!X:X&gt;0,Données_prix!X:X)))</f>
        <v>200</v>
      </c>
      <c r="V46" s="13" cm="1">
        <f t="array" ref="V46">MIN(IF(Données_prix!$C:$C="marche_boussouma",IF(Données_prix!Y:Y&gt;0,Données_prix!Y:Y)))</f>
        <v>300</v>
      </c>
      <c r="W46" s="13" cm="1">
        <f t="array" ref="W46">MIN(IF(Données_prix!$C:$C="marche_boussouma",IF(Données_prix!Z:Z&gt;0,Données_prix!Z:Z)))</f>
        <v>500</v>
      </c>
      <c r="X46" s="13" cm="1">
        <f t="array" ref="X46">MIN(IF(Données_prix!$C:$C="marche_boussouma",IF(Données_prix!AA:AA&gt;0,Données_prix!AA:AA)))</f>
        <v>2500</v>
      </c>
      <c r="Y46" s="13" cm="1">
        <f t="array" ref="Y46">MIN(IF(Données_prix!$C:$C="marche_boussouma",IF(Données_prix!AB:AB&gt;0,Données_prix!AB:AB)))</f>
        <v>2250</v>
      </c>
      <c r="Z46" s="13" cm="1">
        <f t="array" ref="Z46">MIN(IF(Données_prix!$C:$C="marche_boussouma",IF(Données_prix!AC:AC&gt;0,Données_prix!AC:AC)))</f>
        <v>2000</v>
      </c>
      <c r="AA46" s="13" cm="1">
        <f t="array" ref="AA46">MIN(IF(Données_prix!$C:$C="marche_boussouma",IF(Données_prix!AD:AD&gt;0,Données_prix!AD:AD)))</f>
        <v>2000</v>
      </c>
      <c r="AB46" s="13" cm="1">
        <f t="array" ref="AB46">MIN(IF(Données_prix!$C:$C="marche_boussouma",IF(Données_prix!AE:AE&gt;0,Données_prix!AE:AE)))</f>
        <v>750</v>
      </c>
      <c r="AC46" s="13" cm="1">
        <f t="array" ref="AC46">MIN(IF(Données_prix!$C:$C="marche_boussouma",IF(Données_prix!AF:AF&gt;0,Données_prix!AF:AF)))</f>
        <v>3000</v>
      </c>
      <c r="AD46" s="13" cm="1">
        <f t="array" ref="AD46">MIN(IF(Données_prix!$C:$C="marche_boussouma",IF(Données_prix!AG:AG&gt;0,Données_prix!AG:AG)))</f>
        <v>400</v>
      </c>
      <c r="AE46" s="13" cm="1">
        <f t="array" ref="AE46">MIN(IF(Données_prix!$C:$C="marche_boussouma",IF(Données_prix!CL:CL&gt;0,Données_prix!CL:CL)))</f>
        <v>500</v>
      </c>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row>
    <row r="47" spans="1:82" ht="17.45">
      <c r="A47" s="13"/>
      <c r="B47" s="13" t="s">
        <v>2197</v>
      </c>
      <c r="C47" s="13" cm="1">
        <f t="array" ref="C47">MAX(IF(Données_prix!$C:$C="marche_boussouma",IF(Données_prix!F:F&gt;0,Données_prix!F:F)))</f>
        <v>900</v>
      </c>
      <c r="D47" s="13" cm="1">
        <f t="array" ref="D47">MAX(IF(Données_prix!$C:$C="marche_boussouma",IF(Données_prix!G:G&gt;0,Données_prix!G:G)))</f>
        <v>1250</v>
      </c>
      <c r="E47" s="43" t="s">
        <v>2195</v>
      </c>
      <c r="F47" s="13" cm="1">
        <f t="array" ref="F47">MAX(IF(Données_prix!$C:$C="marche_boussouma",IF(Données_prix!I:I&gt;0,Données_prix!I:I)))</f>
        <v>500</v>
      </c>
      <c r="G47" s="13" cm="1">
        <f t="array" ref="G47">MAX(IF(Données_prix!$C:$C="marche_boussouma",IF(Données_prix!J:J&gt;0,Données_prix!J:J)))</f>
        <v>300</v>
      </c>
      <c r="H47" s="13" cm="1">
        <f t="array" ref="H47">MAX(IF(Données_prix!$C:$C="marche_boussouma",IF(Données_prix!K:K&gt;0,Données_prix!K:K)))</f>
        <v>5500</v>
      </c>
      <c r="I47" s="13" cm="1">
        <f t="array" ref="I47">MAX(IF(Données_prix!$C:$C="marche_boussouma",IF(Données_prix!L:L&gt;0,Données_prix!L:L)))</f>
        <v>16000</v>
      </c>
      <c r="J47" s="13" cm="1">
        <f t="array" ref="J47">MAX(IF(Données_prix!$C:$C="marche_boussouma",IF(Données_prix!M:M&gt;0,Données_prix!M:M)))</f>
        <v>750</v>
      </c>
      <c r="K47" s="13" cm="1">
        <f t="array" ref="K47">MAX(IF(Données_prix!$C:$C="marche_boussouma",IF(Données_prix!N:N&gt;0,Données_prix!N:N)))</f>
        <v>1500</v>
      </c>
      <c r="L47" s="35" cm="1">
        <f t="array" ref="L47">MAX(IF(Données_prix!$C:$C="marche_boussouma",IF(Données_prix!O:O&gt;0,Données_prix!O:O)))</f>
        <v>7500</v>
      </c>
      <c r="M47" s="13" cm="1">
        <f t="array" ref="M47">MAX(IF(Données_prix!$C:$C="marche_boussouma",IF(Données_prix!P:P&gt;0,Données_prix!P:P)))</f>
        <v>100</v>
      </c>
      <c r="N47" s="43" t="s">
        <v>2195</v>
      </c>
      <c r="O47" s="35" cm="1">
        <f t="array" ref="O47">MAX(IF(Données_prix!$C:$C="marche_boussouma",IF(Données_prix!R:R&gt;0,Données_prix!R:R)))</f>
        <v>25000</v>
      </c>
      <c r="P47" s="45" cm="1">
        <f t="array" ref="P47">MAX(IF(Données_prix!$C:$C="marche_boussouma",IF(Données_prix!S:S&gt;0,Données_prix!S:S)))</f>
        <v>35000</v>
      </c>
      <c r="Q47" s="13" cm="1">
        <f t="array" ref="Q47">MAX(IF(Données_prix!$C:$C="marche_boussouma",IF(Données_prix!T:T&gt;0,Données_prix!T:T)))</f>
        <v>5000</v>
      </c>
      <c r="R47" s="13" cm="1">
        <f t="array" ref="R47">MAX(IF(Données_prix!$C:$C="marche_boussouma",IF(Données_prix!U:U&gt;0,Données_prix!U:U)))</f>
        <v>4000</v>
      </c>
      <c r="S47" s="13" cm="1">
        <f t="array" ref="S47">MAX(IF(Données_prix!$C:$C="marche_boussouma",IF(Données_prix!V:V&gt;0,Données_prix!V:V)))</f>
        <v>600</v>
      </c>
      <c r="T47" s="13" cm="1">
        <f t="array" ref="T47">MAX(IF(Données_prix!$C:$C="marche_boussouma",IF(Données_prix!W:W&gt;0,Données_prix!W:W)))</f>
        <v>100</v>
      </c>
      <c r="U47" s="13" cm="1">
        <f t="array" ref="U47">MAX(IF(Données_prix!$C:$C="marche_boussouma",IF(Données_prix!X:X&gt;0,Données_prix!X:X)))</f>
        <v>200</v>
      </c>
      <c r="V47" s="13" cm="1">
        <f t="array" ref="V47">MAX(IF(Données_prix!$C:$C="marche_boussouma",IF(Données_prix!Y:Y&gt;0,Données_prix!Y:Y)))</f>
        <v>350</v>
      </c>
      <c r="W47" s="13" cm="1">
        <f t="array" ref="W47">MAX(IF(Données_prix!$C:$C="marche_boussouma",IF(Données_prix!Z:Z&gt;0,Données_prix!Z:Z)))</f>
        <v>700</v>
      </c>
      <c r="X47" s="13" cm="1">
        <f t="array" ref="X47">MAX(IF(Données_prix!$C:$C="marche_boussouma",IF(Données_prix!AA:AA&gt;0,Données_prix!AA:AA)))</f>
        <v>3000</v>
      </c>
      <c r="Y47" s="13" cm="1">
        <f t="array" ref="Y47">MAX(IF(Données_prix!$C:$C="marche_boussouma",IF(Données_prix!AB:AB&gt;0,Données_prix!AB:AB)))</f>
        <v>2500</v>
      </c>
      <c r="Z47" s="13" cm="1">
        <f t="array" ref="Z47">MAX(IF(Données_prix!$C:$C="marche_boussouma",IF(Données_prix!AC:AC&gt;0,Données_prix!AC:AC)))</f>
        <v>2000</v>
      </c>
      <c r="AA47" s="13" cm="1">
        <f t="array" ref="AA47">MAX(IF(Données_prix!$C:$C="marche_boussouma",IF(Données_prix!AD:AD&gt;0,Données_prix!AD:AD)))</f>
        <v>2000</v>
      </c>
      <c r="AB47" s="13" cm="1">
        <f t="array" ref="AB47">MAX(IF(Données_prix!$C:$C="marche_boussouma",IF(Données_prix!AE:AE&gt;0,Données_prix!AE:AE)))</f>
        <v>1500</v>
      </c>
      <c r="AC47" s="13" cm="1">
        <f t="array" ref="AC47">MAX(IF(Données_prix!$C:$C="marche_boussouma",IF(Données_prix!AF:AF&gt;0,Données_prix!AF:AF)))</f>
        <v>3000</v>
      </c>
      <c r="AD47" s="13" cm="1">
        <f t="array" ref="AD47">MAX(IF(Données_prix!$C:$C="marche_boussouma",IF(Données_prix!AG:AG&gt;0,Données_prix!AG:AG)))</f>
        <v>500</v>
      </c>
      <c r="AE47" s="13" cm="1">
        <f t="array" ref="AE47">MAX(IF(Données_prix!$C:$C="marche_boussouma",IF(Données_prix!CL:CL&gt;0,Données_prix!CL:CL)))</f>
        <v>500</v>
      </c>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row>
    <row r="48" spans="1:82" ht="18" thickBot="1">
      <c r="A48" s="13"/>
      <c r="B48" s="70" t="s">
        <v>2198</v>
      </c>
      <c r="C48" s="71">
        <f>COUNTIFS(Données_prix!$C:$C,"marche_boussouma", Données_prix!F:F,"&lt;&gt;")</f>
        <v>4</v>
      </c>
      <c r="D48" s="71">
        <f>COUNTIFS(Données_prix!$C:$C,"marche_boussouma", Données_prix!G:G,"&lt;&gt;")</f>
        <v>3</v>
      </c>
      <c r="E48" s="71">
        <f>COUNTIFS(Données_prix!$C:$C,"marche_boussouma", Données_prix!H:H,"&lt;&gt;")</f>
        <v>0</v>
      </c>
      <c r="F48" s="71">
        <f>COUNTIFS(Données_prix!$C:$C,"marche_boussouma", Données_prix!I:I,"&lt;&gt;")</f>
        <v>4</v>
      </c>
      <c r="G48" s="71">
        <f>COUNTIFS(Données_prix!$C:$C,"marche_boussouma", Données_prix!J:J,"&lt;&gt;")</f>
        <v>4</v>
      </c>
      <c r="H48" s="71">
        <f>COUNTIFS(Données_prix!$C:$C,"marche_boussouma", Données_prix!K:K,"&lt;&gt;")</f>
        <v>4</v>
      </c>
      <c r="I48" s="71">
        <f>COUNTIFS(Données_prix!$C:$C,"marche_boussouma", Données_prix!L:L,"&lt;&gt;")</f>
        <v>4</v>
      </c>
      <c r="J48" s="71">
        <f>COUNTIFS(Données_prix!$C:$C,"marche_boussouma", Données_prix!M:M,"&lt;&gt;")</f>
        <v>4</v>
      </c>
      <c r="K48" s="71">
        <f>COUNTIFS(Données_prix!$C:$C,"marche_boussouma", Données_prix!N:N,"&lt;&gt;")</f>
        <v>4</v>
      </c>
      <c r="L48" s="83">
        <f>COUNTIFS(Données_prix!$C:$C,"marche_boussouma", Données_prix!O:O,"&lt;&gt;")</f>
        <v>4</v>
      </c>
      <c r="M48" s="71">
        <f>COUNTIFS(Données_prix!$C:$C,"marche_boussouma", Données_prix!P:P,"&lt;&gt;")</f>
        <v>4</v>
      </c>
      <c r="N48" s="172">
        <f>COUNTIFS(Données_prix!$C:$C,"marche_boussouma", Données_prix!Q:Q,"&lt;&gt;")</f>
        <v>0</v>
      </c>
      <c r="O48" s="83">
        <f>COUNTIFS(Données_prix!$C:$C,"marche_boussouma", Données_prix!R:R,"&lt;&gt;")</f>
        <v>4</v>
      </c>
      <c r="P48" s="73">
        <f>COUNTIFS(Données_prix!$C:$C,"marche_boussouma", Données_prix!S:S,"&lt;&gt;")</f>
        <v>4</v>
      </c>
      <c r="Q48" s="71">
        <f>COUNTIFS(Données_prix!$C:$C,"marche_boussouma", Données_prix!T:T,"&lt;&gt;")</f>
        <v>4</v>
      </c>
      <c r="R48" s="71">
        <f>COUNTIFS(Données_prix!$C:$C,"marche_boussouma", Données_prix!U:U,"&lt;&gt;")</f>
        <v>4</v>
      </c>
      <c r="S48" s="71">
        <f>COUNTIFS(Données_prix!$C:$C,"marche_boussouma", Données_prix!V:V,"&lt;&gt;")</f>
        <v>4</v>
      </c>
      <c r="T48" s="71">
        <f>COUNTIFS(Données_prix!$C:$C,"marche_boussouma", Données_prix!W:W,"&lt;&gt;")</f>
        <v>4</v>
      </c>
      <c r="U48" s="71">
        <f>COUNTIFS(Données_prix!$C:$C,"marche_boussouma", Données_prix!X:X,"&lt;&gt;")</f>
        <v>4</v>
      </c>
      <c r="V48" s="71">
        <f>COUNTIFS(Données_prix!$C:$C,"marche_boussouma", Données_prix!Y:Y,"&lt;&gt;")</f>
        <v>4</v>
      </c>
      <c r="W48" s="71">
        <f>COUNTIFS(Données_prix!$C:$C,"marche_boussouma", Données_prix!Z:Z,"&lt;&gt;")</f>
        <v>4</v>
      </c>
      <c r="X48" s="71">
        <f>COUNTIFS(Données_prix!$C:$C,"marche_boussouma", Données_prix!AA:AA,"&lt;&gt;")</f>
        <v>4</v>
      </c>
      <c r="Y48" s="71">
        <f>COUNTIFS(Données_prix!$C:$C,"marche_boussouma", Données_prix!AB:AB,"&lt;&gt;")</f>
        <v>4</v>
      </c>
      <c r="Z48" s="71">
        <f>COUNTIFS(Données_prix!$C:$C,"marche_boussouma", Données_prix!AC:AC,"&lt;&gt;")</f>
        <v>4</v>
      </c>
      <c r="AA48" s="71">
        <f>COUNTIFS(Données_prix!$C:$C,"marche_boussouma", Données_prix!AD:AD,"&lt;&gt;")</f>
        <v>4</v>
      </c>
      <c r="AB48" s="71">
        <f>COUNTIFS(Données_prix!$C:$C,"marche_boussouma", Données_prix!AE:AE,"&lt;&gt;")</f>
        <v>4</v>
      </c>
      <c r="AC48" s="71">
        <f>COUNTIFS(Données_prix!$C:$C,"marche_boussouma", Données_prix!AF:AF,"&lt;&gt;")</f>
        <v>4</v>
      </c>
      <c r="AD48" s="71">
        <f>COUNTIFS(Données_prix!$C:$C,"marche_boussouma", Données_prix!AG:AG,"&lt;&gt;")</f>
        <v>4</v>
      </c>
      <c r="AE48" s="71">
        <f>COUNTIFS(Données_prix!$C:$C,"marche_boussouma", Données_prix!CL:CL,"&lt;&gt;")</f>
        <v>4</v>
      </c>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row>
    <row r="49" spans="1:82" ht="17.45">
      <c r="A49" s="13"/>
      <c r="B49" s="13"/>
      <c r="C49" s="74">
        <f>SUM(C45+D45+E45+F45+G45)</f>
        <v>4850</v>
      </c>
      <c r="D49" s="84"/>
      <c r="E49" s="84"/>
      <c r="F49" s="84"/>
      <c r="G49" s="84"/>
      <c r="H49" s="79">
        <f>SUM(H45:K45)</f>
        <v>22225</v>
      </c>
      <c r="I49" s="84"/>
      <c r="J49" s="84"/>
      <c r="K49" s="84"/>
      <c r="L49" s="80">
        <f>SUM(M45,O45,Q45,R45,S45,T45,U45,V45,W45,X45,Y45,Z45,AA45,AB45,AC45,AD45,AE45)</f>
        <v>49275</v>
      </c>
      <c r="M49" s="84"/>
      <c r="N49" s="84"/>
      <c r="O49" s="85"/>
      <c r="P49" s="85"/>
      <c r="Q49" s="84"/>
      <c r="R49" s="84"/>
      <c r="S49" s="84"/>
      <c r="T49" s="84"/>
      <c r="U49" s="84"/>
      <c r="V49" s="84"/>
      <c r="W49" s="84"/>
      <c r="X49" s="84"/>
      <c r="Y49" s="84"/>
      <c r="Z49" s="84"/>
      <c r="AA49" s="84"/>
      <c r="AB49" s="84"/>
      <c r="AC49" s="84"/>
      <c r="AD49" s="84"/>
      <c r="AE49" s="84"/>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row>
    <row r="50" spans="1:82" ht="17.45">
      <c r="A50" s="13"/>
      <c r="B50" s="13"/>
      <c r="C50" s="81">
        <f>SUM(C49+H49+L49)</f>
        <v>76350</v>
      </c>
      <c r="D50" s="84"/>
      <c r="E50" s="84"/>
      <c r="F50" s="84"/>
      <c r="G50" s="84"/>
      <c r="H50" s="84"/>
      <c r="I50" s="84"/>
      <c r="J50" s="84"/>
      <c r="K50" s="84"/>
      <c r="L50" s="85"/>
      <c r="M50" s="84"/>
      <c r="N50" s="84"/>
      <c r="O50" s="85"/>
      <c r="P50" s="85"/>
      <c r="Q50" s="84"/>
      <c r="R50" s="84"/>
      <c r="S50" s="84"/>
      <c r="T50" s="84"/>
      <c r="U50" s="84"/>
      <c r="V50" s="84"/>
      <c r="W50" s="84"/>
      <c r="X50" s="84"/>
      <c r="Y50" s="84"/>
      <c r="Z50" s="84"/>
      <c r="AA50" s="84"/>
      <c r="AB50" s="84"/>
      <c r="AC50" s="84"/>
      <c r="AD50" s="84"/>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row>
    <row r="51" spans="1:82" ht="17.45">
      <c r="A51" s="13"/>
      <c r="B51" s="13"/>
      <c r="C51" s="77"/>
      <c r="D51" s="84"/>
      <c r="E51" s="84"/>
      <c r="F51" s="84"/>
      <c r="G51" s="84"/>
      <c r="H51" s="84"/>
      <c r="I51" s="84"/>
      <c r="J51" s="84"/>
      <c r="K51" s="84"/>
      <c r="L51" s="35"/>
      <c r="M51" s="84"/>
      <c r="N51" s="84"/>
      <c r="O51" s="85"/>
      <c r="P51" s="85"/>
      <c r="Q51" s="84"/>
      <c r="R51" s="84"/>
      <c r="S51" s="84"/>
      <c r="T51" s="84"/>
      <c r="U51" s="84"/>
      <c r="V51" s="84"/>
      <c r="W51" s="84"/>
      <c r="X51" s="84"/>
      <c r="Y51" s="84"/>
      <c r="Z51" s="84"/>
      <c r="AA51" s="84"/>
      <c r="AB51" s="84"/>
      <c r="AC51" s="84"/>
      <c r="AD51" s="84"/>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row>
    <row r="52" spans="1:82" ht="17.45">
      <c r="A52" s="13"/>
      <c r="B52" s="13"/>
      <c r="C52" s="77"/>
      <c r="D52" s="84"/>
      <c r="E52" s="84"/>
      <c r="F52" s="84"/>
      <c r="G52" s="84"/>
      <c r="H52" s="84"/>
      <c r="I52" s="84"/>
      <c r="J52" s="84"/>
      <c r="K52" s="84"/>
      <c r="L52" s="35"/>
      <c r="M52" s="84"/>
      <c r="N52" s="84"/>
      <c r="O52" s="85"/>
      <c r="P52" s="85"/>
      <c r="Q52" s="84"/>
      <c r="R52" s="84"/>
      <c r="S52" s="84"/>
      <c r="T52" s="84"/>
      <c r="U52" s="84"/>
      <c r="V52" s="84"/>
      <c r="W52" s="84"/>
      <c r="X52" s="84"/>
      <c r="Y52" s="84"/>
      <c r="Z52" s="84"/>
      <c r="AA52" s="84"/>
      <c r="AB52" s="84"/>
      <c r="AC52" s="84"/>
      <c r="AD52" s="84"/>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row>
    <row r="53" spans="1:82" ht="17.45">
      <c r="A53" s="68" t="s">
        <v>2202</v>
      </c>
      <c r="B53" s="13"/>
      <c r="C53" s="13"/>
      <c r="D53" s="13"/>
      <c r="E53" s="13"/>
      <c r="F53" s="13"/>
      <c r="G53" s="13"/>
      <c r="H53" s="13"/>
      <c r="I53" s="13"/>
      <c r="J53" s="13"/>
      <c r="K53" s="13"/>
      <c r="L53" s="35"/>
      <c r="M53" s="13"/>
      <c r="N53" s="13"/>
      <c r="O53" s="35"/>
      <c r="P53" s="45"/>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row>
    <row r="54" spans="1:82" ht="17.45">
      <c r="A54" s="13"/>
      <c r="B54" s="13" t="s">
        <v>2194</v>
      </c>
      <c r="C54" s="13" cm="1">
        <f t="array" ref="C54">MEDIAN(IF(Données_prix!$C:$C="marché_tougan",IF(Données_prix!F:F&gt;0,Données_prix!F:F)))</f>
        <v>1000</v>
      </c>
      <c r="D54" s="13" cm="1">
        <f t="array" ref="D54">MEDIAN(IF(Données_prix!$C:$C="marché_tougan",IF(Données_prix!G:G&gt;0,Données_prix!G:G)))</f>
        <v>3050</v>
      </c>
      <c r="E54" s="69">
        <v>2000</v>
      </c>
      <c r="F54" s="59" cm="1">
        <f t="array" ref="F54">MEDIAN(IF(Données_prix!$C:$C="marché_tougan",IF(Données_prix!I:I&gt;0,Données_prix!I:I)))</f>
        <v>500</v>
      </c>
      <c r="G54" s="13" cm="1">
        <f t="array" ref="G54">MEDIAN(IF(Données_prix!$C:$C="marché_tougan",IF(Données_prix!J:J&gt;0,Données_prix!J:J)))</f>
        <v>300</v>
      </c>
      <c r="H54" s="13" cm="1">
        <f t="array" ref="H54">MEDIAN(IF(Données_prix!$C:$C="marché_tougan",IF(Données_prix!K:K&gt;0,Données_prix!K:K)))</f>
        <v>5000</v>
      </c>
      <c r="I54" s="13" cm="1">
        <f t="array" ref="I54">MEDIAN(IF(Données_prix!$C:$C="marché_tougan",IF(Données_prix!L:L&gt;0,Données_prix!L:L)))</f>
        <v>12750</v>
      </c>
      <c r="J54" s="13" cm="1">
        <f t="array" ref="J54">MEDIAN(IF(Données_prix!$C:$C="marché_tougan",IF(Données_prix!M:M&gt;0,Données_prix!M:M)))</f>
        <v>1000</v>
      </c>
      <c r="K54" s="13" cm="1">
        <f t="array" ref="K54">MEDIAN(IF(Données_prix!$C:$C="marché_tougan",IF(Données_prix!N:N&gt;0,Données_prix!N:N)))</f>
        <v>2900</v>
      </c>
      <c r="L54" s="45" cm="1">
        <f t="array" ref="L54">MEDIAN(IF(Données_prix!$C:$C="marché_tougan",IF(Données_prix!O:O&gt;0,Données_prix!O:O)))</f>
        <v>8500</v>
      </c>
      <c r="M54" s="177">
        <v>100</v>
      </c>
      <c r="N54" s="44" t="s">
        <v>2195</v>
      </c>
      <c r="O54" s="45" cm="1">
        <f t="array" ref="O54">MEDIAN(IF(Données_prix!$C:$C="marché_tougan",IF(Données_prix!R:R&gt;0,Données_prix!R:R)))</f>
        <v>32500</v>
      </c>
      <c r="P54" s="45" cm="1">
        <f t="array" ref="P54">MEDIAN(IF(Données_prix!$C:$C="marché_tougan",IF(Données_prix!S:S&gt;0,Données_prix!S:S)))</f>
        <v>45000</v>
      </c>
      <c r="Q54" s="69">
        <v>7250</v>
      </c>
      <c r="R54" s="69">
        <v>5000</v>
      </c>
      <c r="S54" s="13" cm="1">
        <f t="array" ref="S54">MEDIAN(IF(Données_prix!$C:$C="marché_tougan",IF(Données_prix!V:V&gt;0,Données_prix!V:V)))</f>
        <v>800</v>
      </c>
      <c r="T54" s="13" cm="1">
        <f t="array" ref="T54">MEDIAN(IF(Données_prix!$C:$C="marché_tougan",IF(Données_prix!W:W&gt;0,Données_prix!W:W)))</f>
        <v>200</v>
      </c>
      <c r="U54" s="177">
        <v>650</v>
      </c>
      <c r="V54" s="13" cm="1">
        <f t="array" ref="V54">MEDIAN(IF(Données_prix!$C:$C="marché_tougan",IF(Données_prix!Y:Y&gt;0,Données_prix!Y:Y)))</f>
        <v>1000</v>
      </c>
      <c r="W54" s="13" cm="1">
        <f t="array" ref="W54">MEDIAN(IF(Données_prix!$C:$C="marché_tougan",IF(Données_prix!Z:Z&gt;0,Données_prix!Z:Z)))</f>
        <v>1500</v>
      </c>
      <c r="X54" s="13" cm="1">
        <f t="array" ref="X54">MEDIAN(IF(Données_prix!$C:$C="marché_tougan",IF(Données_prix!AA:AA&gt;0,Données_prix!AA:AA)))</f>
        <v>2500</v>
      </c>
      <c r="Y54" s="69">
        <v>3000</v>
      </c>
      <c r="Z54" s="69">
        <v>3000</v>
      </c>
      <c r="AA54" s="178">
        <v>2500</v>
      </c>
      <c r="AB54" s="177">
        <v>1313</v>
      </c>
      <c r="AC54" s="177">
        <v>3000</v>
      </c>
      <c r="AD54" s="69">
        <v>275</v>
      </c>
      <c r="AE54" s="178">
        <v>300</v>
      </c>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row>
    <row r="55" spans="1:82" ht="17.45">
      <c r="A55" s="13"/>
      <c r="B55" s="13" t="s">
        <v>2196</v>
      </c>
      <c r="C55" s="13" cm="1">
        <f t="array" ref="C55">MIN(IF(Données_prix!$C:$C="marché_tougan",IF(Données_prix!F:F&gt;0,Données_prix!F:F)))</f>
        <v>950</v>
      </c>
      <c r="D55" s="13" cm="1">
        <f t="array" ref="D55">MIN(IF(Données_prix!$C:$C="marché_tougan",IF(Données_prix!G:G&gt;0,Données_prix!G:G)))</f>
        <v>3000</v>
      </c>
      <c r="E55" s="44" t="s">
        <v>2195</v>
      </c>
      <c r="F55" s="13" cm="1">
        <f t="array" ref="F55">MIN(IF(Données_prix!$C:$C="marché_tougan",IF(Données_prix!I:I&gt;0,Données_prix!I:I)))</f>
        <v>450</v>
      </c>
      <c r="G55" s="13" cm="1">
        <f t="array" ref="G55">MIN(IF(Données_prix!$C:$C="marché_tougan",IF(Données_prix!J:J&gt;0,Données_prix!J:J)))</f>
        <v>275</v>
      </c>
      <c r="H55" s="13" cm="1">
        <f t="array" ref="H55">MIN(IF(Données_prix!$C:$C="marché_tougan",IF(Données_prix!K:K&gt;0,Données_prix!K:K)))</f>
        <v>4500</v>
      </c>
      <c r="I55" s="13" cm="1">
        <f t="array" ref="I55">MIN(IF(Données_prix!$C:$C="marché_tougan",IF(Données_prix!L:L&gt;0,Données_prix!L:L)))</f>
        <v>7500</v>
      </c>
      <c r="J55" s="13" cm="1">
        <f t="array" ref="J55">MIN(IF(Données_prix!$C:$C="marché_tougan",IF(Données_prix!M:M&gt;0,Données_prix!M:M)))</f>
        <v>900</v>
      </c>
      <c r="K55" s="13" cm="1">
        <f t="array" ref="K55">MIN(IF(Données_prix!$C:$C="marché_tougan",IF(Données_prix!N:N&gt;0,Données_prix!N:N)))</f>
        <v>2500</v>
      </c>
      <c r="L55" s="45" cm="1">
        <f t="array" ref="L55">MIN(IF(Données_prix!$C:$C="marché_tougan",IF(Données_prix!O:O&gt;0,Données_prix!O:O)))</f>
        <v>8000</v>
      </c>
      <c r="M55" s="41" cm="1">
        <f t="array" ref="M55">MIN(IF(Données_prix!$C:$C="marché_tougan",IF(Données_prix!P:P&gt;0,Données_prix!P:P)))</f>
        <v>200</v>
      </c>
      <c r="N55" s="44" t="s">
        <v>2195</v>
      </c>
      <c r="O55" s="45" cm="1">
        <f t="array" ref="O55">MIN(IF(Données_prix!$C:$C="marché_tougan",IF(Données_prix!R:R&gt;0,Données_prix!R:R)))</f>
        <v>32500</v>
      </c>
      <c r="P55" s="45" cm="1">
        <f t="array" ref="P55">MIN(IF(Données_prix!$C:$C="marché_tougan",IF(Données_prix!S:S&gt;0,Données_prix!S:S)))</f>
        <v>45000</v>
      </c>
      <c r="Q55" s="41" cm="1">
        <f t="array" ref="Q55">MIN(IF(Données_prix!$C:$C="marché_tougan",IF(Données_prix!T:T&gt;0,Données_prix!T:T)))</f>
        <v>4500</v>
      </c>
      <c r="R55" s="41" cm="1">
        <f t="array" ref="R55">MIN(IF(Données_prix!$C:$C="marché_tougan",IF(Données_prix!U:U&gt;0,Données_prix!U:U)))</f>
        <v>2800</v>
      </c>
      <c r="S55" s="13" cm="1">
        <f t="array" ref="S55">MIN(IF(Données_prix!$C:$C="marché_tougan",IF(Données_prix!V:V&gt;0,Données_prix!V:V)))</f>
        <v>350</v>
      </c>
      <c r="T55" s="13" cm="1">
        <f t="array" ref="T55">MIN(IF(Données_prix!$C:$C="marché_tougan",IF(Données_prix!W:W&gt;0,Données_prix!W:W)))</f>
        <v>150</v>
      </c>
      <c r="U55" s="41" cm="1">
        <f t="array" ref="U55">MIN(IF(Données_prix!$C:$C="marché_tougan",IF(Données_prix!X:X&gt;0,Données_prix!X:X)))</f>
        <v>500</v>
      </c>
      <c r="V55" s="13" cm="1">
        <f t="array" ref="V55">MIN(IF(Données_prix!$C:$C="marché_tougan",IF(Données_prix!Y:Y&gt;0,Données_prix!Y:Y)))</f>
        <v>600</v>
      </c>
      <c r="W55" s="13" cm="1">
        <f t="array" ref="W55">MIN(IF(Données_prix!$C:$C="marché_tougan",IF(Données_prix!Z:Z&gt;0,Données_prix!Z:Z)))</f>
        <v>1100</v>
      </c>
      <c r="X55" s="13" cm="1">
        <f t="array" ref="X55">MIN(IF(Données_prix!$C:$C="marché_tougan",IF(Données_prix!AA:AA&gt;0,Données_prix!AA:AA)))</f>
        <v>2100</v>
      </c>
      <c r="Y55" s="41" cm="1">
        <f t="array" ref="Y55">MIN(IF(Données_prix!$C:$C="marché_tougan",IF(Données_prix!AB:AB&gt;0,Données_prix!AB:AB)))</f>
        <v>3500</v>
      </c>
      <c r="Z55" s="41" cm="1">
        <f t="array" ref="Z55">MIN(IF(Données_prix!$C:$C="marché_tougan",IF(Données_prix!AC:AC&gt;0,Données_prix!AC:AC)))</f>
        <v>5000</v>
      </c>
      <c r="AA55" s="43" t="s">
        <v>2195</v>
      </c>
      <c r="AB55" s="41" cm="1">
        <f t="array" ref="AB55">MIN(IF(Données_prix!$C:$C="marché_tougan",IF(Données_prix!AE:AE&gt;0,Données_prix!AE:AE)))</f>
        <v>1500</v>
      </c>
      <c r="AC55" s="41" cm="1">
        <f t="array" ref="AC55">MIN(IF(Données_prix!$C:$C="marché_tougan",IF(Données_prix!AF:AF&gt;0,Données_prix!AF:AF)))</f>
        <v>2500</v>
      </c>
      <c r="AD55" s="41" cm="1">
        <f t="array" ref="AD55">MIN(IF(Données_prix!$C:$C="marché_tougan",IF(Données_prix!AG:AG&gt;0,Données_prix!AG:AG)))</f>
        <v>250</v>
      </c>
      <c r="AE55" s="43" t="s">
        <v>2195</v>
      </c>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row>
    <row r="56" spans="1:82" ht="17.45">
      <c r="A56" s="13"/>
      <c r="B56" s="13" t="s">
        <v>2197</v>
      </c>
      <c r="C56" s="13" cm="1">
        <f t="array" ref="C56">MAX(IF(Données_prix!$C:$C="marché_tougan",IF(Données_prix!F:F&gt;0,Données_prix!F:F)))</f>
        <v>1500</v>
      </c>
      <c r="D56" s="13" cm="1">
        <f t="array" ref="D56">MAX(IF(Données_prix!$C:$C="marché_tougan",IF(Données_prix!G:G&gt;0,Données_prix!G:G)))</f>
        <v>3300</v>
      </c>
      <c r="E56" s="44" t="s">
        <v>2195</v>
      </c>
      <c r="F56" s="13" cm="1">
        <f t="array" ref="F56">MAX(IF(Données_prix!$C:$C="marché_tougan",IF(Données_prix!I:I&gt;0,Données_prix!I:I)))</f>
        <v>500</v>
      </c>
      <c r="G56" s="13" cm="1">
        <f t="array" ref="G56">MAX(IF(Données_prix!$C:$C="marché_tougan",IF(Données_prix!J:J&gt;0,Données_prix!J:J)))</f>
        <v>350</v>
      </c>
      <c r="H56" s="13" cm="1">
        <f t="array" ref="H56">MAX(IF(Données_prix!$C:$C="marché_tougan",IF(Données_prix!K:K&gt;0,Données_prix!K:K)))</f>
        <v>5500</v>
      </c>
      <c r="I56" s="13" cm="1">
        <f t="array" ref="I56">MAX(IF(Données_prix!$C:$C="marché_tougan",IF(Données_prix!L:L&gt;0,Données_prix!L:L)))</f>
        <v>15000</v>
      </c>
      <c r="J56" s="13" cm="1">
        <f t="array" ref="J56">MAX(IF(Données_prix!$C:$C="marché_tougan",IF(Données_prix!M:M&gt;0,Données_prix!M:M)))</f>
        <v>1500</v>
      </c>
      <c r="K56" s="13" cm="1">
        <f t="array" ref="K56">MAX(IF(Données_prix!$C:$C="marché_tougan",IF(Données_prix!N:N&gt;0,Données_prix!N:N)))</f>
        <v>3000</v>
      </c>
      <c r="L56" s="45" cm="1">
        <f t="array" ref="L56">MAX(IF(Données_prix!$C:$C="marché_tougan",IF(Données_prix!O:O&gt;0,Données_prix!O:O)))</f>
        <v>10000</v>
      </c>
      <c r="M56" s="41" cm="1">
        <f t="array" ref="M56">MAX(IF(Données_prix!$C:$C="marché_tougan",IF(Données_prix!P:P&gt;0,Données_prix!P:P)))</f>
        <v>200</v>
      </c>
      <c r="N56" s="44" t="s">
        <v>2195</v>
      </c>
      <c r="O56" s="45" cm="1">
        <f t="array" ref="O56">MAX(IF(Données_prix!$C:$C="marché_tougan",IF(Données_prix!R:R&gt;0,Données_prix!R:R)))</f>
        <v>32500</v>
      </c>
      <c r="P56" s="45" cm="1">
        <f t="array" ref="P56">MAX(IF(Données_prix!$C:$C="marché_tougan",IF(Données_prix!S:S&gt;0,Données_prix!S:S)))</f>
        <v>45000</v>
      </c>
      <c r="Q56" s="41" cm="1">
        <f t="array" ref="Q56">MAX(IF(Données_prix!$C:$C="marché_tougan",IF(Données_prix!T:T&gt;0,Données_prix!T:T)))</f>
        <v>4500</v>
      </c>
      <c r="R56" s="41" cm="1">
        <f t="array" ref="R56">MAX(IF(Données_prix!$C:$C="marché_tougan",IF(Données_prix!U:U&gt;0,Données_prix!U:U)))</f>
        <v>3000</v>
      </c>
      <c r="S56" s="13" cm="1">
        <f t="array" ref="S56">MAX(IF(Données_prix!$C:$C="marché_tougan",IF(Données_prix!V:V&gt;0,Données_prix!V:V)))</f>
        <v>1100</v>
      </c>
      <c r="T56" s="13" cm="1">
        <f t="array" ref="T56">MAX(IF(Données_prix!$C:$C="marché_tougan",IF(Données_prix!W:W&gt;0,Données_prix!W:W)))</f>
        <v>200</v>
      </c>
      <c r="U56" s="41" cm="1">
        <f t="array" ref="U56">MAX(IF(Données_prix!$C:$C="marché_tougan",IF(Données_prix!X:X&gt;0,Données_prix!X:X)))</f>
        <v>500</v>
      </c>
      <c r="V56" s="13" cm="1">
        <f t="array" ref="V56">MAX(IF(Données_prix!$C:$C="marché_tougan",IF(Données_prix!Y:Y&gt;0,Données_prix!Y:Y)))</f>
        <v>1250</v>
      </c>
      <c r="W56" s="13" cm="1">
        <f t="array" ref="W56">MAX(IF(Données_prix!$C:$C="marché_tougan",IF(Données_prix!Z:Z&gt;0,Données_prix!Z:Z)))</f>
        <v>2000</v>
      </c>
      <c r="X56" s="13" cm="1">
        <f t="array" ref="X56">MAX(IF(Données_prix!$C:$C="marché_tougan",IF(Données_prix!AA:AA&gt;0,Données_prix!AA:AA)))</f>
        <v>2500</v>
      </c>
      <c r="Y56" s="41" cm="1">
        <f t="array" ref="Y56">MAX(IF(Données_prix!$C:$C="marché_tougan",IF(Données_prix!AB:AB&gt;0,Données_prix!AB:AB)))</f>
        <v>3700</v>
      </c>
      <c r="Z56" s="41" cm="1">
        <f t="array" ref="Z56">MAX(IF(Données_prix!$C:$C="marché_tougan",IF(Données_prix!AC:AC&gt;0,Données_prix!AC:AC)))</f>
        <v>5000</v>
      </c>
      <c r="AA56" s="43" t="s">
        <v>2195</v>
      </c>
      <c r="AB56" s="41" cm="1">
        <f t="array" ref="AB56">MAX(IF(Données_prix!$C:$C="marché_tougan",IF(Données_prix!AE:AE&gt;0,Données_prix!AE:AE)))</f>
        <v>7000</v>
      </c>
      <c r="AC56" s="41" cm="1">
        <f t="array" ref="AC56">MAX(IF(Données_prix!$C:$C="marché_tougan",IF(Données_prix!AF:AF&gt;0,Données_prix!AF:AF)))</f>
        <v>6000</v>
      </c>
      <c r="AD56" s="41" cm="1">
        <f t="array" ref="AD56">MAX(IF(Données_prix!$C:$C="marché_tougan",IF(Données_prix!AG:AG&gt;0,Données_prix!AG:AG)))</f>
        <v>300</v>
      </c>
      <c r="AE56" s="43" t="s">
        <v>2195</v>
      </c>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row>
    <row r="57" spans="1:82" ht="18" thickBot="1">
      <c r="A57" s="13"/>
      <c r="B57" s="70" t="s">
        <v>2198</v>
      </c>
      <c r="C57" s="71">
        <f>COUNTIFS(Données_prix!$C:$C,"marché_tougan", Données_prix!F:F,"&lt;&gt;")</f>
        <v>4</v>
      </c>
      <c r="D57" s="71">
        <f>COUNTIFS(Données_prix!$C:$C,"marché_tougan", Données_prix!G:G,"&lt;&gt;")</f>
        <v>4</v>
      </c>
      <c r="E57" s="172">
        <f>COUNTIFS(Données_prix!$C:$C,"marché_tougan", Données_prix!H:H,"&lt;&gt;")</f>
        <v>0</v>
      </c>
      <c r="F57" s="71">
        <f>COUNTIFS(Données_prix!$C:$C,"marché_tougan", Données_prix!I:I,"&lt;&gt;")</f>
        <v>4</v>
      </c>
      <c r="G57" s="71">
        <f>COUNTIFS(Données_prix!$C:$C,"marché_tougan", Données_prix!J:J,"&lt;&gt;")</f>
        <v>4</v>
      </c>
      <c r="H57" s="71">
        <f>COUNTIFS(Données_prix!$C:$C,"marché_tougan", Données_prix!K:K,"&lt;&gt;")</f>
        <v>4</v>
      </c>
      <c r="I57" s="71">
        <f>COUNTIFS(Données_prix!$C:$C,"marché_tougan", Données_prix!L:L,"&lt;&gt;")</f>
        <v>4</v>
      </c>
      <c r="J57" s="71">
        <f>COUNTIFS(Données_prix!$C:$C,"marché_tougan", Données_prix!M:M,"&lt;&gt;")</f>
        <v>4</v>
      </c>
      <c r="K57" s="71">
        <f>COUNTIFS(Données_prix!$C:$C,"marché_tougan", Données_prix!N:N,"&lt;&gt;")</f>
        <v>4</v>
      </c>
      <c r="L57" s="73">
        <f>COUNTIFS(Données_prix!$C:$C,"marché_tougan", Données_prix!O:O,"&lt;&gt;")</f>
        <v>3</v>
      </c>
      <c r="M57" s="172">
        <f>COUNTIFS(Données_prix!$C:$C,"marché_tougan", Données_prix!P:P,"&lt;&gt;")</f>
        <v>1</v>
      </c>
      <c r="N57" s="172">
        <f>COUNTIFS(Données_prix!$C:$C,"marché_tougan", Données_prix!Q:Q,"&lt;&gt;")</f>
        <v>0</v>
      </c>
      <c r="O57" s="73">
        <f>COUNTIFS(Données_prix!$C:$C,"marché_tougan", Données_prix!R:R,"&lt;&gt;")</f>
        <v>4</v>
      </c>
      <c r="P57" s="73">
        <f>COUNTIFS(Données_prix!$C:$C,"marché_tougan", Données_prix!S:S,"&lt;&gt;")</f>
        <v>4</v>
      </c>
      <c r="Q57" s="172">
        <f>COUNTIFS(Données_prix!$C:$C,"marché_tougan", Données_prix!T:T,"&lt;&gt;")</f>
        <v>2</v>
      </c>
      <c r="R57" s="172">
        <f>COUNTIFS(Données_prix!$C:$C,"marché_tougan", Données_prix!U:U,"&lt;&gt;")</f>
        <v>2</v>
      </c>
      <c r="S57" s="71">
        <f>COUNTIFS(Données_prix!$C:$C,"marché_tougan", Données_prix!V:V,"&lt;&gt;")</f>
        <v>3</v>
      </c>
      <c r="T57" s="71">
        <f>COUNTIFS(Données_prix!$C:$C,"marché_tougan", Données_prix!W:W,"&lt;&gt;")</f>
        <v>3</v>
      </c>
      <c r="U57" s="172">
        <f>COUNTIFS(Données_prix!$C:$C,"marché_tougan", Données_prix!X:X,"&lt;&gt;")</f>
        <v>2</v>
      </c>
      <c r="V57" s="71">
        <f>COUNTIFS(Données_prix!$C:$C,"marché_tougan", Données_prix!Y:Y,"&lt;&gt;")</f>
        <v>3</v>
      </c>
      <c r="W57" s="71">
        <f>COUNTIFS(Données_prix!$C:$C,"marché_tougan", Données_prix!Z:Z,"&lt;&gt;")</f>
        <v>3</v>
      </c>
      <c r="X57" s="71">
        <f>COUNTIFS(Données_prix!$C:$C,"marché_tougan", Données_prix!AA:AA,"&lt;&gt;")</f>
        <v>3</v>
      </c>
      <c r="Y57" s="172">
        <f>COUNTIFS(Données_prix!$C:$C,"marché_tougan", Données_prix!AB:AB,"&lt;&gt;")</f>
        <v>2</v>
      </c>
      <c r="Z57" s="172">
        <f>COUNTIFS(Données_prix!$C:$C,"marché_tougan", Données_prix!AC:AC,"&lt;&gt;")</f>
        <v>1</v>
      </c>
      <c r="AA57" s="172">
        <f>COUNTIFS(Données_prix!$C:$C,"marché_tougan", Données_prix!AD:AD,"&lt;&gt;")</f>
        <v>0</v>
      </c>
      <c r="AB57" s="172">
        <f>COUNTIFS(Données_prix!$C:$C,"marché_tougan", Données_prix!AE:AE,"&lt;&gt;")</f>
        <v>2</v>
      </c>
      <c r="AC57" s="172">
        <f>COUNTIFS(Données_prix!$C:$C,"marché_tougan", Données_prix!AF:AF,"&lt;&gt;")</f>
        <v>2</v>
      </c>
      <c r="AD57" s="172">
        <f>COUNTIFS(Données_prix!$C:$C,"marché_tougan", Données_prix!AG:AG,"&lt;&gt;")</f>
        <v>2</v>
      </c>
      <c r="AE57" s="172">
        <f>COUNTIFS(Données_prix!$C:$C,"marché_tougan", Données_prix!AH:AH,"&lt;&gt;")</f>
        <v>0</v>
      </c>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row>
    <row r="58" spans="1:82" ht="17.45">
      <c r="A58" s="13"/>
      <c r="B58" s="13"/>
      <c r="C58" s="78">
        <f>SUM(C54+D54+E54+F54+G54)</f>
        <v>6850</v>
      </c>
      <c r="D58" s="84"/>
      <c r="E58" s="84"/>
      <c r="F58" s="84"/>
      <c r="G58" s="84"/>
      <c r="H58" s="79">
        <f>SUM(H54:K54)</f>
        <v>21650</v>
      </c>
      <c r="I58" s="84"/>
      <c r="J58" s="84"/>
      <c r="K58" s="84"/>
      <c r="L58" s="80">
        <f>SUM(M54+O54+Q54+R54+S54+T54+U54+V54+W54+X54+Y54+Z54+AA54+AB54+AC54+AD54+AE54)</f>
        <v>64888</v>
      </c>
      <c r="M58" s="84"/>
      <c r="N58" s="84"/>
      <c r="O58" s="85"/>
      <c r="P58" s="85"/>
      <c r="Q58" s="84"/>
      <c r="R58" s="84"/>
      <c r="S58" s="84"/>
      <c r="T58" s="84"/>
      <c r="U58" s="84"/>
      <c r="V58" s="84"/>
      <c r="W58" s="84"/>
      <c r="X58" s="84"/>
      <c r="Y58" s="84"/>
      <c r="Z58" s="84"/>
      <c r="AA58" s="84"/>
      <c r="AB58" s="84"/>
      <c r="AC58" s="84"/>
      <c r="AD58" s="84"/>
      <c r="AE58" s="84"/>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row>
    <row r="59" spans="1:82" ht="17.45">
      <c r="A59" s="13"/>
      <c r="B59" s="13"/>
      <c r="C59" s="81">
        <f>SUM(C58+H58+L58)</f>
        <v>93388</v>
      </c>
      <c r="D59" s="84"/>
      <c r="E59" s="84"/>
      <c r="F59" s="84"/>
      <c r="G59" s="84"/>
      <c r="H59" s="84"/>
      <c r="I59" s="84"/>
      <c r="J59" s="84"/>
      <c r="K59" s="84"/>
      <c r="L59" s="85"/>
      <c r="M59" s="84"/>
      <c r="N59" s="84"/>
      <c r="O59" s="85"/>
      <c r="P59" s="85"/>
      <c r="Q59" s="84"/>
      <c r="R59" s="84"/>
      <c r="S59" s="84"/>
      <c r="T59" s="84"/>
      <c r="U59" s="84"/>
      <c r="V59" s="84"/>
      <c r="W59" s="84"/>
      <c r="X59" s="84"/>
      <c r="Y59" s="84"/>
      <c r="Z59" s="84"/>
      <c r="AA59" s="84"/>
      <c r="AB59" s="84"/>
      <c r="AC59" s="84"/>
      <c r="AD59" s="84"/>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1:82" ht="17.45">
      <c r="A60" s="13"/>
      <c r="B60" s="13"/>
      <c r="C60" s="77"/>
      <c r="D60" s="84"/>
      <c r="E60" s="84"/>
      <c r="F60" s="84"/>
      <c r="G60" s="84"/>
      <c r="H60" s="84"/>
      <c r="I60" s="84"/>
      <c r="J60" s="84"/>
      <c r="K60" s="84"/>
      <c r="L60" s="85"/>
      <c r="M60" s="84"/>
      <c r="N60" s="84"/>
      <c r="O60" s="85"/>
      <c r="P60" s="85"/>
      <c r="Q60" s="84"/>
      <c r="R60" s="84"/>
      <c r="S60" s="84"/>
      <c r="T60" s="84"/>
      <c r="U60" s="84"/>
      <c r="V60" s="84"/>
      <c r="W60" s="84"/>
      <c r="X60" s="84"/>
      <c r="Y60" s="84"/>
      <c r="Z60" s="84"/>
      <c r="AA60" s="84"/>
      <c r="AB60" s="84"/>
      <c r="AC60" s="84"/>
      <c r="AD60" s="84"/>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row>
    <row r="61" spans="1:82" ht="17.45">
      <c r="A61" s="68" t="s">
        <v>2203</v>
      </c>
      <c r="B61" s="13"/>
      <c r="C61" s="13"/>
      <c r="D61" s="13"/>
      <c r="E61" s="13"/>
      <c r="F61" s="13"/>
      <c r="G61" s="13"/>
      <c r="H61" s="13"/>
      <c r="I61" s="13"/>
      <c r="J61" s="13"/>
      <c r="K61" s="13"/>
      <c r="L61" s="35"/>
      <c r="M61" s="13"/>
      <c r="N61" s="13"/>
      <c r="O61" s="35"/>
      <c r="P61" s="35"/>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row>
    <row r="62" spans="1:82" ht="17.45">
      <c r="A62" s="13"/>
      <c r="B62" s="13" t="s">
        <v>2194</v>
      </c>
      <c r="C62" s="13" cm="1">
        <f t="array" ref="C62">MEDIAN(IF(Données_prix!$C:$C="marche_sebba",IF(Données_prix!F:F&gt;0,Données_prix!F:F)))</f>
        <v>7000</v>
      </c>
      <c r="D62" s="13" cm="1">
        <f t="array" ref="D62">MEDIAN(IF(Données_prix!$C:$C="marche_sebba",IF(Données_prix!G:G&gt;0,Données_prix!G:G)))</f>
        <v>1750</v>
      </c>
      <c r="E62" s="13" cm="1">
        <f t="array" ref="E62">MEDIAN(IF(Données_prix!$C:$C="marche_sebba",IF(Données_prix!H:H&gt;0,Données_prix!H:H)))</f>
        <v>2000</v>
      </c>
      <c r="F62" s="13" cm="1">
        <f t="array" ref="F62">MEDIAN(IF(Données_prix!$C:$C="marche_sebba",IF(Données_prix!I:I&gt;0,Données_prix!I:I)))</f>
        <v>675</v>
      </c>
      <c r="G62" s="13" cm="1">
        <f t="array" ref="G62">MEDIAN(IF(Données_prix!$C:$C="marche_sebba",IF(Données_prix!J:J&gt;0,Données_prix!J:J)))</f>
        <v>1500</v>
      </c>
      <c r="H62" s="178">
        <v>5500</v>
      </c>
      <c r="I62" s="178">
        <v>13875</v>
      </c>
      <c r="J62" s="177">
        <v>1500</v>
      </c>
      <c r="K62" s="178">
        <v>2500</v>
      </c>
      <c r="L62" s="35" cm="1">
        <f t="array" ref="L62">MEDIAN(IF(Données_prix!$C:$C="marche_sebba",IF(Données_prix!O:O&gt;0,Données_prix!O:O)))</f>
        <v>9000</v>
      </c>
      <c r="M62" s="35" cm="1">
        <f t="array" ref="M62">MEDIAN(IF(Données_prix!$C:$C="marche_sebba",IF(Données_prix!P:P&gt;0,Données_prix!P:P)))</f>
        <v>375</v>
      </c>
      <c r="N62" s="43" t="s">
        <v>2195</v>
      </c>
      <c r="O62" s="69">
        <v>29250</v>
      </c>
      <c r="P62" s="179">
        <v>35125</v>
      </c>
      <c r="Q62" s="69">
        <v>7250</v>
      </c>
      <c r="R62" s="69">
        <v>5000</v>
      </c>
      <c r="S62" s="177">
        <v>775</v>
      </c>
      <c r="T62" s="69">
        <v>175</v>
      </c>
      <c r="U62" s="177">
        <v>650</v>
      </c>
      <c r="V62" s="69">
        <v>1000</v>
      </c>
      <c r="W62" s="177">
        <v>1500</v>
      </c>
      <c r="X62" s="69">
        <v>2500</v>
      </c>
      <c r="Y62" s="69">
        <v>3000</v>
      </c>
      <c r="Z62" s="69">
        <v>3000</v>
      </c>
      <c r="AA62" s="178">
        <v>2500</v>
      </c>
      <c r="AB62" s="13" cm="1">
        <f t="array" ref="AB62">MEDIAN(IF(Données_prix!$C:$C="marche_sebba",IF(Données_prix!AE:AE&gt;0,Données_prix!AE:AE)))</f>
        <v>1250</v>
      </c>
      <c r="AC62" s="177">
        <v>3000</v>
      </c>
      <c r="AD62" s="13" cm="1">
        <f t="array" ref="AD62">MEDIAN(IF(Données_prix!$C:$C="marche_sebba",IF(Données_prix!AG:AG&gt;0,Données_prix!AG:AG)))</f>
        <v>1500</v>
      </c>
      <c r="AE62" s="13" cm="1">
        <f t="array" ref="AE62">MEDIAN(IF(Données_prix!$C:$C="marche_sebba",IF(Données_prix!CL:CL&gt;0,Données_prix!CL:CL)))</f>
        <v>1125</v>
      </c>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row>
    <row r="63" spans="1:82" ht="17.45">
      <c r="A63" s="13"/>
      <c r="B63" s="13" t="s">
        <v>2196</v>
      </c>
      <c r="C63" s="13" cm="1">
        <f t="array" ref="C63">MIN(IF(Données_prix!$C:$C="marche_sebba",IF(Données_prix!F:F&gt;0,Données_prix!F:F)))</f>
        <v>6000</v>
      </c>
      <c r="D63" s="13" cm="1">
        <f t="array" ref="D63">MIN(IF(Données_prix!$C:$C="marche_sebba",IF(Données_prix!G:G&gt;0,Données_prix!G:G)))</f>
        <v>1000</v>
      </c>
      <c r="E63" s="13" cm="1">
        <f t="array" ref="E63">MIN(IF(Données_prix!$C:$C="marche_sebba",IF(Données_prix!H:H&gt;0,Données_prix!H:H)))</f>
        <v>1000</v>
      </c>
      <c r="F63" s="13" cm="1">
        <f t="array" ref="F63">MIN(IF(Données_prix!$C:$C="marche_sebba",IF(Données_prix!I:I&gt;0,Données_prix!I:I)))</f>
        <v>500</v>
      </c>
      <c r="G63" s="13" cm="1">
        <f t="array" ref="G63">MIN(IF(Données_prix!$C:$C="marche_sebba",IF(Données_prix!J:J&gt;0,Données_prix!J:J)))</f>
        <v>800</v>
      </c>
      <c r="H63" s="43" t="s">
        <v>2195</v>
      </c>
      <c r="I63" s="43" t="s">
        <v>2195</v>
      </c>
      <c r="J63" s="43" t="s">
        <v>2195</v>
      </c>
      <c r="K63" s="43" t="s">
        <v>2195</v>
      </c>
      <c r="L63" s="35" cm="1">
        <f t="array" ref="L63">MIN(IF(Données_prix!$C:$C="marche_sebba",IF(Données_prix!O:O&gt;0,Données_prix!O:O)))</f>
        <v>7000</v>
      </c>
      <c r="M63" s="35" cm="1">
        <f t="array" ref="M63">MIN(IF(Données_prix!$C:$C="marche_sebba",IF(Données_prix!P:P&gt;0,Données_prix!P:P)))</f>
        <v>200</v>
      </c>
      <c r="N63" s="43" t="s">
        <v>2195</v>
      </c>
      <c r="O63" s="43" t="s">
        <v>2195</v>
      </c>
      <c r="P63" s="43" t="s">
        <v>2195</v>
      </c>
      <c r="Q63" s="43" t="s">
        <v>2195</v>
      </c>
      <c r="R63" s="43" t="s">
        <v>2195</v>
      </c>
      <c r="S63" s="43" t="s">
        <v>2195</v>
      </c>
      <c r="T63" s="43" t="s">
        <v>2195</v>
      </c>
      <c r="U63" s="43" t="s">
        <v>2195</v>
      </c>
      <c r="V63" s="43" t="s">
        <v>2195</v>
      </c>
      <c r="W63" s="43" t="s">
        <v>2195</v>
      </c>
      <c r="X63" s="43" t="s">
        <v>2195</v>
      </c>
      <c r="Y63" s="43" t="s">
        <v>2195</v>
      </c>
      <c r="Z63" s="43" t="s">
        <v>2195</v>
      </c>
      <c r="AA63" s="43" t="s">
        <v>2195</v>
      </c>
      <c r="AB63" s="13" cm="1">
        <f t="array" ref="AB63">MIN(IF(Données_prix!$C:$C="marche_sebba",IF(Données_prix!AE:AE&gt;0,Données_prix!AE:AE)))</f>
        <v>750</v>
      </c>
      <c r="AC63" s="44" t="s">
        <v>2195</v>
      </c>
      <c r="AD63" s="13" cm="1">
        <f t="array" ref="AD63">MIN(IF(Données_prix!$C:$C="marche_sebba",IF(Données_prix!AG:AG&gt;0,Données_prix!AG:AG)))</f>
        <v>1000</v>
      </c>
      <c r="AE63" s="13" cm="1">
        <f t="array" ref="AE63">MIN(IF(Données_prix!$C:$C="marche_sebba",IF(Données_prix!CL:CL&gt;0,Données_prix!CL:CL)))</f>
        <v>1000</v>
      </c>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row>
    <row r="64" spans="1:82" ht="17.45">
      <c r="A64" s="13"/>
      <c r="B64" s="13" t="s">
        <v>2197</v>
      </c>
      <c r="C64" s="13" cm="1">
        <f t="array" ref="C64">MAX(IF(Données_prix!$C:$C="marche_sebba",IF(Données_prix!F:F&gt;0,Données_prix!F:F)))</f>
        <v>8000</v>
      </c>
      <c r="D64" s="13" cm="1">
        <f t="array" ref="D64">MAX(IF(Données_prix!$C:$C="marche_sebba",IF(Données_prix!G:G&gt;0,Données_prix!G:G)))</f>
        <v>2000</v>
      </c>
      <c r="E64" s="13" cm="1">
        <f t="array" ref="E64">MAX(IF(Données_prix!$C:$C="marche_sebba",IF(Données_prix!H:H&gt;0,Données_prix!H:H)))</f>
        <v>2500</v>
      </c>
      <c r="F64" s="13" cm="1">
        <f t="array" ref="F64">MAX(IF(Données_prix!$C:$C="marche_sebba",IF(Données_prix!I:I&gt;0,Données_prix!I:I)))</f>
        <v>1000</v>
      </c>
      <c r="G64" s="13" cm="1">
        <f t="array" ref="G64">MAX(IF(Données_prix!$C:$C="marche_sebba",IF(Données_prix!J:J&gt;0,Données_prix!J:J)))</f>
        <v>1500</v>
      </c>
      <c r="H64" s="43" t="s">
        <v>2195</v>
      </c>
      <c r="I64" s="43" t="s">
        <v>2195</v>
      </c>
      <c r="J64" s="43" t="s">
        <v>2195</v>
      </c>
      <c r="K64" s="43" t="s">
        <v>2195</v>
      </c>
      <c r="L64" s="35" cm="1">
        <f t="array" ref="L64">MAX(IF(Données_prix!$C:$C="marche_sebba",IF(Données_prix!O:O&gt;0,Données_prix!O:O)))</f>
        <v>11000</v>
      </c>
      <c r="M64" s="35" cm="1">
        <f t="array" ref="M64">MAX(IF(Données_prix!$C:$C="marche_sebba",IF(Données_prix!P:P&gt;0,Données_prix!P:P)))</f>
        <v>450</v>
      </c>
      <c r="N64" s="43" t="s">
        <v>2195</v>
      </c>
      <c r="O64" s="43" t="s">
        <v>2195</v>
      </c>
      <c r="P64" s="43" t="s">
        <v>2195</v>
      </c>
      <c r="Q64" s="43" t="s">
        <v>2195</v>
      </c>
      <c r="R64" s="43" t="s">
        <v>2195</v>
      </c>
      <c r="S64" s="43" t="s">
        <v>2195</v>
      </c>
      <c r="T64" s="43" t="s">
        <v>2195</v>
      </c>
      <c r="U64" s="43" t="s">
        <v>2195</v>
      </c>
      <c r="V64" s="43" t="s">
        <v>2195</v>
      </c>
      <c r="W64" s="43" t="s">
        <v>2195</v>
      </c>
      <c r="X64" s="43" t="s">
        <v>2195</v>
      </c>
      <c r="Y64" s="43" t="s">
        <v>2195</v>
      </c>
      <c r="Z64" s="43" t="s">
        <v>2195</v>
      </c>
      <c r="AA64" s="43" t="s">
        <v>2195</v>
      </c>
      <c r="AB64" s="13" cm="1">
        <f t="array" ref="AB64">MAX(IF(Données_prix!$C:$C="marche_sebba",IF(Données_prix!AE:AE&gt;0,Données_prix!AE:AE)))</f>
        <v>2250</v>
      </c>
      <c r="AC64" s="44" t="s">
        <v>2195</v>
      </c>
      <c r="AD64" s="13" cm="1">
        <f t="array" ref="AD64">MAX(IF(Données_prix!$C:$C="marche_sebba",IF(Données_prix!AG:AG&gt;0,Données_prix!AG:AG)))</f>
        <v>2000</v>
      </c>
      <c r="AE64" s="13" cm="1">
        <f t="array" ref="AE64">MAX(IF(Données_prix!$C:$C="marche_sebba",IF(Données_prix!CL:CL&gt;0,Données_prix!CL:CL)))</f>
        <v>1500</v>
      </c>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row>
    <row r="65" spans="1:82" ht="18" thickBot="1">
      <c r="A65" s="13"/>
      <c r="B65" s="70" t="s">
        <v>2198</v>
      </c>
      <c r="C65" s="71">
        <f>COUNTIFS(Données_prix!$C:$C,"marche_sebba", Données_prix!F:F,"&lt;&gt;")</f>
        <v>9</v>
      </c>
      <c r="D65" s="71">
        <f>COUNTIFS(Données_prix!$C:$C,"marche_sebba", Données_prix!G:G,"&lt;&gt;")</f>
        <v>9</v>
      </c>
      <c r="E65" s="71">
        <f>COUNTIFS(Données_prix!$C:$C,"marche_sebba", Données_prix!H:H,"&lt;&gt;")</f>
        <v>9</v>
      </c>
      <c r="F65" s="71">
        <f>COUNTIFS(Données_prix!$C:$C,"marche_sebba", Données_prix!I:I,"&lt;&gt;")</f>
        <v>10</v>
      </c>
      <c r="G65" s="71">
        <f>COUNTIFS(Données_prix!$C:$C,"marche_sebba", Données_prix!J:J,"&lt;&gt;")</f>
        <v>9</v>
      </c>
      <c r="H65" s="172">
        <f>COUNTIFS(Données_prix!$C:$C,"marche_sebba", Données_prix!K:K,"&lt;&gt;")</f>
        <v>0</v>
      </c>
      <c r="I65" s="173">
        <f>COUNTIFS(Données_prix!$C:$C,"marche_sebba", Données_prix!L:L,"&lt;&gt;")</f>
        <v>0</v>
      </c>
      <c r="J65" s="173">
        <f>COUNTIFS(Données_prix!$C:$C,"marche_sebba", Données_prix!M:M,"&lt;&gt;")</f>
        <v>0</v>
      </c>
      <c r="K65" s="173">
        <f>COUNTIFS(Données_prix!$C:$C,"marche_sebba", Données_prix!N:N,"&lt;&gt;")</f>
        <v>0</v>
      </c>
      <c r="L65" s="83">
        <f>COUNTIFS(Données_prix!$C:$C,"marche_sebba", Données_prix!O:O,"&lt;&gt;")</f>
        <v>10</v>
      </c>
      <c r="M65" s="83">
        <f>COUNTIFS(Données_prix!$C:$C,"marche_sebba", Données_prix!P:P,"&lt;&gt;")</f>
        <v>10</v>
      </c>
      <c r="N65" s="174">
        <f>COUNTIFS(Données_prix!$C:$C,"marche_sebba", Données_prix!Q:Q,"&lt;&gt;")</f>
        <v>0</v>
      </c>
      <c r="O65" s="174">
        <f>COUNTIFS(Données_prix!$C:$C,"marche_sebba", Données_prix!R:R,"&lt;&gt;")</f>
        <v>0</v>
      </c>
      <c r="P65" s="174">
        <f>COUNTIFS(Données_prix!$C:$C,"marche_sebba", Données_prix!S:S,"&lt;&gt;")</f>
        <v>0</v>
      </c>
      <c r="Q65" s="174">
        <f>COUNTIFS(Données_prix!$C:$C,"marche_sebba", Données_prix!T:T,"&lt;&gt;")</f>
        <v>0</v>
      </c>
      <c r="R65" s="174">
        <f>COUNTIFS(Données_prix!$C:$C,"marche_sebba", Données_prix!U:U,"&lt;&gt;")</f>
        <v>0</v>
      </c>
      <c r="S65" s="174">
        <f>COUNTIFS(Données_prix!$C:$C,"marche_sebba", Données_prix!V:V,"&lt;&gt;")</f>
        <v>0</v>
      </c>
      <c r="T65" s="174">
        <f>COUNTIFS(Données_prix!$C:$C,"marche_sebba", Données_prix!W:W,"&lt;&gt;")</f>
        <v>0</v>
      </c>
      <c r="U65" s="174">
        <f>COUNTIFS(Données_prix!$C:$C,"marche_sebba", Données_prix!X:X,"&lt;&gt;")</f>
        <v>0</v>
      </c>
      <c r="V65" s="174">
        <f>COUNTIFS(Données_prix!$C:$C,"marche_sebba", Données_prix!Y:Y,"&lt;&gt;")</f>
        <v>0</v>
      </c>
      <c r="W65" s="174">
        <f>COUNTIFS(Données_prix!$C:$C,"marche_sebba", Données_prix!Z:Z,"&lt;&gt;")</f>
        <v>0</v>
      </c>
      <c r="X65" s="174">
        <f>COUNTIFS(Données_prix!$C:$C,"marche_sebba", Données_prix!AA:AA,"&lt;&gt;")</f>
        <v>0</v>
      </c>
      <c r="Y65" s="174">
        <f>COUNTIFS(Données_prix!$C:$C,"marche_sebba", Données_prix!AB:AB,"&lt;&gt;")</f>
        <v>0</v>
      </c>
      <c r="Z65" s="174">
        <f>COUNTIFS(Données_prix!$C:$C,"marche_sebba", Données_prix!AC:AC,"&lt;&gt;")</f>
        <v>0</v>
      </c>
      <c r="AA65" s="174">
        <f>COUNTIFS(Données_prix!$C:$C,"marche_sebba", Données_prix!AD:AD,"&lt;&gt;")</f>
        <v>0</v>
      </c>
      <c r="AB65" s="71">
        <f>COUNTIFS(Données_prix!$C:$C,"marche_sebba", Données_prix!AE:AE,"&lt;&gt;")</f>
        <v>10</v>
      </c>
      <c r="AC65" s="72">
        <f>COUNTIFS(Données_prix!$C:$C,"marche_sebba", Données_prix!AF:AF,"&lt;&gt;")</f>
        <v>0</v>
      </c>
      <c r="AD65" s="70">
        <f>COUNTIFS(Données_prix!$C:$C,"marche_sebba", Données_prix!AG:AG,"&lt;&gt;")</f>
        <v>10</v>
      </c>
      <c r="AE65" s="71">
        <f>COUNTIFS(Données_prix!$C:$C,"marche_sebba", Données_prix!CL:CL,"&lt;&gt;")</f>
        <v>10</v>
      </c>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row>
    <row r="66" spans="1:82" ht="17.45">
      <c r="A66" s="13"/>
      <c r="B66" s="13"/>
      <c r="C66" s="78">
        <f>SUM(C62+D62+E62+F62+G62)</f>
        <v>12925</v>
      </c>
      <c r="D66" s="13"/>
      <c r="E66" s="13"/>
      <c r="F66" s="13"/>
      <c r="G66" s="13"/>
      <c r="H66" s="79">
        <f>SUM(H62:K62)</f>
        <v>23375</v>
      </c>
      <c r="I66" s="13"/>
      <c r="J66" s="13"/>
      <c r="K66" s="13"/>
      <c r="L66" s="80">
        <f>SUM(M62+O62+Q62+R62+S62+T62+U62+V62+W62+X62+Y62+Z62+AA62+AB62+AC62+AD62+AE62)</f>
        <v>63850</v>
      </c>
      <c r="M66" s="13"/>
      <c r="N66" s="13"/>
      <c r="O66" s="35"/>
      <c r="P66" s="35"/>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row>
    <row r="67" spans="1:82" ht="17.45">
      <c r="A67" s="13"/>
      <c r="B67" s="13"/>
      <c r="C67" s="86">
        <f>SUM(C66+H66+L66)</f>
        <v>100150</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row>
    <row r="68" spans="1:82" ht="17.4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row>
    <row r="69" spans="1:82" ht="17.4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row>
    <row r="70" spans="1:82" ht="17.45">
      <c r="A70" s="68" t="s">
        <v>2204</v>
      </c>
      <c r="B70" s="13"/>
      <c r="C70" s="13"/>
      <c r="D70" s="13"/>
      <c r="E70" s="13"/>
      <c r="F70" s="13"/>
      <c r="G70" s="13"/>
      <c r="H70" s="13"/>
      <c r="I70" s="13"/>
      <c r="J70" s="13"/>
      <c r="K70" s="13"/>
      <c r="L70" s="45"/>
      <c r="M70" s="13"/>
      <c r="N70" s="13"/>
      <c r="O70" s="45"/>
      <c r="P70" s="45"/>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row>
    <row r="71" spans="1:82" ht="17.45">
      <c r="A71" s="13"/>
      <c r="B71" s="13" t="s">
        <v>2194</v>
      </c>
      <c r="C71" s="13" cm="1">
        <f t="array" ref="C71">MEDIAN(IF(Données_prix!$C:$C="marche_matiacoali",IF(Données_prix!F:F&gt;0,Données_prix!F:F)))</f>
        <v>1300</v>
      </c>
      <c r="D71" s="69">
        <v>2125</v>
      </c>
      <c r="E71" s="69">
        <v>2000</v>
      </c>
      <c r="F71" s="69">
        <v>500</v>
      </c>
      <c r="G71" s="177">
        <v>325</v>
      </c>
      <c r="H71" s="13" cm="1">
        <f t="array" ref="H71">MEDIAN(IF(Données_prix!$C:$C="marche_matiacoali",IF(Données_prix!K:K&gt;0,Données_prix!K:K)))</f>
        <v>5250</v>
      </c>
      <c r="I71" s="13" cm="1">
        <f t="array" ref="I71">MEDIAN(IF(Données_prix!$C:$C="marche_matiacoali",IF(Données_prix!L:L&gt;0,Données_prix!L:L)))</f>
        <v>12500</v>
      </c>
      <c r="J71" s="177">
        <v>1500</v>
      </c>
      <c r="K71" s="13" cm="1">
        <f t="array" ref="K71">MEDIAN(IF(Données_prix!$C:$C="marche_matiacoali",IF(Données_prix!N:N&gt;0,Données_prix!N:N)))</f>
        <v>2750</v>
      </c>
      <c r="L71" s="177">
        <v>6500</v>
      </c>
      <c r="M71" s="177">
        <v>100</v>
      </c>
      <c r="N71" s="43" t="s">
        <v>2195</v>
      </c>
      <c r="O71" s="69">
        <v>29250</v>
      </c>
      <c r="P71" s="179">
        <v>35125</v>
      </c>
      <c r="Q71" s="69">
        <v>7250</v>
      </c>
      <c r="R71" s="69">
        <v>5000</v>
      </c>
      <c r="S71" s="177">
        <v>775</v>
      </c>
      <c r="T71" s="13" cm="1">
        <f t="array" ref="T71">MEDIAN(IF(Données_prix!$C:$C="marche_matiacoali",IF(Données_prix!W:W&gt;0,Données_prix!W:W)))</f>
        <v>200</v>
      </c>
      <c r="U71" s="177">
        <v>650</v>
      </c>
      <c r="V71" s="69">
        <v>1000</v>
      </c>
      <c r="W71" s="177">
        <v>1500</v>
      </c>
      <c r="X71" s="69">
        <v>2500</v>
      </c>
      <c r="Y71" s="69">
        <v>3000</v>
      </c>
      <c r="Z71" s="69">
        <v>3000</v>
      </c>
      <c r="AA71" s="178">
        <v>2500</v>
      </c>
      <c r="AB71" s="177">
        <v>1313</v>
      </c>
      <c r="AC71" s="177">
        <v>3000</v>
      </c>
      <c r="AD71" s="69">
        <v>275</v>
      </c>
      <c r="AE71" s="178">
        <v>300</v>
      </c>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row>
    <row r="72" spans="1:82" ht="17.45">
      <c r="A72" s="13"/>
      <c r="B72" s="13" t="s">
        <v>2196</v>
      </c>
      <c r="C72" s="13" cm="1">
        <f t="array" ref="C72">MIN(IF(Données_prix!$C:$C="marche_matiacoali",IF(Données_prix!F:F&gt;0,Données_prix!F:F)))</f>
        <v>1250</v>
      </c>
      <c r="D72" s="43" t="s">
        <v>2195</v>
      </c>
      <c r="E72" s="43" t="s">
        <v>2195</v>
      </c>
      <c r="F72" s="43" t="s">
        <v>2195</v>
      </c>
      <c r="G72" s="41" cm="1">
        <f t="array" ref="G72">MIN(IF(Données_prix!$C:$C="marche_matiacoali",IF(Données_prix!J:J&gt;0,Données_prix!J:J)))</f>
        <v>350</v>
      </c>
      <c r="H72" s="13" cm="1">
        <f t="array" ref="H72">MIN(IF(Données_prix!$C:$C="marche_matiacoali",IF(Données_prix!K:K&gt;0,Données_prix!K:K)))</f>
        <v>5000</v>
      </c>
      <c r="I72" s="13" cm="1">
        <f t="array" ref="I72">MIN(IF(Données_prix!$C:$C="marche_matiacoali",IF(Données_prix!L:L&gt;0,Données_prix!L:L)))</f>
        <v>10000</v>
      </c>
      <c r="J72" s="41" cm="1">
        <f t="array" ref="J72">MIN(IF(Données_prix!$C:$C="marche_matiacoali",IF(Données_prix!M:M&gt;0,Données_prix!M:M)))</f>
        <v>1300</v>
      </c>
      <c r="K72" s="13" cm="1">
        <f t="array" ref="K72">MIN(IF(Données_prix!$C:$C="marche_matiacoali",IF(Données_prix!N:N&gt;0,Données_prix!N:N)))</f>
        <v>1500</v>
      </c>
      <c r="L72" s="41" cm="1">
        <f t="array" ref="L72">MIN(IF(Données_prix!$C:$C="marche_matiacoali",IF(Données_prix!O:O&gt;0,Données_prix!O:O)))</f>
        <v>3000</v>
      </c>
      <c r="M72" s="41" cm="1">
        <f t="array" ref="M72">MIN(IF(Données_prix!$C:$C="marche_matiacoali",IF(Données_prix!P:P&gt;0,Données_prix!P:P)))</f>
        <v>100</v>
      </c>
      <c r="N72" s="43" t="s">
        <v>2195</v>
      </c>
      <c r="O72" s="41" cm="1">
        <f t="array" ref="O72">MIN(IF(Données_prix!$C:$C="marche_matiacoali",IF(Données_prix!R:R&gt;0,Données_prix!R:R)))</f>
        <v>25000</v>
      </c>
      <c r="P72" s="41" cm="1">
        <f t="array" ref="P72">MIN(IF(Données_prix!$C:$C="marche_matiacoali",IF(Données_prix!S:S&gt;0,Données_prix!S:S)))</f>
        <v>40000</v>
      </c>
      <c r="Q72" s="41" cm="1">
        <f t="array" ref="Q72">MIN(IF(Données_prix!$C:$C="marche_matiacoali",IF(Données_prix!T:T&gt;0,Données_prix!T:T)))</f>
        <v>7500</v>
      </c>
      <c r="R72" s="41" cm="1">
        <f t="array" ref="R72">MIN(IF(Données_prix!$C:$C="marche_matiacoali",IF(Données_prix!U:U&gt;0,Données_prix!U:U)))</f>
        <v>5000</v>
      </c>
      <c r="S72" s="41" cm="1">
        <f t="array" ref="S72">MIN(IF(Données_prix!$C:$C="marche_matiacoali",IF(Données_prix!V:V&gt;0,Données_prix!V:V)))</f>
        <v>750</v>
      </c>
      <c r="T72" s="13" cm="1">
        <f t="array" ref="T72">MIN(IF(Données_prix!$C:$C="marche_matiacoali",IF(Données_prix!W:W&gt;0,Données_prix!W:W)))</f>
        <v>200</v>
      </c>
      <c r="U72" s="43" t="s">
        <v>2195</v>
      </c>
      <c r="V72" s="43" t="s">
        <v>2195</v>
      </c>
      <c r="W72" s="43" t="s">
        <v>2195</v>
      </c>
      <c r="X72" s="41" cm="1">
        <f t="array" ref="X72">MIN(IF(Données_prix!$C:$C="marche_matiacoali",IF(Données_prix!AA:AA&gt;0,Données_prix!AA:AA)))</f>
        <v>6000</v>
      </c>
      <c r="Y72" s="41" cm="1">
        <f t="array" ref="Y72">MIN(IF(Données_prix!$C:$C="marche_matiacoali",IF(Données_prix!AB:AB&gt;0,Données_prix!AB:AB)))</f>
        <v>3250</v>
      </c>
      <c r="Z72" s="41" cm="1">
        <f t="array" ref="Z72">MIN(IF(Données_prix!$C:$C="marche_matiacoali",IF(Données_prix!AC:AC&gt;0,Données_prix!AC:AC)))</f>
        <v>2000</v>
      </c>
      <c r="AA72" s="43" t="s">
        <v>2195</v>
      </c>
      <c r="AB72" s="41" cm="1">
        <f t="array" ref="AB72">MIN(IF(Données_prix!$C:$C="marche_matiacoali",IF(Données_prix!AE:AE&gt;0,Données_prix!AE:AE)))</f>
        <v>2000</v>
      </c>
      <c r="AC72" s="43" t="s">
        <v>2195</v>
      </c>
      <c r="AD72" s="41" cm="1">
        <f t="array" ref="AD72">MIN(IF(Données_prix!$C:$C="marche_matiacoali",IF(Données_prix!AG:AG&gt;0,Données_prix!AG:AG)))</f>
        <v>300</v>
      </c>
      <c r="AE72" s="43" t="s">
        <v>2195</v>
      </c>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row>
    <row r="73" spans="1:82" ht="17.45">
      <c r="A73" s="13"/>
      <c r="B73" s="13" t="s">
        <v>2197</v>
      </c>
      <c r="C73" s="13" cm="1">
        <f t="array" ref="C73">MAX(IF(Données_prix!$C:$C="marche_matiacoali",IF(Données_prix!F:F&gt;0,Données_prix!F:F)))</f>
        <v>1300</v>
      </c>
      <c r="D73" s="43" t="s">
        <v>2195</v>
      </c>
      <c r="E73" s="43" t="s">
        <v>2195</v>
      </c>
      <c r="F73" s="43" t="s">
        <v>2195</v>
      </c>
      <c r="G73" s="41" cm="1">
        <f t="array" ref="G73">MAX(IF(Données_prix!$C:$C="marche_matiacoali",IF(Données_prix!J:J&gt;0,Données_prix!J:J)))</f>
        <v>350</v>
      </c>
      <c r="H73" s="13" cm="1">
        <f t="array" ref="H73">MAX(IF(Données_prix!$C:$C="marche_matiacoali",IF(Données_prix!K:K&gt;0,Données_prix!K:K)))</f>
        <v>6000</v>
      </c>
      <c r="I73" s="13" cm="1">
        <f t="array" ref="I73">MAX(IF(Données_prix!$C:$C="marche_matiacoali",IF(Données_prix!L:L&gt;0,Données_prix!L:L)))</f>
        <v>30000</v>
      </c>
      <c r="J73" s="41" cm="1">
        <f t="array" ref="J73">MAX(IF(Données_prix!$C:$C="marche_matiacoali",IF(Données_prix!M:M&gt;0,Données_prix!M:M)))</f>
        <v>1300</v>
      </c>
      <c r="K73" s="13" cm="1">
        <f t="array" ref="K73">MAX(IF(Données_prix!$C:$C="marche_matiacoali",IF(Données_prix!N:N&gt;0,Données_prix!N:N)))</f>
        <v>3000</v>
      </c>
      <c r="L73" s="41" cm="1">
        <f t="array" ref="L73">MAX(IF(Données_prix!$C:$C="marche_matiacoali",IF(Données_prix!O:O&gt;0,Données_prix!O:O)))</f>
        <v>3000</v>
      </c>
      <c r="M73" s="41" cm="1">
        <f t="array" ref="M73">MAX(IF(Données_prix!$C:$C="marche_matiacoali",IF(Données_prix!P:P&gt;0,Données_prix!P:P)))</f>
        <v>100</v>
      </c>
      <c r="N73" s="43" t="s">
        <v>2195</v>
      </c>
      <c r="O73" s="41" cm="1">
        <f t="array" ref="O73">MAX(IF(Données_prix!$C:$C="marche_matiacoali",IF(Données_prix!R:R&gt;0,Données_prix!R:R)))</f>
        <v>25000</v>
      </c>
      <c r="P73" s="41" cm="1">
        <f t="array" ref="P73">MAX(IF(Données_prix!$C:$C="marche_matiacoali",IF(Données_prix!S:S&gt;0,Données_prix!S:S)))</f>
        <v>40000</v>
      </c>
      <c r="Q73" s="41" cm="1">
        <f t="array" ref="Q73">MAX(IF(Données_prix!$C:$C="marche_matiacoali",IF(Données_prix!T:T&gt;0,Données_prix!T:T)))</f>
        <v>7500</v>
      </c>
      <c r="R73" s="41" cm="1">
        <f t="array" ref="R73">MAX(IF(Données_prix!$C:$C="marche_matiacoali",IF(Données_prix!U:U&gt;0,Données_prix!U:U)))</f>
        <v>5000</v>
      </c>
      <c r="S73" s="41" cm="1">
        <f t="array" ref="S73">MAX(IF(Données_prix!$C:$C="marche_matiacoali",IF(Données_prix!V:V&gt;0,Données_prix!V:V)))</f>
        <v>750</v>
      </c>
      <c r="T73" s="13" cm="1">
        <f t="array" ref="T73">MAX(IF(Données_prix!$C:$C="marche_matiacoali",IF(Données_prix!W:W&gt;0,Données_prix!W:W)))</f>
        <v>200</v>
      </c>
      <c r="U73" s="43" t="s">
        <v>2195</v>
      </c>
      <c r="V73" s="43" t="s">
        <v>2195</v>
      </c>
      <c r="W73" s="43" t="s">
        <v>2195</v>
      </c>
      <c r="X73" s="41" cm="1">
        <f t="array" ref="X73">MAX(IF(Données_prix!$C:$C="marche_matiacoali",IF(Données_prix!AA:AA&gt;0,Données_prix!AA:AA)))</f>
        <v>6000</v>
      </c>
      <c r="Y73" s="41" cm="1">
        <f t="array" ref="Y73">MAX(IF(Données_prix!$C:$C="marche_matiacoali",IF(Données_prix!AB:AB&gt;0,Données_prix!AB:AB)))</f>
        <v>3250</v>
      </c>
      <c r="Z73" s="41" cm="1">
        <f t="array" ref="Z73">MAX(IF(Données_prix!$C:$C="marche_matiacoali",IF(Données_prix!AC:AC&gt;0,Données_prix!AC:AC)))</f>
        <v>2000</v>
      </c>
      <c r="AA73" s="43" t="s">
        <v>2195</v>
      </c>
      <c r="AB73" s="41" cm="1">
        <f t="array" ref="AB73">MAX(IF(Données_prix!$C:$C="marche_matiacoali",IF(Données_prix!AE:AE&gt;0,Données_prix!AE:AE)))</f>
        <v>2000</v>
      </c>
      <c r="AC73" s="43" t="s">
        <v>2195</v>
      </c>
      <c r="AD73" s="41" cm="1">
        <f t="array" ref="AD73">MAX(IF(Données_prix!$C:$C="marche_matiacoali",IF(Données_prix!AG:AG&gt;0,Données_prix!AG:AG)))</f>
        <v>300</v>
      </c>
      <c r="AE73" s="43" t="s">
        <v>2195</v>
      </c>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row>
    <row r="74" spans="1:82" ht="18" thickBot="1">
      <c r="A74" s="13"/>
      <c r="B74" s="70" t="s">
        <v>2198</v>
      </c>
      <c r="C74" s="71">
        <f>COUNTIFS(Données_prix!$C:$C,"marche_matiacoali", Données_prix!F:F,"&lt;&gt;")</f>
        <v>4</v>
      </c>
      <c r="D74" s="172">
        <f>COUNTIFS(Données_prix!$C:$C,"marche_matiacoali", Données_prix!G:G,"&lt;&gt;")</f>
        <v>0</v>
      </c>
      <c r="E74" s="172">
        <f>COUNTIFS(Données_prix!$C:$C,"marche_matiacoali", Données_prix!H:H,"&lt;&gt;")</f>
        <v>0</v>
      </c>
      <c r="F74" s="172">
        <f>COUNTIFS(Données_prix!$C:$C,"marche_matiacoali", Données_prix!I:I,"&lt;&gt;")</f>
        <v>0</v>
      </c>
      <c r="G74" s="172">
        <f>COUNTIFS(Données_prix!$C:$C,"marche_matiacoali", Données_prix!J:J,"&lt;&gt;")</f>
        <v>1</v>
      </c>
      <c r="H74" s="71">
        <f>COUNTIFS(Données_prix!$C:$C,"marche_matiacoali", Données_prix!K:K,"&lt;&gt;")</f>
        <v>4</v>
      </c>
      <c r="I74" s="71">
        <f>COUNTIFS(Données_prix!$C:$C,"marche_matiacoali", Données_prix!L:L,"&lt;&gt;")</f>
        <v>4</v>
      </c>
      <c r="J74" s="172">
        <f>COUNTIFS(Données_prix!$C:$C,"marche_matiacoali", Données_prix!M:M,"&lt;&gt;")</f>
        <v>1</v>
      </c>
      <c r="K74" s="71">
        <f>COUNTIFS(Données_prix!$C:$C,"marche_matiacoali", Données_prix!N:N,"&lt;&gt;")</f>
        <v>3</v>
      </c>
      <c r="L74" s="172">
        <f>COUNTIFS(Données_prix!$C:$C,"marche_matiacoali", Données_prix!O:O,"&lt;&gt;")</f>
        <v>2</v>
      </c>
      <c r="M74" s="172">
        <f>COUNTIFS(Données_prix!$C:$C,"marche_matiacoali", Données_prix!P:P,"&lt;&gt;")</f>
        <v>1</v>
      </c>
      <c r="N74" s="173">
        <f>COUNTIFS(Données_prix!$C:$C,"marche_matiacoali", Données_prix!Q:Q,"&lt;&gt;")</f>
        <v>0</v>
      </c>
      <c r="O74" s="172">
        <f>COUNTIFS(Données_prix!$C:$C,"marche_matiacoali", Données_prix!R:R,"&lt;&gt;")</f>
        <v>1</v>
      </c>
      <c r="P74" s="172">
        <f>COUNTIFS(Données_prix!$C:$C,"marche_matiacoali", Données_prix!S:S,"&lt;&gt;")</f>
        <v>1</v>
      </c>
      <c r="Q74" s="172">
        <f>COUNTIFS(Données_prix!$C:$C,"marche_matiacoali", Données_prix!T:T,"&lt;&gt;")</f>
        <v>1</v>
      </c>
      <c r="R74" s="172">
        <f>COUNTIFS(Données_prix!$C:$C,"marche_matiacoali", Données_prix!U:U,"&lt;&gt;")</f>
        <v>1</v>
      </c>
      <c r="S74" s="172">
        <f>COUNTIFS(Données_prix!$C:$C,"marche_matiacoali", Données_prix!V:V,"&lt;&gt;")</f>
        <v>2</v>
      </c>
      <c r="T74" s="71">
        <f>COUNTIFS(Données_prix!$C:$C,"marche_matiacoali", Données_prix!W:W,"&lt;&gt;")</f>
        <v>4</v>
      </c>
      <c r="U74" s="173">
        <f>COUNTIFS(Données_prix!$C:$C,"marche_matiacoali", Données_prix!X:X,"&lt;&gt;")</f>
        <v>0</v>
      </c>
      <c r="V74" s="173">
        <f>COUNTIFS(Données_prix!$C:$C,"marche_matiacoali", Données_prix!Y:Y,"&lt;&gt;")</f>
        <v>0</v>
      </c>
      <c r="W74" s="173">
        <f>COUNTIFS(Données_prix!$C:$C,"marche_matiacoali", Données_prix!Z:Z,"&lt;&gt;")</f>
        <v>0</v>
      </c>
      <c r="X74" s="172">
        <f>COUNTIFS(Données_prix!$C:$C,"marche_matiacoali", Données_prix!AA:AA,"&lt;&gt;")</f>
        <v>2</v>
      </c>
      <c r="Y74" s="172">
        <f>COUNTIFS(Données_prix!$C:$C,"marche_matiacoali", Données_prix!AB:AB,"&lt;&gt;")</f>
        <v>1</v>
      </c>
      <c r="Z74" s="172">
        <f>COUNTIFS(Données_prix!$C:$C,"marche_matiacoali", Données_prix!AC:AC,"&lt;&gt;")</f>
        <v>1</v>
      </c>
      <c r="AA74" s="172">
        <f>COUNTIFS(Données_prix!$C:$C,"marche_matiacoali", Données_prix!AD:AD,"&lt;&gt;")</f>
        <v>0</v>
      </c>
      <c r="AB74" s="172">
        <f>COUNTIFS(Données_prix!$C:$C,"marche_matiacoali", Données_prix!AE:AE,"&lt;&gt;")</f>
        <v>1</v>
      </c>
      <c r="AC74" s="172">
        <f>COUNTIFS(Données_prix!$C:$C,"marche_matiacoali", Données_prix!AF:AF,"&lt;&gt;")</f>
        <v>0</v>
      </c>
      <c r="AD74" s="172">
        <f>COUNTIFS(Données_prix!$C:$C,"marche_matiacoali", Données_prix!AG:AG,"&lt;&gt;")</f>
        <v>1</v>
      </c>
      <c r="AE74" s="172">
        <f>COUNTIFS(Données_prix!$C:$C,"marche_matiacoali", Données_prix!AH:AH,"&lt;&gt;")</f>
        <v>0</v>
      </c>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row>
    <row r="75" spans="1:82" ht="17.45">
      <c r="A75" s="13"/>
      <c r="B75" s="13"/>
      <c r="C75" s="78">
        <f>SUM(C71:G71)</f>
        <v>6250</v>
      </c>
      <c r="D75" s="13"/>
      <c r="E75" s="13"/>
      <c r="F75" s="13"/>
      <c r="G75" s="13"/>
      <c r="H75" s="79">
        <f>SUM(H71:K71)</f>
        <v>22000</v>
      </c>
      <c r="I75" s="13"/>
      <c r="J75" s="13"/>
      <c r="K75" s="13"/>
      <c r="L75" s="80">
        <f>SUM(M71,O71,Q71,R71,S71,T71,U71,V71,W71,,X71,Y71,Z71,AA71,AB71,AC71,AD71,AE71)</f>
        <v>61613</v>
      </c>
      <c r="M75" s="13"/>
      <c r="N75" s="13"/>
      <c r="O75" s="45"/>
      <c r="P75" s="45"/>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row>
    <row r="76" spans="1:82" ht="17.45">
      <c r="A76" s="13"/>
      <c r="B76" s="13"/>
      <c r="C76" s="86">
        <f>SUM(C75+H75+L75)</f>
        <v>89863</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row>
    <row r="77" spans="1:82" ht="17.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row>
    <row r="78" spans="1:82" ht="17.4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row>
    <row r="79" spans="1:82" ht="17.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row>
    <row r="80" spans="1:82" ht="17.45">
      <c r="A80" s="68" t="s">
        <v>2205</v>
      </c>
      <c r="B80" s="13"/>
      <c r="C80" s="13"/>
      <c r="D80" s="13"/>
      <c r="E80" s="13"/>
      <c r="F80" s="13"/>
      <c r="G80" s="13"/>
      <c r="H80" s="13"/>
      <c r="I80" s="13"/>
      <c r="J80" s="13"/>
      <c r="K80" s="13"/>
      <c r="L80" s="45"/>
      <c r="M80" s="13"/>
      <c r="N80" s="13"/>
      <c r="O80" s="45"/>
      <c r="P80" s="45"/>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row>
    <row r="81" spans="1:82" ht="17.45">
      <c r="A81" s="13"/>
      <c r="B81" s="13" t="s">
        <v>2194</v>
      </c>
      <c r="C81" s="13" cm="1">
        <f t="array" ref="C81">MEDIAN(IF(Données_prix!$C:$C="marche_gayeri",IF(Données_prix!F:F&gt;0,Données_prix!F:F)))</f>
        <v>1250</v>
      </c>
      <c r="D81" s="69">
        <v>2125</v>
      </c>
      <c r="E81" s="69">
        <v>2000</v>
      </c>
      <c r="F81" s="69">
        <v>500</v>
      </c>
      <c r="G81" s="13" cm="1">
        <f t="array" ref="G81">MEDIAN(IF(Données_prix!$C:$C="marche_gayeri",IF(Données_prix!J:J&gt;0,Données_prix!J:J)))</f>
        <v>500</v>
      </c>
      <c r="H81" s="13" cm="1">
        <f t="array" ref="H81">MEDIAN(IF(Données_prix!$C:$C="marche_gayeri",IF(Données_prix!K:K&gt;0,Données_prix!K:K)))</f>
        <v>10000</v>
      </c>
      <c r="I81" s="13" cm="1">
        <f t="array" ref="I81">MEDIAN(IF(Données_prix!$C:$C="marche_gayeri",IF(Données_prix!L:L&gt;0,Données_prix!L:L)))</f>
        <v>12500</v>
      </c>
      <c r="J81" s="13" cm="1">
        <f t="array" ref="J81">MEDIAN(IF(Données_prix!$C:$C="marche_gayeri",IF(Données_prix!M:M&gt;0,Données_prix!M:M)))</f>
        <v>5000</v>
      </c>
      <c r="K81" s="13" cm="1">
        <f t="array" ref="K81">MEDIAN(IF(Données_prix!$C:$C="marche_gayeri",IF(Données_prix!N:N&gt;0,Données_prix!N:N)))</f>
        <v>5000</v>
      </c>
      <c r="L81" s="177">
        <v>6500</v>
      </c>
      <c r="M81" s="177">
        <v>100</v>
      </c>
      <c r="N81" s="44" t="s">
        <v>2195</v>
      </c>
      <c r="O81" s="69">
        <v>29250</v>
      </c>
      <c r="P81" s="179">
        <v>35125</v>
      </c>
      <c r="Q81" s="13" cm="1">
        <f t="array" ref="Q81">MEDIAN(IF(Données_prix!$C:$C="marche_gayeri",IF(Données_prix!T:T&gt;0,Données_prix!T:T)))</f>
        <v>7500</v>
      </c>
      <c r="R81" s="13" cm="1">
        <f t="array" ref="R81">MEDIAN(IF(Données_prix!$C:$C="marche_gayeri",IF(Données_prix!U:U&gt;0,Données_prix!U:U)))</f>
        <v>5000</v>
      </c>
      <c r="S81" s="13" cm="1">
        <f t="array" ref="S81">MEDIAN(IF(Données_prix!$C:$C="marche_gayeri",IF(Données_prix!V:V&gt;0,Données_prix!V:V)))</f>
        <v>750</v>
      </c>
      <c r="T81" s="13" cm="1">
        <f t="array" ref="T81">MEDIAN(IF(Données_prix!$C:$C="marche_gayeri",IF(Données_prix!W:W&gt;0,Données_prix!W:W)))</f>
        <v>150</v>
      </c>
      <c r="U81" s="177">
        <v>650</v>
      </c>
      <c r="V81" s="69">
        <v>1000</v>
      </c>
      <c r="W81" s="177">
        <v>1500</v>
      </c>
      <c r="X81" s="13" cm="1">
        <f t="array" ref="X81">MEDIAN(IF(Données_prix!$C:$C="marche_gayeri",IF(Données_prix!AA:AA&gt;0,Données_prix!AA:AA)))</f>
        <v>2000</v>
      </c>
      <c r="Y81" s="13" cm="1">
        <f t="array" ref="Y81">MEDIAN(IF(Données_prix!$C:$C="marche_gayeri",IF(Données_prix!AB:AB&gt;0,Données_prix!AB:AB)))</f>
        <v>3000</v>
      </c>
      <c r="Z81" s="13" cm="1">
        <f t="array" ref="Z81">MEDIAN(IF(Données_prix!$C:$C="marche_gayeri",IF(Données_prix!AC:AC&gt;0,Données_prix!AC:AC)))</f>
        <v>2000</v>
      </c>
      <c r="AA81" s="13" cm="1">
        <f t="array" ref="AA81">MEDIAN(IF(Données_prix!$C:$C="marche_gayeri",IF(Données_prix!AD:AD&gt;0,Données_prix!AD:AD)))</f>
        <v>2000</v>
      </c>
      <c r="AB81" s="13" cm="1">
        <f t="array" ref="AB81">MEDIAN(IF(Données_prix!$C:$C="marche_gayeri",IF(Données_prix!AE:AE&gt;0,Données_prix!AE:AE)))</f>
        <v>2000</v>
      </c>
      <c r="AC81" s="177">
        <v>3000</v>
      </c>
      <c r="AD81" s="13" cm="1">
        <f t="array" ref="AD81">MEDIAN(IF(Données_prix!$C:$C="marche_gayeri",IF(Données_prix!AG:AG&gt;0,Données_prix!AG:AG)))</f>
        <v>325</v>
      </c>
      <c r="AE81" s="178">
        <v>300</v>
      </c>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row>
    <row r="82" spans="1:82" ht="17.45">
      <c r="A82" s="13"/>
      <c r="B82" s="13" t="s">
        <v>2196</v>
      </c>
      <c r="C82" s="13" cm="1">
        <f t="array" ref="C82">MIN(IF(Données_prix!$C:$C="marche_gayeri",IF(Données_prix!F:F&gt;0,Données_prix!F:F)))</f>
        <v>1000</v>
      </c>
      <c r="D82" s="44" t="s">
        <v>2195</v>
      </c>
      <c r="E82" s="44" t="s">
        <v>2195</v>
      </c>
      <c r="F82" s="44" t="s">
        <v>2195</v>
      </c>
      <c r="G82" s="13" cm="1">
        <f t="array" ref="G82">MIN(IF(Données_prix!$C:$C="marche_gayeri",IF(Données_prix!J:J&gt;0,Données_prix!J:J)))</f>
        <v>500</v>
      </c>
      <c r="H82" s="13" cm="1">
        <f t="array" ref="H82">MIN(IF(Données_prix!$C:$C="marche_gayeri",IF(Données_prix!K:K&gt;0,Données_prix!K:K)))</f>
        <v>10000</v>
      </c>
      <c r="I82" s="13" cm="1">
        <f t="array" ref="I82">MIN(IF(Données_prix!$C:$C="marche_gayeri",IF(Données_prix!L:L&gt;0,Données_prix!L:L)))</f>
        <v>12000</v>
      </c>
      <c r="J82" s="13" cm="1">
        <f t="array" ref="J82">MIN(IF(Données_prix!$C:$C="marche_gayeri",IF(Données_prix!M:M&gt;0,Données_prix!M:M)))</f>
        <v>5000</v>
      </c>
      <c r="K82" s="13" cm="1">
        <f t="array" ref="K82">MIN(IF(Données_prix!$C:$C="marche_gayeri",IF(Données_prix!N:N&gt;0,Données_prix!N:N)))</f>
        <v>5000</v>
      </c>
      <c r="L82" s="41" cm="1">
        <f t="array" ref="L82">MIN(IF(Données_prix!$C:$C="marche_gayeri",IF(Données_prix!O:O&gt;0,Données_prix!O:O)))</f>
        <v>5000</v>
      </c>
      <c r="M82" s="41" cm="1">
        <f t="array" ref="M82">MIN(IF(Données_prix!$C:$C="marche_gayeri",IF(Données_prix!P:P&gt;0,Données_prix!P:P)))</f>
        <v>100</v>
      </c>
      <c r="N82" s="44" t="s">
        <v>2195</v>
      </c>
      <c r="O82" s="44" t="s">
        <v>2195</v>
      </c>
      <c r="P82" s="44" t="s">
        <v>2195</v>
      </c>
      <c r="Q82" s="13" cm="1">
        <f t="array" ref="Q82">MIN(IF(Données_prix!$C:$C="marche_gayeri",IF(Données_prix!T:T&gt;0,Données_prix!T:T)))</f>
        <v>7500</v>
      </c>
      <c r="R82" s="13" cm="1">
        <f t="array" ref="R82">MIN(IF(Données_prix!$C:$C="marche_gayeri",IF(Données_prix!U:U&gt;0,Données_prix!U:U)))</f>
        <v>4000</v>
      </c>
      <c r="S82" s="13" cm="1">
        <f t="array" ref="S82">MIN(IF(Données_prix!$C:$C="marche_gayeri",IF(Données_prix!V:V&gt;0,Données_prix!V:V)))</f>
        <v>750</v>
      </c>
      <c r="T82" s="13" cm="1">
        <f t="array" ref="T82">MIN(IF(Données_prix!$C:$C="marche_gayeri",IF(Données_prix!W:W&gt;0,Données_prix!W:W)))</f>
        <v>150</v>
      </c>
      <c r="U82" s="44" t="s">
        <v>2195</v>
      </c>
      <c r="V82" s="44" t="s">
        <v>2195</v>
      </c>
      <c r="W82" s="42" cm="1">
        <f t="array" ref="W82">MIN(IF(Données_prix!$C:$C="marche_gayeri",IF(Données_prix!Z:Z&gt;0,Données_prix!Z:Z)))</f>
        <v>0</v>
      </c>
      <c r="X82" s="13" cm="1">
        <f t="array" ref="X82">MIN(IF(Données_prix!$C:$C="marche_gayeri",IF(Données_prix!AA:AA&gt;0,Données_prix!AA:AA)))</f>
        <v>2000</v>
      </c>
      <c r="Y82" s="13" cm="1">
        <f t="array" ref="Y82">MIN(IF(Données_prix!$C:$C="marche_gayeri",IF(Données_prix!AB:AB&gt;0,Données_prix!AB:AB)))</f>
        <v>3000</v>
      </c>
      <c r="Z82" s="13" cm="1">
        <f t="array" ref="Z82">MIN(IF(Données_prix!$C:$C="marche_gayeri",IF(Données_prix!AC:AC&gt;0,Données_prix!AC:AC)))</f>
        <v>2000</v>
      </c>
      <c r="AA82" s="13" cm="1">
        <f t="array" ref="AA82">MIN(IF(Données_prix!$C:$C="marche_gayeri",IF(Données_prix!AD:AD&gt;0,Données_prix!AD:AD)))</f>
        <v>2000</v>
      </c>
      <c r="AB82" s="13" cm="1">
        <f t="array" ref="AB82">MIN(IF(Données_prix!$C:$C="marche_gayeri",IF(Données_prix!AE:AE&gt;0,Données_prix!AE:AE)))</f>
        <v>1500</v>
      </c>
      <c r="AC82" s="43" t="s">
        <v>2195</v>
      </c>
      <c r="AD82" s="13" cm="1">
        <f t="array" ref="AD82">MIN(IF(Données_prix!$C:$C="marche_gayeri",IF(Données_prix!AG:AG&gt;0,Données_prix!AG:AG)))</f>
        <v>300</v>
      </c>
      <c r="AE82" s="44" t="s">
        <v>2195</v>
      </c>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row>
    <row r="83" spans="1:82" ht="17.45">
      <c r="A83" s="13"/>
      <c r="B83" s="13" t="s">
        <v>2197</v>
      </c>
      <c r="C83" s="13" cm="1">
        <f t="array" ref="C83">MAX(IF(Données_prix!$C:$C="marche_gayeri",IF(Données_prix!F:F&gt;0,Données_prix!F:F)))</f>
        <v>1500</v>
      </c>
      <c r="D83" s="44" t="s">
        <v>2195</v>
      </c>
      <c r="E83" s="44" t="s">
        <v>2195</v>
      </c>
      <c r="F83" s="44" t="s">
        <v>2195</v>
      </c>
      <c r="G83" s="13" cm="1">
        <f t="array" ref="G83">MAX(IF(Données_prix!$C:$C="marche_gayeri",IF(Données_prix!J:J&gt;0,Données_prix!J:J)))</f>
        <v>500</v>
      </c>
      <c r="H83" s="13" cm="1">
        <f t="array" ref="H83">MAX(IF(Données_prix!$C:$C="marche_gayeri",IF(Données_prix!K:K&gt;0,Données_prix!K:K)))</f>
        <v>10000</v>
      </c>
      <c r="I83" s="13" cm="1">
        <f t="array" ref="I83">MAX(IF(Données_prix!$C:$C="marche_gayeri",IF(Données_prix!L:L&gt;0,Données_prix!L:L)))</f>
        <v>12500</v>
      </c>
      <c r="J83" s="13" cm="1">
        <f t="array" ref="J83">MAX(IF(Données_prix!$C:$C="marche_gayeri",IF(Données_prix!M:M&gt;0,Données_prix!M:M)))</f>
        <v>5000</v>
      </c>
      <c r="K83" s="13" cm="1">
        <f t="array" ref="K83">MAX(IF(Données_prix!$C:$C="marche_gayeri",IF(Données_prix!N:N&gt;0,Données_prix!N:N)))</f>
        <v>5000</v>
      </c>
      <c r="L83" s="41" cm="1">
        <f t="array" ref="L83">MAX(IF(Données_prix!$C:$C="marche_gayeri",IF(Données_prix!O:O&gt;0,Données_prix!O:O)))</f>
        <v>5000</v>
      </c>
      <c r="M83" s="41" cm="1">
        <f t="array" ref="M83">MAX(IF(Données_prix!$C:$C="marche_gayeri",IF(Données_prix!P:P&gt;0,Données_prix!P:P)))</f>
        <v>100</v>
      </c>
      <c r="N83" s="44" t="s">
        <v>2195</v>
      </c>
      <c r="O83" s="44" t="s">
        <v>2195</v>
      </c>
      <c r="P83" s="44" t="s">
        <v>2195</v>
      </c>
      <c r="Q83" s="13" cm="1">
        <f t="array" ref="Q83">MAX(IF(Données_prix!$C:$C="marche_gayeri",IF(Données_prix!T:T&gt;0,Données_prix!T:T)))</f>
        <v>7500</v>
      </c>
      <c r="R83" s="13" cm="1">
        <f t="array" ref="R83">MAX(IF(Données_prix!$C:$C="marche_gayeri",IF(Données_prix!U:U&gt;0,Données_prix!U:U)))</f>
        <v>5000</v>
      </c>
      <c r="S83" s="13" cm="1">
        <f t="array" ref="S83">MAX(IF(Données_prix!$C:$C="marche_gayeri",IF(Données_prix!V:V&gt;0,Données_prix!V:V)))</f>
        <v>1000</v>
      </c>
      <c r="T83" s="13" cm="1">
        <f t="array" ref="T83">MAX(IF(Données_prix!$C:$C="marche_gayeri",IF(Données_prix!W:W&gt;0,Données_prix!W:W)))</f>
        <v>150</v>
      </c>
      <c r="U83" s="44" t="s">
        <v>2195</v>
      </c>
      <c r="V83" s="44" t="s">
        <v>2195</v>
      </c>
      <c r="W83" s="42" cm="1">
        <f t="array" ref="W83">MAX(IF(Données_prix!$C:$C="marche_gayeri",IF(Données_prix!Z:Z&gt;0,Données_prix!Z:Z)))</f>
        <v>0</v>
      </c>
      <c r="X83" s="13" cm="1">
        <f t="array" ref="X83">MAX(IF(Données_prix!$C:$C="marche_gayeri",IF(Données_prix!AA:AA&gt;0,Données_prix!AA:AA)))</f>
        <v>2250</v>
      </c>
      <c r="Y83" s="13" cm="1">
        <f t="array" ref="Y83">MAX(IF(Données_prix!$C:$C="marche_gayeri",IF(Données_prix!AB:AB&gt;0,Données_prix!AB:AB)))</f>
        <v>3250</v>
      </c>
      <c r="Z83" s="13" cm="1">
        <f t="array" ref="Z83">MAX(IF(Données_prix!$C:$C="marche_gayeri",IF(Données_prix!AC:AC&gt;0,Données_prix!AC:AC)))</f>
        <v>2000</v>
      </c>
      <c r="AA83" s="13" cm="1">
        <f t="array" ref="AA83">MAX(IF(Données_prix!$C:$C="marche_gayeri",IF(Données_prix!AD:AD&gt;0,Données_prix!AD:AD)))</f>
        <v>2000</v>
      </c>
      <c r="AB83" s="13" cm="1">
        <f t="array" ref="AB83">MAX(IF(Données_prix!$C:$C="marche_gayeri",IF(Données_prix!AE:AE&gt;0,Données_prix!AE:AE)))</f>
        <v>2000</v>
      </c>
      <c r="AC83" s="43" t="s">
        <v>2195</v>
      </c>
      <c r="AD83" s="13" cm="1">
        <f t="array" ref="AD83">MAX(IF(Données_prix!$C:$C="marche_gayeri",IF(Données_prix!AG:AG&gt;0,Données_prix!AG:AG)))</f>
        <v>350</v>
      </c>
      <c r="AE83" s="44" t="s">
        <v>2195</v>
      </c>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row>
    <row r="84" spans="1:82" ht="18" thickBot="1">
      <c r="A84" s="13"/>
      <c r="B84" s="70" t="s">
        <v>2198</v>
      </c>
      <c r="C84" s="71">
        <f>COUNTIFS(Données_prix!$C:$C,"marche_gayeri", Données_prix!F:F,"&lt;&gt;")</f>
        <v>4</v>
      </c>
      <c r="D84" s="87">
        <f>COUNTIFS(Données_prix!$C:$C,"marche_gayeri", Données_prix!G:G,"&lt;&gt;")</f>
        <v>0</v>
      </c>
      <c r="E84" s="87">
        <f>COUNTIFS(Données_prix!$C:$C,"marche_gayeri", Données_prix!H:H,"&lt;&gt;")</f>
        <v>0</v>
      </c>
      <c r="F84" s="172">
        <f>COUNTIFS(Données_prix!$C:$C,"marche_gayeri", Données_prix!I:I,"&lt;&gt;")</f>
        <v>0</v>
      </c>
      <c r="G84" s="71">
        <f>COUNTIFS(Données_prix!$C:$C,"marche_gayeri", Données_prix!J:J,"&lt;&gt;")</f>
        <v>4</v>
      </c>
      <c r="H84" s="71">
        <f>COUNTIFS(Données_prix!$C:$C,"marche_gayeri", Données_prix!K:K,"&lt;&gt;")</f>
        <v>3</v>
      </c>
      <c r="I84" s="71">
        <f>COUNTIFS(Données_prix!$C:$C,"marche_gayeri", Données_prix!L:L,"&lt;&gt;")</f>
        <v>3</v>
      </c>
      <c r="J84" s="71">
        <f>COUNTIFS(Données_prix!$C:$C,"marche_gayeri", Données_prix!M:M,"&lt;&gt;")</f>
        <v>3</v>
      </c>
      <c r="K84" s="71">
        <f>COUNTIFS(Données_prix!$C:$C,"marche_gayeri", Données_prix!N:N,"&lt;&gt;")</f>
        <v>3</v>
      </c>
      <c r="L84" s="171">
        <f>COUNTIFS(Données_prix!$C:$C,"marche_gayeri", Données_prix!O:O,"&lt;&gt;")</f>
        <v>2</v>
      </c>
      <c r="M84" s="72">
        <f>COUNTIFS(Données_prix!$C:$C,"marche_gayeri", Données_prix!P:P,"&lt;&gt;")</f>
        <v>2</v>
      </c>
      <c r="N84" s="72">
        <f>COUNTIFS(Données_prix!$C:$C,"marche_gayeri", Données_prix!Q:Q,"&lt;&gt;")</f>
        <v>0</v>
      </c>
      <c r="O84" s="82">
        <f>COUNTIFS(Données_prix!$C:$C,"marche_gayeri", Données_prix!R:R,"&lt;&gt;")</f>
        <v>0</v>
      </c>
      <c r="P84" s="82">
        <f>COUNTIFS(Données_prix!$C:$C,"marche_gayeri", Données_prix!S:S,"&lt;&gt;")</f>
        <v>0</v>
      </c>
      <c r="Q84" s="71">
        <f>COUNTIFS(Données_prix!$C:$C,"marche_gayeri", Données_prix!T:T,"&lt;&gt;")</f>
        <v>3</v>
      </c>
      <c r="R84" s="71">
        <f>COUNTIFS(Données_prix!$C:$C,"marche_gayeri", Données_prix!U:U,"&lt;&gt;")</f>
        <v>3</v>
      </c>
      <c r="S84" s="71">
        <f>COUNTIFS(Données_prix!$C:$C,"marche_gayeri", Données_prix!V:V,"&lt;&gt;")</f>
        <v>3</v>
      </c>
      <c r="T84" s="71">
        <f>COUNTIFS(Données_prix!$C:$C,"marche_gayeri", Données_prix!W:W,"&lt;&gt;")</f>
        <v>4</v>
      </c>
      <c r="U84" s="72">
        <f>COUNTIFS(Données_prix!$C:$C,"marche_gayeri", Données_prix!X:X,"&lt;&gt;")</f>
        <v>0</v>
      </c>
      <c r="V84" s="72">
        <f>COUNTIFS(Données_prix!$C:$C,"marche_gayeri", Données_prix!Y:Y,"&lt;&gt;")</f>
        <v>0</v>
      </c>
      <c r="W84" s="72">
        <f>COUNTIFS(Données_prix!$C:$C,"marche_gayeri", Données_prix!Z:Z,"&lt;&gt;")</f>
        <v>0</v>
      </c>
      <c r="X84" s="71">
        <f>COUNTIFS(Données_prix!$C:$C,"marche_gayeri", Données_prix!AA:AA,"&lt;&gt;")</f>
        <v>4</v>
      </c>
      <c r="Y84" s="71">
        <f>COUNTIFS(Données_prix!$C:$C,"marche_gayeri", Données_prix!AB:AB,"&lt;&gt;")</f>
        <v>4</v>
      </c>
      <c r="Z84" s="71">
        <f>COUNTIFS(Données_prix!$C:$C,"marche_gayeri", Données_prix!AC:AC,"&lt;&gt;")</f>
        <v>4</v>
      </c>
      <c r="AA84" s="71">
        <f>COUNTIFS(Données_prix!$C:$C,"marche_gayeri", Données_prix!AD:AD,"&lt;&gt;")</f>
        <v>4</v>
      </c>
      <c r="AB84" s="71">
        <f>COUNTIFS(Données_prix!$C:$C,"marche_gayeri", Données_prix!AE:AE,"&lt;&gt;")</f>
        <v>4</v>
      </c>
      <c r="AC84" s="172">
        <f>COUNTIFS(Données_prix!$C:$C,"marche_gayeri", Données_prix!AF:AF,"&lt;&gt;")</f>
        <v>0</v>
      </c>
      <c r="AD84" s="71">
        <f>COUNTIFS(Données_prix!$C:$C,"marche_gayeri", Données_prix!AG:AG,"&lt;&gt;")</f>
        <v>4</v>
      </c>
      <c r="AE84" s="72">
        <f>COUNTIFS(Données_prix!$C:$C,"marche_gayeri", Données_prix!CL:CL,"&lt;&gt;")</f>
        <v>0</v>
      </c>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row>
    <row r="85" spans="1:82" ht="17.45">
      <c r="A85" s="13"/>
      <c r="B85" s="13"/>
      <c r="C85" s="78">
        <f>SUM(C81:G81)</f>
        <v>6375</v>
      </c>
      <c r="D85" s="13"/>
      <c r="E85" s="13"/>
      <c r="F85" s="13"/>
      <c r="G85" s="13"/>
      <c r="H85" s="79">
        <f>SUM(H81:K81)</f>
        <v>32500</v>
      </c>
      <c r="I85" s="13"/>
      <c r="J85" s="13"/>
      <c r="K85" s="13"/>
      <c r="L85" s="80">
        <f>SUM(M81,O81,Q81,R81,S81,T81,U81,V81,W81,,X81,Y81,Z81,AA81,AB81,AC81,AD81,AE81)</f>
        <v>60525</v>
      </c>
      <c r="M85" s="13"/>
      <c r="N85" s="13"/>
      <c r="O85" s="45"/>
      <c r="P85" s="45"/>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row>
    <row r="86" spans="1:82" ht="17.45">
      <c r="A86" s="13"/>
      <c r="B86" s="13"/>
      <c r="C86" s="86">
        <f>SUM(C85+H85+L85)</f>
        <v>99400</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row>
    <row r="87" spans="1:82" ht="17.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row>
    <row r="88" spans="1:82" ht="17.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row>
    <row r="89" spans="1:82" ht="17.45">
      <c r="A89" s="68" t="s">
        <v>2206</v>
      </c>
      <c r="B89" s="13"/>
      <c r="C89" s="13"/>
      <c r="D89" s="13"/>
      <c r="E89" s="13"/>
      <c r="F89" s="13"/>
      <c r="G89" s="13"/>
      <c r="H89" s="13"/>
      <c r="I89" s="13"/>
      <c r="J89" s="13"/>
      <c r="K89" s="13"/>
      <c r="L89" s="45"/>
      <c r="M89" s="13"/>
      <c r="N89" s="13"/>
      <c r="O89" s="45"/>
      <c r="P89" s="45"/>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row>
    <row r="90" spans="1:82" ht="17.45">
      <c r="A90" s="13"/>
      <c r="B90" s="13" t="s">
        <v>2194</v>
      </c>
      <c r="C90" s="13" cm="1">
        <f t="array" ref="C90">MEDIAN(IF(Données_prix!$C:$C="marche_gorom-gorom",IF(Données_prix!F:F&gt;0,Données_prix!F:F)))</f>
        <v>1500</v>
      </c>
      <c r="D90" s="13" cm="1">
        <f t="array" ref="D90">MEDIAN(IF(Données_prix!$C:$C="marche_gorom-gorom",IF(Données_prix!G:G&gt;0,Données_prix!G:G)))</f>
        <v>4500</v>
      </c>
      <c r="E90" s="13" cm="1">
        <f t="array" ref="E90">MEDIAN(IF(Données_prix!$C:$C="marche_gorom-gorom",IF(Données_prix!H:H&gt;0,Données_prix!H:H)))</f>
        <v>5000</v>
      </c>
      <c r="F90" s="13" cm="1">
        <f t="array" ref="F90">MEDIAN(IF(Données_prix!$C:$C="marche_gorom-gorom",IF(Données_prix!I:I&gt;0,Données_prix!I:I)))</f>
        <v>550</v>
      </c>
      <c r="G90" s="13" cm="1">
        <f t="array" ref="G90">MEDIAN(IF(Données_prix!$C:$C="marche_gorom-gorom",IF(Données_prix!J:J&gt;0,Données_prix!J:J)))</f>
        <v>350</v>
      </c>
      <c r="H90" s="13" cm="1">
        <f t="array" ref="H90">MEDIAN(IF(Données_prix!$C:$C="marche_gorom-gorom",IF(Données_prix!K:K&gt;0,Données_prix!K:K)))</f>
        <v>7000</v>
      </c>
      <c r="I90" s="13" cm="1">
        <f t="array" ref="I90">MEDIAN(IF(Données_prix!$C:$C="marche_gorom-gorom",IF(Données_prix!L:L&gt;0,Données_prix!L:L)))</f>
        <v>15000</v>
      </c>
      <c r="J90" s="13" cm="1">
        <f t="array" ref="J90">MEDIAN(IF(Données_prix!$C:$C="marche_gorom-gorom",IF(Données_prix!M:M&gt;0,Données_prix!M:M)))</f>
        <v>1500</v>
      </c>
      <c r="K90" s="13" cm="1">
        <f t="array" ref="K90">MEDIAN(IF(Données_prix!$C:$C="marche_gorom-gorom",IF(Données_prix!N:N&gt;0,Données_prix!N:N)))</f>
        <v>2500</v>
      </c>
      <c r="L90" s="13" cm="1">
        <f t="array" ref="L90">MEDIAN(IF(Données_prix!$C:$C="marche_gorom-gorom",IF(Données_prix!O:O&gt;0,Données_prix!O:O)))</f>
        <v>4500</v>
      </c>
      <c r="M90" s="13" cm="1">
        <f t="array" ref="M90">MEDIAN(IF(Données_prix!$C:$C="marche_gorom-gorom",IF(Données_prix!P:P&gt;0,Données_prix!P:P)))</f>
        <v>100</v>
      </c>
      <c r="N90" s="44" t="s">
        <v>2195</v>
      </c>
      <c r="O90" s="69">
        <v>29250</v>
      </c>
      <c r="P90" s="179">
        <v>35125</v>
      </c>
      <c r="Q90" s="13" cm="1">
        <f t="array" ref="Q90">MEDIAN(IF(Données_prix!$C:$C="marche_gorom-gorom",IF(Données_prix!T:T&gt;0,Données_prix!T:T)))</f>
        <v>8500</v>
      </c>
      <c r="R90" s="13" cm="1">
        <f t="array" ref="R90">MEDIAN(IF(Données_prix!$C:$C="marche_gorom-gorom",IF(Données_prix!U:U&gt;0,Données_prix!U:U)))</f>
        <v>7500</v>
      </c>
      <c r="S90" s="13" cm="1">
        <f t="array" ref="S90">MEDIAN(IF(Données_prix!$C:$C="marche_gorom-gorom",IF(Données_prix!V:V&gt;0,Données_prix!V:V)))</f>
        <v>2375</v>
      </c>
      <c r="T90" s="13" cm="1">
        <f t="array" ref="T90">MEDIAN(IF(Données_prix!$C:$C="marche_gorom-gorom",IF(Données_prix!W:W&gt;0,Données_prix!W:W)))</f>
        <v>237.5</v>
      </c>
      <c r="U90" s="13" cm="1">
        <f t="array" ref="U90">MEDIAN(IF(Données_prix!$C:$C="marche_gorom-gorom",IF(Données_prix!X:X&gt;0,Données_prix!X:X)))</f>
        <v>750</v>
      </c>
      <c r="V90" s="13" cm="1">
        <f t="array" ref="V90">MEDIAN(IF(Données_prix!$C:$C="marche_gorom-gorom",IF(Données_prix!Y:Y&gt;0,Données_prix!Y:Y)))</f>
        <v>1250</v>
      </c>
      <c r="W90" s="13" cm="1">
        <f t="array" ref="W90">MEDIAN(IF(Données_prix!$C:$C="marche_gorom-gorom",IF(Données_prix!Z:Z&gt;0,Données_prix!Z:Z)))</f>
        <v>2000</v>
      </c>
      <c r="X90" s="13" cm="1">
        <f t="array" ref="X90">MEDIAN(IF(Données_prix!$C:$C="marche_gorom-gorom",IF(Données_prix!AA:AA&gt;0,Données_prix!AA:AA)))</f>
        <v>2000</v>
      </c>
      <c r="Y90" s="13" cm="1">
        <f t="array" ref="Y90">MEDIAN(IF(Données_prix!$C:$C="marche_gorom-gorom",IF(Données_prix!AB:AB&gt;0,Données_prix!AB:AB)))</f>
        <v>3750</v>
      </c>
      <c r="Z90" s="13" cm="1">
        <f t="array" ref="Z90">MEDIAN(IF(Données_prix!$C:$C="marche_gorom-gorom",IF(Données_prix!AC:AC&gt;0,Données_prix!AC:AC)))</f>
        <v>3000</v>
      </c>
      <c r="AA90" s="13" cm="1">
        <f t="array" ref="AA90">MEDIAN(IF(Données_prix!$C:$C="marche_gorom-gorom",IF(Données_prix!AD:AD&gt;0,Données_prix!AD:AD)))</f>
        <v>3000</v>
      </c>
      <c r="AB90" s="13" cm="1">
        <f t="array" ref="AB90">MEDIAN(IF(Données_prix!$C:$C="marche_gorom-gorom",IF(Données_prix!AE:AE&gt;0,Données_prix!AE:AE)))</f>
        <v>3750</v>
      </c>
      <c r="AC90" s="13" cm="1">
        <f t="array" ref="AC90">MEDIAN(IF(Données_prix!$C:$C="marche_gorom-gorom",IF(Données_prix!AF:AF&gt;0,Données_prix!AF:AF)))</f>
        <v>7000</v>
      </c>
      <c r="AD90" s="13" cm="1">
        <f t="array" ref="AD90">MEDIAN(IF(Données_prix!$C:$C="marche_gorom-gorom",IF(Données_prix!AG:AG&gt;0,Données_prix!AG:AG)))</f>
        <v>500</v>
      </c>
      <c r="AE90" s="13" cm="1">
        <f t="array" ref="AE90">MEDIAN(IF(Données_prix!$C:$C="marche_gorom-gorom",IF(Données_prix!CL:CL&gt;0,Données_prix!CL:CL)))</f>
        <v>200</v>
      </c>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row>
    <row r="91" spans="1:82" ht="17.45">
      <c r="A91" s="13"/>
      <c r="B91" s="13" t="s">
        <v>2196</v>
      </c>
      <c r="C91" s="13" cm="1">
        <f t="array" ref="C91">MIN(IF(Données_prix!$C:$C="marche_gorom-gorom",IF(Données_prix!F:F&gt;0,Données_prix!F:F)))</f>
        <v>1300</v>
      </c>
      <c r="D91" s="13" cm="1">
        <f t="array" ref="D91">MIN(IF(Données_prix!$C:$C="marche_gorom-gorom",IF(Données_prix!G:G&gt;0,Données_prix!G:G)))</f>
        <v>4000</v>
      </c>
      <c r="E91" s="13" cm="1">
        <f t="array" ref="E91">MIN(IF(Données_prix!$C:$C="marche_gorom-gorom",IF(Données_prix!H:H&gt;0,Données_prix!H:H)))</f>
        <v>4500</v>
      </c>
      <c r="F91" s="13" cm="1">
        <f t="array" ref="F91">MIN(IF(Données_prix!$C:$C="marche_gorom-gorom",IF(Données_prix!I:I&gt;0,Données_prix!I:I)))</f>
        <v>400</v>
      </c>
      <c r="G91" s="13" cm="1">
        <f t="array" ref="G91">MIN(IF(Données_prix!$C:$C="marche_gorom-gorom",IF(Données_prix!J:J&gt;0,Données_prix!J:J)))</f>
        <v>300</v>
      </c>
      <c r="H91" s="13" cm="1">
        <f t="array" ref="H91">MIN(IF(Données_prix!$C:$C="marche_gorom-gorom",IF(Données_prix!K:K&gt;0,Données_prix!K:K)))</f>
        <v>6000</v>
      </c>
      <c r="I91" s="13" cm="1">
        <f t="array" ref="I91">MIN(IF(Données_prix!$C:$C="marche_gorom-gorom",IF(Données_prix!L:L&gt;0,Données_prix!L:L)))</f>
        <v>14000</v>
      </c>
      <c r="J91" s="13" cm="1">
        <f t="array" ref="J91">MIN(IF(Données_prix!$C:$C="marche_gorom-gorom",IF(Données_prix!M:M&gt;0,Données_prix!M:M)))</f>
        <v>1000</v>
      </c>
      <c r="K91" s="13" cm="1">
        <f t="array" ref="K91">MIN(IF(Données_prix!$C:$C="marche_gorom-gorom",IF(Données_prix!N:N&gt;0,Données_prix!N:N)))</f>
        <v>1500</v>
      </c>
      <c r="L91" s="45" cm="1">
        <f t="array" ref="L91">MIN(IF(Données_prix!$C:$C="marche_gorom-gorom",IF(Données_prix!O:O&gt;0,Données_prix!O:O)))</f>
        <v>4000</v>
      </c>
      <c r="M91" s="13" cm="1">
        <f t="array" ref="M91">MIN(IF(Données_prix!$C:$C="marche_gorom-gorom",IF(Données_prix!P:P&gt;0,Données_prix!P:P)))</f>
        <v>100</v>
      </c>
      <c r="N91" s="44" t="s">
        <v>2195</v>
      </c>
      <c r="O91" s="44" t="s">
        <v>2195</v>
      </c>
      <c r="P91" s="44" t="s">
        <v>2195</v>
      </c>
      <c r="Q91" s="13" cm="1">
        <f t="array" ref="Q91">MIN(IF(Données_prix!$C:$C="marche_gorom-gorom",IF(Données_prix!T:T&gt;0,Données_prix!T:T)))</f>
        <v>8000</v>
      </c>
      <c r="R91" s="13" cm="1">
        <f t="array" ref="R91">MIN(IF(Données_prix!$C:$C="marche_gorom-gorom",IF(Données_prix!U:U&gt;0,Données_prix!U:U)))</f>
        <v>6500</v>
      </c>
      <c r="S91" s="13" cm="1">
        <f t="array" ref="S91">MIN(IF(Données_prix!$C:$C="marche_gorom-gorom",IF(Données_prix!V:V&gt;0,Données_prix!V:V)))</f>
        <v>1400</v>
      </c>
      <c r="T91" s="13" cm="1">
        <f t="array" ref="T91">MIN(IF(Données_prix!$C:$C="marche_gorom-gorom",IF(Données_prix!W:W&gt;0,Données_prix!W:W)))</f>
        <v>150</v>
      </c>
      <c r="U91" s="13" cm="1">
        <f t="array" ref="U91">MIN(IF(Données_prix!$C:$C="marche_gorom-gorom",IF(Données_prix!X:X&gt;0,Données_prix!X:X)))</f>
        <v>750</v>
      </c>
      <c r="V91" s="13" cm="1">
        <f t="array" ref="V91">MIN(IF(Données_prix!$C:$C="marche_gorom-gorom",IF(Données_prix!Y:Y&gt;0,Données_prix!Y:Y)))</f>
        <v>1250</v>
      </c>
      <c r="W91" s="13" cm="1">
        <f t="array" ref="W91">MIN(IF(Données_prix!$C:$C="marche_gorom-gorom",IF(Données_prix!Z:Z&gt;0,Données_prix!Z:Z)))</f>
        <v>2000</v>
      </c>
      <c r="X91" s="13" cm="1">
        <f t="array" ref="X91">MIN(IF(Données_prix!$C:$C="marche_gorom-gorom",IF(Données_prix!AA:AA&gt;0,Données_prix!AA:AA)))</f>
        <v>1600</v>
      </c>
      <c r="Y91" s="13" cm="1">
        <f t="array" ref="Y91">MIN(IF(Données_prix!$C:$C="marche_gorom-gorom",IF(Données_prix!AB:AB&gt;0,Données_prix!AB:AB)))</f>
        <v>3000</v>
      </c>
      <c r="Z91" s="13" cm="1">
        <f t="array" ref="Z91">MIN(IF(Données_prix!$C:$C="marche_gorom-gorom",IF(Données_prix!AC:AC&gt;0,Données_prix!AC:AC)))</f>
        <v>3000</v>
      </c>
      <c r="AA91" s="13" cm="1">
        <f t="array" ref="AA91">MIN(IF(Données_prix!$C:$C="marche_gorom-gorom",IF(Données_prix!AD:AD&gt;0,Données_prix!AD:AD)))</f>
        <v>3000</v>
      </c>
      <c r="AB91" s="13" cm="1">
        <f t="array" ref="AB91">MIN(IF(Données_prix!$C:$C="marche_gorom-gorom",IF(Données_prix!AE:AE&gt;0,Données_prix!AE:AE)))</f>
        <v>1250</v>
      </c>
      <c r="AC91" s="13" cm="1">
        <f t="array" ref="AC91">MIN(IF(Données_prix!$C:$C="marche_gorom-gorom",IF(Données_prix!AF:AF&gt;0,Données_prix!AF:AF)))</f>
        <v>7000</v>
      </c>
      <c r="AD91" s="13" cm="1">
        <f t="array" ref="AD91">MIN(IF(Données_prix!$C:$C="marche_gorom-gorom",IF(Données_prix!AG:AG&gt;0,Données_prix!AG:AG)))</f>
        <v>500</v>
      </c>
      <c r="AE91" s="13" cm="1">
        <f t="array" ref="AE91">MIN(IF(Données_prix!$C:$C="marche_gorom-gorom",IF(Données_prix!CL:CL&gt;0,Données_prix!CL:CL)))</f>
        <v>200</v>
      </c>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row>
    <row r="92" spans="1:82" ht="17.45">
      <c r="A92" s="13"/>
      <c r="B92" s="13" t="s">
        <v>2197</v>
      </c>
      <c r="C92" s="13" cm="1">
        <f t="array" ref="C92">MAX(IF(Données_prix!$C:$C="marche_gorom-gorom",IF(Données_prix!F:F&gt;0,Données_prix!F:F)))</f>
        <v>2000</v>
      </c>
      <c r="D92" s="13" cm="1">
        <f t="array" ref="D92">MAX(IF(Données_prix!$C:$C="marche_gorom-gorom",IF(Données_prix!G:G&gt;0,Données_prix!G:G)))</f>
        <v>4500</v>
      </c>
      <c r="E92" s="13" cm="1">
        <f t="array" ref="E92">MAX(IF(Données_prix!$C:$C="marche_gorom-gorom",IF(Données_prix!H:H&gt;0,Données_prix!H:H)))</f>
        <v>5000</v>
      </c>
      <c r="F92" s="13" cm="1">
        <f t="array" ref="F92">MAX(IF(Données_prix!$C:$C="marche_gorom-gorom",IF(Données_prix!I:I&gt;0,Données_prix!I:I)))</f>
        <v>600</v>
      </c>
      <c r="G92" s="13" cm="1">
        <f t="array" ref="G92">MAX(IF(Données_prix!$C:$C="marche_gorom-gorom",IF(Données_prix!J:J&gt;0,Données_prix!J:J)))</f>
        <v>350</v>
      </c>
      <c r="H92" s="13" cm="1">
        <f t="array" ref="H92">MAX(IF(Données_prix!$C:$C="marche_gorom-gorom",IF(Données_prix!K:K&gt;0,Données_prix!K:K)))</f>
        <v>7500</v>
      </c>
      <c r="I92" s="13" cm="1">
        <f t="array" ref="I92">MAX(IF(Données_prix!$C:$C="marche_gorom-gorom",IF(Données_prix!L:L&gt;0,Données_prix!L:L)))</f>
        <v>19500</v>
      </c>
      <c r="J92" s="13" cm="1">
        <f t="array" ref="J92">MAX(IF(Données_prix!$C:$C="marche_gorom-gorom",IF(Données_prix!M:M&gt;0,Données_prix!M:M)))</f>
        <v>2000</v>
      </c>
      <c r="K92" s="13" cm="1">
        <f t="array" ref="K92">MAX(IF(Données_prix!$C:$C="marche_gorom-gorom",IF(Données_prix!N:N&gt;0,Données_prix!N:N)))</f>
        <v>3000</v>
      </c>
      <c r="L92" s="45" cm="1">
        <f t="array" ref="L92">MAX(IF(Données_prix!$C:$C="marche_gorom-gorom",IF(Données_prix!O:O&gt;0,Données_prix!O:O)))</f>
        <v>6000</v>
      </c>
      <c r="M92" s="13" cm="1">
        <f t="array" ref="M92">MAX(IF(Données_prix!$C:$C="marche_gorom-gorom",IF(Données_prix!P:P&gt;0,Données_prix!P:P)))</f>
        <v>100</v>
      </c>
      <c r="N92" s="44" t="s">
        <v>2195</v>
      </c>
      <c r="O92" s="44" t="s">
        <v>2195</v>
      </c>
      <c r="P92" s="44" t="s">
        <v>2195</v>
      </c>
      <c r="Q92" s="13" cm="1">
        <f t="array" ref="Q92">MAX(IF(Données_prix!$C:$C="marche_gorom-gorom",IF(Données_prix!T:T&gt;0,Données_prix!T:T)))</f>
        <v>8500</v>
      </c>
      <c r="R92" s="13" cm="1">
        <f t="array" ref="R92">MAX(IF(Données_prix!$C:$C="marche_gorom-gorom",IF(Données_prix!U:U&gt;0,Données_prix!U:U)))</f>
        <v>7500</v>
      </c>
      <c r="S92" s="13" cm="1">
        <f t="array" ref="S92">MAX(IF(Données_prix!$C:$C="marche_gorom-gorom",IF(Données_prix!V:V&gt;0,Données_prix!V:V)))</f>
        <v>2500</v>
      </c>
      <c r="T92" s="13" cm="1">
        <f t="array" ref="T92">MAX(IF(Données_prix!$C:$C="marche_gorom-gorom",IF(Données_prix!W:W&gt;0,Données_prix!W:W)))</f>
        <v>250</v>
      </c>
      <c r="U92" s="13" cm="1">
        <f t="array" ref="U92">MAX(IF(Données_prix!$C:$C="marche_gorom-gorom",IF(Données_prix!X:X&gt;0,Données_prix!X:X)))</f>
        <v>750</v>
      </c>
      <c r="V92" s="13" cm="1">
        <f t="array" ref="V92">MAX(IF(Données_prix!$C:$C="marche_gorom-gorom",IF(Données_prix!Y:Y&gt;0,Données_prix!Y:Y)))</f>
        <v>1250</v>
      </c>
      <c r="W92" s="13" cm="1">
        <f t="array" ref="W92">MAX(IF(Données_prix!$C:$C="marche_gorom-gorom",IF(Données_prix!Z:Z&gt;0,Données_prix!Z:Z)))</f>
        <v>2000</v>
      </c>
      <c r="X92" s="13" cm="1">
        <f t="array" ref="X92">MAX(IF(Données_prix!$C:$C="marche_gorom-gorom",IF(Données_prix!AA:AA&gt;0,Données_prix!AA:AA)))</f>
        <v>2000</v>
      </c>
      <c r="Y92" s="13" cm="1">
        <f t="array" ref="Y92">MAX(IF(Données_prix!$C:$C="marche_gorom-gorom",IF(Données_prix!AB:AB&gt;0,Données_prix!AB:AB)))</f>
        <v>4000</v>
      </c>
      <c r="Z92" s="13" cm="1">
        <f t="array" ref="Z92">MAX(IF(Données_prix!$C:$C="marche_gorom-gorom",IF(Données_prix!AC:AC&gt;0,Données_prix!AC:AC)))</f>
        <v>3000</v>
      </c>
      <c r="AA92" s="13" cm="1">
        <f t="array" ref="AA92">MAX(IF(Données_prix!$C:$C="marche_gorom-gorom",IF(Données_prix!AD:AD&gt;0,Données_prix!AD:AD)))</f>
        <v>3500</v>
      </c>
      <c r="AB92" s="13" cm="1">
        <f t="array" ref="AB92">MAX(IF(Données_prix!$C:$C="marche_gorom-gorom",IF(Données_prix!AE:AE&gt;0,Données_prix!AE:AE)))</f>
        <v>7000</v>
      </c>
      <c r="AC92" s="13" cm="1">
        <f t="array" ref="AC92">MAX(IF(Données_prix!$C:$C="marche_gorom-gorom",IF(Données_prix!AF:AF&gt;0,Données_prix!AF:AF)))</f>
        <v>7000</v>
      </c>
      <c r="AD92" s="13" cm="1">
        <f t="array" ref="AD92">MAX(IF(Données_prix!$C:$C="marche_gorom-gorom",IF(Données_prix!AG:AG&gt;0,Données_prix!AG:AG)))</f>
        <v>650</v>
      </c>
      <c r="AE92" s="13" cm="1">
        <f t="array" ref="AE92">MAX(IF(Données_prix!$C:$C="marche_gorom-gorom",IF(Données_prix!CL:CL&gt;0,Données_prix!CL:CL)))</f>
        <v>200</v>
      </c>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row>
    <row r="93" spans="1:82" ht="18" thickBot="1">
      <c r="A93" s="13"/>
      <c r="B93" s="70" t="s">
        <v>2198</v>
      </c>
      <c r="C93" s="71">
        <f>COUNTIFS(Données_prix!$C:$C,"marche_gorom-gorom", Données_prix!F:F,"&lt;&gt;")</f>
        <v>4</v>
      </c>
      <c r="D93" s="70">
        <f>COUNTIFS(Données_prix!$C:$C,"marche_gorom-gorom", Données_prix!G:G,"&lt;&gt;")</f>
        <v>4</v>
      </c>
      <c r="E93" s="70">
        <f>COUNTIFS(Données_prix!$C:$C,"marche_gorom-gorom", Données_prix!H:H,"&lt;&gt;")</f>
        <v>4</v>
      </c>
      <c r="F93" s="71">
        <f>COUNTIFS(Données_prix!$C:$C,"marche_gorom-gorom", Données_prix!I:I,"&lt;&gt;")</f>
        <v>4</v>
      </c>
      <c r="G93" s="71">
        <f>COUNTIFS(Données_prix!$C:$C,"marche_gorom-gorom", Données_prix!J:J,"&lt;&gt;")</f>
        <v>4</v>
      </c>
      <c r="H93" s="71">
        <f>COUNTIFS(Données_prix!$C:$C,"marche_gorom-gorom", Données_prix!K:K,"&lt;&gt;")</f>
        <v>4</v>
      </c>
      <c r="I93" s="71">
        <f>COUNTIFS(Données_prix!$C:$C,"marche_gorom-gorom", Données_prix!L:L,"&lt;&gt;")</f>
        <v>4</v>
      </c>
      <c r="J93" s="71">
        <f>COUNTIFS(Données_prix!$C:$C,"marche_gorom-gorom", Données_prix!M:M,"&lt;&gt;")</f>
        <v>4</v>
      </c>
      <c r="K93" s="71">
        <f>COUNTIFS(Données_prix!$C:$C,"marche_gorom-gorom", Données_prix!N:N,"&lt;&gt;")</f>
        <v>4</v>
      </c>
      <c r="L93" s="73">
        <f>COUNTIFS(Données_prix!$C:$C,"marche_gorom-gorom", Données_prix!O:O,"&lt;&gt;")</f>
        <v>3</v>
      </c>
      <c r="M93" s="71">
        <f>COUNTIFS(Données_prix!$C:$C,"marche_gorom-gorom", Données_prix!P:P,"&lt;&gt;")</f>
        <v>3</v>
      </c>
      <c r="N93" s="72">
        <f>COUNTIFS(Données_prix!$C:$C,"marche_gorom-gorom", Données_prix!Q:Q,"&lt;&gt;")</f>
        <v>0</v>
      </c>
      <c r="O93" s="82">
        <f>COUNTIFS(Données_prix!$C:$C,"marche_gorom-gorom", Données_prix!R:R,"&lt;&gt;")</f>
        <v>0</v>
      </c>
      <c r="P93" s="82">
        <f>COUNTIFS(Données_prix!$C:$C,"marche_gorom-gorom", Données_prix!S:S,"&lt;&gt;")</f>
        <v>0</v>
      </c>
      <c r="Q93" s="71">
        <f>COUNTIFS(Données_prix!$C:$C,"marche_gorom-gorom", Données_prix!T:T,"&lt;&gt;")</f>
        <v>4</v>
      </c>
      <c r="R93" s="71">
        <f>COUNTIFS(Données_prix!$C:$C,"marche_gorom-gorom", Données_prix!U:U,"&lt;&gt;")</f>
        <v>4</v>
      </c>
      <c r="S93" s="71">
        <f>COUNTIFS(Données_prix!$C:$C,"marche_gorom-gorom", Données_prix!V:V,"&lt;&gt;")</f>
        <v>4</v>
      </c>
      <c r="T93" s="71">
        <f>COUNTIFS(Données_prix!$C:$C,"marche_gorom-gorom", Données_prix!W:W,"&lt;&gt;")</f>
        <v>4</v>
      </c>
      <c r="U93" s="71">
        <f>COUNTIFS(Données_prix!$C:$C,"marche_gorom-gorom", Données_prix!X:X,"&lt;&gt;")</f>
        <v>3</v>
      </c>
      <c r="V93" s="71">
        <f>COUNTIFS(Données_prix!$C:$C,"marche_gorom-gorom", Données_prix!Y:Y,"&lt;&gt;")</f>
        <v>3</v>
      </c>
      <c r="W93" s="71">
        <f>COUNTIFS(Données_prix!$C:$C,"marche_gorom-gorom", Données_prix!Z:Z,"&lt;&gt;")</f>
        <v>3</v>
      </c>
      <c r="X93" s="71">
        <f>COUNTIFS(Données_prix!$C:$C,"marche_gorom-gorom", Données_prix!AA:AA,"&lt;&gt;")</f>
        <v>4</v>
      </c>
      <c r="Y93" s="71">
        <f>COUNTIFS(Données_prix!$C:$C,"marche_gorom-gorom", Données_prix!AB:AB,"&lt;&gt;")</f>
        <v>4</v>
      </c>
      <c r="Z93" s="71">
        <f>COUNTIFS(Données_prix!$C:$C,"marche_gorom-gorom", Données_prix!AC:AC,"&lt;&gt;")</f>
        <v>4</v>
      </c>
      <c r="AA93" s="71">
        <f>COUNTIFS(Données_prix!$C:$C,"marche_gorom-gorom", Données_prix!AD:AD,"&lt;&gt;")</f>
        <v>4</v>
      </c>
      <c r="AB93" s="71">
        <f>COUNTIFS(Données_prix!$C:$C,"marche_gorom-gorom", Données_prix!AE:AE,"&lt;&gt;")</f>
        <v>4</v>
      </c>
      <c r="AC93" s="71">
        <f>COUNTIFS(Données_prix!$C:$C,"marche_gorom-gorom", Données_prix!AF:AF,"&lt;&gt;")</f>
        <v>4</v>
      </c>
      <c r="AD93" s="71">
        <f>COUNTIFS(Données_prix!$C:$C,"marche_gorom-gorom", Données_prix!AG:AG,"&lt;&gt;")</f>
        <v>3</v>
      </c>
      <c r="AE93" s="71">
        <f>COUNTIFS(Données_prix!$C:$C,"marche_gorom-gorom", Données_prix!CL:CL,"&lt;&gt;")</f>
        <v>3</v>
      </c>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row>
    <row r="94" spans="1:82" ht="17.45">
      <c r="A94" s="13"/>
      <c r="B94" s="13"/>
      <c r="C94" s="78">
        <f>SUM(C90:G90)</f>
        <v>11900</v>
      </c>
      <c r="D94" s="13"/>
      <c r="E94" s="13"/>
      <c r="F94" s="13"/>
      <c r="G94" s="13"/>
      <c r="H94" s="79">
        <f>SUM(H90:K90)</f>
        <v>26000</v>
      </c>
      <c r="I94" s="13"/>
      <c r="J94" s="13"/>
      <c r="K94" s="13"/>
      <c r="L94" s="80">
        <f>SUM(M90,O90,Q90,R90,S90,T90,U90,V90,W90,,X90,Y90,Z90,AA90,AB90,AC90,AD90,AE90)</f>
        <v>75162.5</v>
      </c>
      <c r="M94" s="13"/>
      <c r="N94" s="13"/>
      <c r="O94" s="45"/>
      <c r="P94" s="45"/>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row>
    <row r="95" spans="1:82" ht="17.45">
      <c r="A95" s="13"/>
      <c r="B95" s="13"/>
      <c r="C95" s="86">
        <f>SUM(C94+H94+L94)</f>
        <v>113062.5</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row>
    <row r="96" spans="1:82" ht="17.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row>
    <row r="97" spans="1:82" ht="17.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row>
    <row r="98" spans="1:82" ht="17.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row>
    <row r="99" spans="1:82" ht="17.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row>
    <row r="100" spans="1:82" ht="17.45">
      <c r="A100" s="13"/>
      <c r="B100" s="13"/>
      <c r="C100" s="13"/>
      <c r="D100" s="13"/>
      <c r="E100" s="13"/>
      <c r="F100" s="13"/>
      <c r="G100" s="13"/>
      <c r="H100" s="13"/>
      <c r="I100" s="13"/>
      <c r="J100" s="13"/>
      <c r="K100" s="13"/>
      <c r="L100" s="35"/>
      <c r="M100" s="13"/>
      <c r="N100" s="13"/>
      <c r="O100" s="35"/>
      <c r="P100" s="35"/>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row>
    <row r="101" spans="1:82" ht="17.45">
      <c r="A101" s="68" t="s">
        <v>2207</v>
      </c>
      <c r="B101" s="13"/>
      <c r="C101" s="13"/>
      <c r="D101" s="13"/>
      <c r="E101" s="13"/>
      <c r="F101" s="13"/>
      <c r="G101" s="13"/>
      <c r="H101" s="13"/>
      <c r="I101" s="13"/>
      <c r="J101" s="13"/>
      <c r="K101" s="13"/>
      <c r="L101" s="35"/>
      <c r="M101" s="13"/>
      <c r="N101" s="13"/>
      <c r="O101" s="35"/>
      <c r="P101" s="35"/>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row>
    <row r="102" spans="1:82" ht="17.45">
      <c r="A102" s="13"/>
      <c r="B102" s="13" t="s">
        <v>2194</v>
      </c>
      <c r="C102" s="13" cm="1">
        <f t="array" ref="C102">MEDIAN(IF(Données_prix!$C:$C="marche_barsalogho",IF(Données_prix!F:F&gt;0,Données_prix!F:F)))</f>
        <v>1150</v>
      </c>
      <c r="D102" s="69">
        <v>2125</v>
      </c>
      <c r="E102" s="69">
        <v>2000</v>
      </c>
      <c r="F102" s="69">
        <v>500</v>
      </c>
      <c r="G102" s="13" cm="1">
        <f t="array" ref="G102">MEDIAN(IF(Données_prix!$C:$C="marche_barsalogho",IF(Données_prix!J:J&gt;0,Données_prix!J:J)))</f>
        <v>525</v>
      </c>
      <c r="H102" s="13" cm="1">
        <f t="array" ref="H102">MEDIAN(IF(Données_prix!$C:$C="marche_barsalogho",IF(Données_prix!K:K&gt;0,Données_prix!K:K)))</f>
        <v>5500</v>
      </c>
      <c r="I102" s="13" cm="1">
        <f t="array" ref="I102">MEDIAN(IF(Données_prix!$C:$C="marche_barsalogho",IF(Données_prix!L:L&gt;0,Données_prix!L:L)))</f>
        <v>16000</v>
      </c>
      <c r="J102" s="13" cm="1">
        <f t="array" ref="J102">MEDIAN(IF(Données_prix!$C:$C="marche_barsalogho",IF(Données_prix!M:M&gt;0,Données_prix!M:M)))</f>
        <v>1500</v>
      </c>
      <c r="K102" s="13" cm="1">
        <f t="array" ref="K102">MEDIAN(IF(Données_prix!$C:$C="marche_barsalogho",IF(Données_prix!N:N&gt;0,Données_prix!N:N)))</f>
        <v>2750</v>
      </c>
      <c r="L102" s="177">
        <v>6500</v>
      </c>
      <c r="M102" s="177">
        <v>100</v>
      </c>
      <c r="N102" s="44" t="s">
        <v>2195</v>
      </c>
      <c r="O102" s="69">
        <v>29250</v>
      </c>
      <c r="P102" s="179">
        <v>35125</v>
      </c>
      <c r="Q102" s="69">
        <v>7250</v>
      </c>
      <c r="R102" s="69">
        <v>5000</v>
      </c>
      <c r="S102" s="13" cm="1">
        <f t="array" ref="S102">MEDIAN(IF(Données_prix!$C:$C="marche_barsalogho",IF(Données_prix!V:V&gt;0,Données_prix!V:V)))</f>
        <v>475</v>
      </c>
      <c r="T102" s="69">
        <v>175</v>
      </c>
      <c r="U102" s="177">
        <v>650</v>
      </c>
      <c r="V102" s="69">
        <v>1000</v>
      </c>
      <c r="W102" s="177">
        <v>1500</v>
      </c>
      <c r="X102" s="69">
        <v>2500</v>
      </c>
      <c r="Y102" s="69">
        <v>3000</v>
      </c>
      <c r="Z102" s="69">
        <v>3000</v>
      </c>
      <c r="AA102" s="178">
        <v>2500</v>
      </c>
      <c r="AB102" s="13" cm="1">
        <f t="array" ref="AB102">MEDIAN(IF(Données_prix!$C:$C="marche_barsalogho",IF(Données_prix!AE:AE&gt;0,Données_prix!AE:AE)))</f>
        <v>1500</v>
      </c>
      <c r="AC102" s="177">
        <v>3000</v>
      </c>
      <c r="AD102" s="69">
        <v>275</v>
      </c>
      <c r="AE102" s="178">
        <v>300</v>
      </c>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row>
    <row r="103" spans="1:82" ht="17.45">
      <c r="A103" s="13"/>
      <c r="B103" s="13" t="s">
        <v>2196</v>
      </c>
      <c r="C103" s="13" cm="1">
        <f t="array" ref="C103">MIN(IF(Données_prix!$C:$C="marche_barsalogho",IF(Données_prix!F:F&gt;0,Données_prix!F:F)))</f>
        <v>1000</v>
      </c>
      <c r="D103" s="44" t="s">
        <v>2195</v>
      </c>
      <c r="E103" s="44" t="s">
        <v>2195</v>
      </c>
      <c r="F103" s="44" t="s">
        <v>2195</v>
      </c>
      <c r="G103" s="13" cm="1">
        <f t="array" ref="G103">MIN(IF(Données_prix!$C:$C="marche_barsalogho",IF(Données_prix!J:J&gt;0,Données_prix!J:J)))</f>
        <v>500</v>
      </c>
      <c r="H103" s="13" cm="1">
        <f t="array" ref="H103">MIN(IF(Données_prix!$C:$C="marche_barsalogho",IF(Données_prix!K:K&gt;0,Données_prix!K:K)))</f>
        <v>5000</v>
      </c>
      <c r="I103" s="13" cm="1">
        <f t="array" ref="I103">MIN(IF(Données_prix!$C:$C="marche_barsalogho",IF(Données_prix!L:L&gt;0,Données_prix!L:L)))</f>
        <v>15000</v>
      </c>
      <c r="J103" s="13" cm="1">
        <f t="array" ref="J103">MIN(IF(Données_prix!$C:$C="marche_barsalogho",IF(Données_prix!M:M&gt;0,Données_prix!M:M)))</f>
        <v>1000</v>
      </c>
      <c r="K103" s="13" cm="1">
        <f t="array" ref="K103">MIN(IF(Données_prix!$C:$C="marche_barsalogho",IF(Données_prix!N:N&gt;0,Données_prix!N:N)))</f>
        <v>2000</v>
      </c>
      <c r="L103" s="44" t="s">
        <v>2195</v>
      </c>
      <c r="M103" s="44" t="s">
        <v>2195</v>
      </c>
      <c r="N103" s="44" t="s">
        <v>2195</v>
      </c>
      <c r="O103" s="44" t="s">
        <v>2195</v>
      </c>
      <c r="P103" s="44" t="s">
        <v>2195</v>
      </c>
      <c r="Q103" s="44" t="s">
        <v>2195</v>
      </c>
      <c r="R103" s="44" t="s">
        <v>2195</v>
      </c>
      <c r="S103" s="13" cm="1">
        <f t="array" ref="S103">MIN(IF(Données_prix!$C:$C="marche_barsalogho",IF(Données_prix!V:V&gt;0,Données_prix!V:V)))</f>
        <v>400</v>
      </c>
      <c r="T103" s="44" t="s">
        <v>2195</v>
      </c>
      <c r="U103" s="44" t="s">
        <v>2195</v>
      </c>
      <c r="V103" s="44" t="s">
        <v>2195</v>
      </c>
      <c r="W103" s="44" t="s">
        <v>2195</v>
      </c>
      <c r="X103" s="44" t="s">
        <v>2195</v>
      </c>
      <c r="Y103" s="44" t="s">
        <v>2195</v>
      </c>
      <c r="Z103" s="44" t="s">
        <v>2195</v>
      </c>
      <c r="AA103" s="44" t="s">
        <v>2195</v>
      </c>
      <c r="AB103" s="13" cm="1">
        <f t="array" ref="AB103">MIN(IF(Données_prix!$C:$C="marche_barsalogho",IF(Données_prix!AE:AE&gt;0,Données_prix!AE:AE)))</f>
        <v>850</v>
      </c>
      <c r="AC103" s="44" t="s">
        <v>2195</v>
      </c>
      <c r="AD103" s="44" t="s">
        <v>2195</v>
      </c>
      <c r="AE103" s="44" t="s">
        <v>2195</v>
      </c>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row>
    <row r="104" spans="1:82" ht="17.45">
      <c r="A104" s="13"/>
      <c r="B104" s="13" t="s">
        <v>2197</v>
      </c>
      <c r="C104" s="13" cm="1">
        <f t="array" ref="C104">MAX(IF(Données_prix!$C:$C="marche_barsalogho",IF(Données_prix!F:F&gt;0,Données_prix!F:F)))</f>
        <v>1250</v>
      </c>
      <c r="D104" s="44" t="s">
        <v>2195</v>
      </c>
      <c r="E104" s="44" t="s">
        <v>2195</v>
      </c>
      <c r="F104" s="44" t="s">
        <v>2195</v>
      </c>
      <c r="G104" s="13" cm="1">
        <f t="array" ref="G104">MAX(IF(Données_prix!$C:$C="marche_barsalogho",IF(Données_prix!J:J&gt;0,Données_prix!J:J)))</f>
        <v>550</v>
      </c>
      <c r="H104" s="13" cm="1">
        <f t="array" ref="H104">MAX(IF(Données_prix!$C:$C="marche_barsalogho",IF(Données_prix!K:K&gt;0,Données_prix!K:K)))</f>
        <v>7000</v>
      </c>
      <c r="I104" s="13" cm="1">
        <f t="array" ref="I104">MAX(IF(Données_prix!$C:$C="marche_barsalogho",IF(Données_prix!L:L&gt;0,Données_prix!L:L)))</f>
        <v>17500</v>
      </c>
      <c r="J104" s="13" cm="1">
        <f t="array" ref="J104">MAX(IF(Données_prix!$C:$C="marche_barsalogho",IF(Données_prix!M:M&gt;0,Données_prix!M:M)))</f>
        <v>2000</v>
      </c>
      <c r="K104" s="13" cm="1">
        <f t="array" ref="K104">MAX(IF(Données_prix!$C:$C="marche_barsalogho",IF(Données_prix!N:N&gt;0,Données_prix!N:N)))</f>
        <v>3000</v>
      </c>
      <c r="L104" s="44" t="s">
        <v>2195</v>
      </c>
      <c r="M104" s="44" t="s">
        <v>2195</v>
      </c>
      <c r="N104" s="44" t="s">
        <v>2195</v>
      </c>
      <c r="O104" s="44" t="s">
        <v>2195</v>
      </c>
      <c r="P104" s="44" t="s">
        <v>2195</v>
      </c>
      <c r="Q104" s="44" t="s">
        <v>2195</v>
      </c>
      <c r="R104" s="44" t="s">
        <v>2195</v>
      </c>
      <c r="S104" s="13" cm="1">
        <f t="array" ref="S104">MAX(IF(Données_prix!$C:$C="marche_barsalogho",IF(Données_prix!V:V&gt;0,Données_prix!V:V)))</f>
        <v>1000</v>
      </c>
      <c r="T104" s="44" t="s">
        <v>2195</v>
      </c>
      <c r="U104" s="44" t="s">
        <v>2195</v>
      </c>
      <c r="V104" s="44" t="s">
        <v>2195</v>
      </c>
      <c r="W104" s="44" t="s">
        <v>2195</v>
      </c>
      <c r="X104" s="44" t="s">
        <v>2195</v>
      </c>
      <c r="Y104" s="44" t="s">
        <v>2195</v>
      </c>
      <c r="Z104" s="44" t="s">
        <v>2195</v>
      </c>
      <c r="AA104" s="44" t="s">
        <v>2195</v>
      </c>
      <c r="AB104" s="13" cm="1">
        <f t="array" ref="AB104">MAX(IF(Données_prix!$C:$C="marche_barsalogho",IF(Données_prix!AE:AE&gt;0,Données_prix!AE:AE)))</f>
        <v>1750</v>
      </c>
      <c r="AC104" s="44" t="s">
        <v>2195</v>
      </c>
      <c r="AD104" s="44" t="s">
        <v>2195</v>
      </c>
      <c r="AE104" s="44" t="s">
        <v>2195</v>
      </c>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row>
    <row r="105" spans="1:82" ht="18" thickBot="1">
      <c r="A105" s="13"/>
      <c r="B105" s="70" t="s">
        <v>2198</v>
      </c>
      <c r="C105" s="71">
        <f>COUNTIFS(Données_prix!$C:$C,"marche_barsalogho", Données_prix!F:F,"&lt;&gt;")</f>
        <v>4</v>
      </c>
      <c r="D105" s="172">
        <f>COUNTIFS(Données_prix!$C:$C,"marche_barsalogho", Données_prix!G:G,"&lt;&gt;")</f>
        <v>0</v>
      </c>
      <c r="E105" s="169">
        <f>COUNTIFS(Données_prix!$C:$C,"marche_barsalogho", Données_prix!H:H,"&lt;&gt;")</f>
        <v>0</v>
      </c>
      <c r="F105" s="172">
        <f>COUNTIFS(Données_prix!$C:$C,"marche_barsalogho", Données_prix!I:I,"&lt;&gt;")</f>
        <v>0</v>
      </c>
      <c r="G105" s="71">
        <f>COUNTIFS(Données_prix!$C:$C,"marche_barsalogho", Données_prix!J:J,"&lt;&gt;")</f>
        <v>4</v>
      </c>
      <c r="H105" s="71">
        <f>COUNTIFS(Données_prix!$C:$C,"marche_barsalogho", Données_prix!K:K,"&lt;&gt;")</f>
        <v>4</v>
      </c>
      <c r="I105" s="71">
        <f>COUNTIFS(Données_prix!$C:$C,"marche_barsalogho", Données_prix!L:L,"&lt;&gt;")</f>
        <v>4</v>
      </c>
      <c r="J105" s="71">
        <f>COUNTIFS(Données_prix!$C:$C,"marche_barsalogho", Données_prix!M:M,"&lt;&gt;")</f>
        <v>4</v>
      </c>
      <c r="K105" s="71">
        <f>COUNTIFS(Données_prix!$C:$C,"marche_barsalogho", Données_prix!N:N,"&lt;&gt;")</f>
        <v>4</v>
      </c>
      <c r="L105" s="171">
        <f>COUNTIFS(Données_prix!$C:$C,"marche_barsalogho", Données_prix!O:O,"&lt;&gt;")</f>
        <v>0</v>
      </c>
      <c r="M105" s="171">
        <f>COUNTIFS(Données_prix!$C:$C,"marche_barsalogho", Données_prix!P:P,"&lt;&gt;")</f>
        <v>0</v>
      </c>
      <c r="N105" s="171">
        <f>COUNTIFS(Données_prix!$C:$C,"marche_barsalogho", Données_prix!Q:Q,"&lt;&gt;")</f>
        <v>0</v>
      </c>
      <c r="O105" s="171">
        <f>COUNTIFS(Données_prix!$C:$C,"marche_barsalogho", Données_prix!R:R,"&lt;&gt;")</f>
        <v>0</v>
      </c>
      <c r="P105" s="171">
        <f>COUNTIFS(Données_prix!$C:$C,"marche_barsalogho", Données_prix!S:S,"&lt;&gt;")</f>
        <v>0</v>
      </c>
      <c r="Q105" s="172">
        <f>COUNTIFS(Données_prix!$C:$C,"marche_barsalogho", Données_prix!T:T,"&lt;&gt;")</f>
        <v>0</v>
      </c>
      <c r="R105" s="172">
        <f>COUNTIFS(Données_prix!$C:$C,"marche_barsalogho", Données_prix!U:U,"&lt;&gt;")</f>
        <v>0</v>
      </c>
      <c r="S105" s="71">
        <f>COUNTIFS(Données_prix!$C:$C,"marche_barsalogho", Données_prix!V:V,"&lt;&gt;")</f>
        <v>4</v>
      </c>
      <c r="T105" s="172">
        <f>COUNTIFS(Données_prix!$C:$C,"marche_barsalogho", Données_prix!W:W,"&lt;&gt;")</f>
        <v>0</v>
      </c>
      <c r="U105" s="172">
        <f>COUNTIFS(Données_prix!$C:$C,"marche_barsalogho", Données_prix!X:X,"&lt;&gt;")</f>
        <v>0</v>
      </c>
      <c r="V105" s="172">
        <f>COUNTIFS(Données_prix!$C:$C,"marche_barsalogho", Données_prix!Y:Y,"&lt;&gt;")</f>
        <v>0</v>
      </c>
      <c r="W105" s="172">
        <f>COUNTIFS(Données_prix!$C:$C,"marche_barsalogho", Données_prix!Z:Z,"&lt;&gt;")</f>
        <v>0</v>
      </c>
      <c r="X105" s="172">
        <f>COUNTIFS(Données_prix!$C:$C,"marche_barsalogho", Données_prix!AA:AA,"&lt;&gt;")</f>
        <v>0</v>
      </c>
      <c r="Y105" s="172">
        <f>COUNTIFS(Données_prix!$C:$C,"marche_barsalogho", Données_prix!AB:AB,"&lt;&gt;")</f>
        <v>0</v>
      </c>
      <c r="Z105" s="172">
        <f>COUNTIFS(Données_prix!$C:$C,"marche_barsalogho", Données_prix!AC:AC,"&lt;&gt;")</f>
        <v>0</v>
      </c>
      <c r="AA105" s="172">
        <f>COUNTIFS(Données_prix!$C:$C,"marche_barsalogho", Données_prix!AD:AD,"&lt;&gt;")</f>
        <v>0</v>
      </c>
      <c r="AB105" s="71">
        <f>COUNTIFS(Données_prix!$C:$C,"marche_barsalogho", Données_prix!AE:AE,"&lt;&gt;")</f>
        <v>4</v>
      </c>
      <c r="AC105" s="172">
        <f>COUNTIFS(Données_prix!$C:$C,"marche_barsalogho", Données_prix!AF:AF,"&lt;&gt;")</f>
        <v>0</v>
      </c>
      <c r="AD105" s="169">
        <f>COUNTIFS(Données_prix!$C:$C,"marche_barsalogho", Données_prix!AG:AG,"&lt;&gt;")</f>
        <v>0</v>
      </c>
      <c r="AE105" s="172">
        <f>COUNTIFS(Données_prix!$C:$C,"marche_barsalogho", Données_prix!CL:CL,"&lt;&gt;")</f>
        <v>0</v>
      </c>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row>
    <row r="106" spans="1:82" ht="17.45">
      <c r="A106" s="13"/>
      <c r="B106" s="13"/>
      <c r="C106" s="78">
        <f>SUM(C102+D102+E102+F102+G102)</f>
        <v>6300</v>
      </c>
      <c r="D106" s="13"/>
      <c r="E106" s="13"/>
      <c r="F106" s="13"/>
      <c r="G106" s="13"/>
      <c r="H106" s="79">
        <f>SUM(H102:K102)</f>
        <v>25750</v>
      </c>
      <c r="I106" s="13"/>
      <c r="J106" s="13"/>
      <c r="K106" s="13"/>
      <c r="L106" s="80">
        <f>SUM(M102+O102+Q102+R102+S102+T102+U102+V102+W102+X102+Y102+Z102+AA102+AB102+AC102+AD102+AE102)</f>
        <v>61475</v>
      </c>
      <c r="M106" s="13"/>
      <c r="N106" s="13"/>
      <c r="O106" s="35"/>
      <c r="P106" s="35"/>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row>
    <row r="107" spans="1:82" ht="17.45">
      <c r="A107" s="13"/>
      <c r="B107" s="13"/>
      <c r="C107" s="81">
        <f>SUM(C106+H106+L106)</f>
        <v>93525</v>
      </c>
      <c r="D107" s="13"/>
      <c r="E107" s="13"/>
      <c r="F107" s="13"/>
      <c r="G107" s="13"/>
      <c r="H107" s="13"/>
      <c r="I107" s="13"/>
      <c r="J107" s="13"/>
      <c r="K107" s="13"/>
      <c r="L107" s="35"/>
      <c r="M107" s="13"/>
      <c r="N107" s="13"/>
      <c r="O107" s="35"/>
      <c r="P107" s="35"/>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row>
    <row r="108" spans="1:82" ht="17.4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row>
    <row r="109" spans="1:82" ht="17.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row>
    <row r="110" spans="1:82" ht="17.4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row>
    <row r="111" spans="1:82" ht="17.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row>
    <row r="112" spans="1:82" ht="17.45">
      <c r="A112" s="13"/>
      <c r="B112" s="13"/>
      <c r="C112" s="13"/>
      <c r="D112" s="13"/>
      <c r="E112" s="13"/>
      <c r="F112" s="13"/>
      <c r="G112" s="13"/>
      <c r="H112" s="13"/>
      <c r="I112" s="13"/>
      <c r="J112" s="13"/>
      <c r="K112" s="13"/>
      <c r="L112" s="35"/>
      <c r="M112" s="13"/>
      <c r="N112" s="13"/>
      <c r="O112" s="35"/>
      <c r="P112" s="35"/>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row>
    <row r="113" spans="1:82" ht="17.45">
      <c r="A113" s="68" t="s">
        <v>2208</v>
      </c>
      <c r="B113" s="13"/>
      <c r="C113" s="13"/>
      <c r="D113" s="13"/>
      <c r="E113" s="13"/>
      <c r="F113" s="13"/>
      <c r="G113" s="13"/>
      <c r="H113" s="13"/>
      <c r="I113" s="13"/>
      <c r="J113" s="13"/>
      <c r="K113" s="13"/>
      <c r="L113" s="35"/>
      <c r="M113" s="13"/>
      <c r="N113" s="13"/>
      <c r="O113" s="35"/>
      <c r="P113" s="35"/>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row>
    <row r="114" spans="1:82" ht="17.45">
      <c r="A114" s="13"/>
      <c r="B114" s="13" t="s">
        <v>2194</v>
      </c>
      <c r="C114" s="13" cm="1">
        <f t="array" ref="C114">MEDIAN(IF(Données_prix!$C:$C="marche_bogande",IF(Données_prix!F:F&gt;0,Données_prix!F:F)))</f>
        <v>1000</v>
      </c>
      <c r="D114" s="13" cm="1">
        <f t="array" ref="D114">MEDIAN(IF(Données_prix!$C:$C="marche_bogande",IF(Données_prix!G:G&gt;0,Données_prix!G:G)))</f>
        <v>1100</v>
      </c>
      <c r="E114" s="13" cm="1">
        <f t="array" ref="E114">MEDIAN(IF(Données_prix!$C:$C="marche_bogande",IF(Données_prix!H:H&gt;0,Données_prix!H:H)))</f>
        <v>1275</v>
      </c>
      <c r="F114" s="13" cm="1">
        <f t="array" ref="F114">MEDIAN(IF(Données_prix!$C:$C="marche_bogande",IF(Données_prix!I:I&gt;0,Données_prix!I:I)))</f>
        <v>475</v>
      </c>
      <c r="G114" s="13" cm="1">
        <f t="array" ref="G114">MEDIAN(IF(Données_prix!$C:$C="marche_bogande",IF(Données_prix!J:J&gt;0,Données_prix!J:J)))</f>
        <v>325</v>
      </c>
      <c r="H114" s="13" cm="1">
        <f t="array" ref="H114">MEDIAN(IF(Données_prix!$C:$C="marche_bogande",IF(Données_prix!K:K&gt;0,Données_prix!K:K)))</f>
        <v>6000</v>
      </c>
      <c r="I114" s="13" cm="1">
        <f t="array" ref="I114">MEDIAN(IF(Données_prix!$C:$C="marche_bogande",IF(Données_prix!L:L&gt;0,Données_prix!L:L)))</f>
        <v>12750</v>
      </c>
      <c r="J114" s="13" cm="1">
        <f t="array" ref="J114">MEDIAN(IF(Données_prix!$C:$C="marche_bogande",IF(Données_prix!M:M&gt;0,Données_prix!M:M)))</f>
        <v>4300</v>
      </c>
      <c r="K114" s="13" cm="1">
        <f t="array" ref="K114">MEDIAN(IF(Données_prix!$C:$C="marche_bogande",IF(Données_prix!N:N&gt;0,Données_prix!N:N)))</f>
        <v>2750</v>
      </c>
      <c r="L114" s="13" cm="1">
        <f t="array" ref="L114">MEDIAN(IF(Données_prix!$C:$C="marche_bogande",IF(Données_prix!O:O&gt;0,Données_prix!O:O)))</f>
        <v>6250</v>
      </c>
      <c r="M114" s="13" cm="1">
        <f t="array" ref="M114">MEDIAN(IF(Données_prix!$C:$C="marche_bogande",IF(Données_prix!P:P&gt;0,Données_prix!P:P)))</f>
        <v>100</v>
      </c>
      <c r="N114" s="43" t="s">
        <v>2195</v>
      </c>
      <c r="O114" s="35" cm="1">
        <f t="array" ref="O114">MEDIAN(IF(Données_prix!$C:$C="marche_bogande",IF(Données_prix!R:R&gt;0,Données_prix!R:R)))</f>
        <v>30000</v>
      </c>
      <c r="P114" s="35" cm="1">
        <f t="array" ref="P114">MEDIAN(IF(Données_prix!$C:$C="marche_bogande",IF(Données_prix!S:S&gt;0,Données_prix!S:S)))</f>
        <v>32000</v>
      </c>
      <c r="Q114" s="13" cm="1">
        <f t="array" ref="Q114">MEDIAN(IF(Données_prix!$C:$C="marche_bogande",IF(Données_prix!T:T&gt;0,Données_prix!T:T)))</f>
        <v>6000</v>
      </c>
      <c r="R114" s="13" cm="1">
        <f t="array" ref="R114">MEDIAN(IF(Données_prix!$C:$C="marche_bogande",IF(Données_prix!U:U&gt;0,Données_prix!U:U)))</f>
        <v>5000</v>
      </c>
      <c r="S114" s="13" cm="1">
        <f t="array" ref="S114">MEDIAN(IF(Données_prix!$C:$C="marche_bogande",IF(Données_prix!V:V&gt;0,Données_prix!V:V)))</f>
        <v>800</v>
      </c>
      <c r="T114" s="13" cm="1">
        <f t="array" ref="T114">MEDIAN(IF(Données_prix!$C:$C="marche_bogande",IF(Données_prix!W:W&gt;0,Données_prix!W:W)))</f>
        <v>550</v>
      </c>
      <c r="U114" s="177">
        <v>650</v>
      </c>
      <c r="V114" s="13" cm="1">
        <f t="array" ref="V114">MEDIAN(IF(Données_prix!$C:$C="marche_bogande",IF(Données_prix!Y:Y&gt;0,Données_prix!Y:Y)))</f>
        <v>1100</v>
      </c>
      <c r="W114" s="13" cm="1">
        <f t="array" ref="W114">MEDIAN(IF(Données_prix!$C:$C="marche_bogande",IF(Données_prix!Z:Z&gt;0,Données_prix!Z:Z)))</f>
        <v>1800</v>
      </c>
      <c r="X114" s="13" cm="1">
        <f t="array" ref="X114">MEDIAN(IF(Données_prix!$C:$C="marche_bogande",IF(Données_prix!AA:AA&gt;0,Données_prix!AA:AA)))</f>
        <v>5500</v>
      </c>
      <c r="Y114" s="13" cm="1">
        <f t="array" ref="Y114">MEDIAN(IF(Données_prix!$C:$C="marche_bogande",IF(Données_prix!AB:AB&gt;0,Données_prix!AB:AB)))</f>
        <v>3750</v>
      </c>
      <c r="Z114" s="13" cm="1">
        <f t="array" ref="Z114">MEDIAN(IF(Données_prix!$C:$C="marche_bogande",IF(Données_prix!AC:AC&gt;0,Données_prix!AC:AC)))</f>
        <v>6500</v>
      </c>
      <c r="AA114" s="13" cm="1">
        <f t="array" ref="AA114">MEDIAN(IF(Données_prix!$C:$C="marche_bogande",IF(Données_prix!AD:AD&gt;0,Données_prix!AD:AD)))</f>
        <v>3250</v>
      </c>
      <c r="AB114" s="13" cm="1">
        <f t="array" ref="AB114">MEDIAN(IF(Données_prix!$C:$C="marche_bogande",IF(Données_prix!AE:AE&gt;0,Données_prix!AE:AE)))</f>
        <v>1250</v>
      </c>
      <c r="AC114" s="177">
        <v>3000</v>
      </c>
      <c r="AD114" s="13" cm="1">
        <f t="array" ref="AD114">MEDIAN(IF(Données_prix!$C:$C="marche_bogande",IF(Données_prix!AG:AG&gt;0,Données_prix!AG:AG)))</f>
        <v>275</v>
      </c>
      <c r="AE114" s="178">
        <v>300</v>
      </c>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row>
    <row r="115" spans="1:82" ht="17.45">
      <c r="A115" s="13"/>
      <c r="B115" s="13" t="s">
        <v>2196</v>
      </c>
      <c r="C115" s="13" cm="1">
        <f t="array" ref="C115">MIN(IF(Données_prix!$C:$C="marche_bogande",IF(Données_prix!F:F&gt;0,Données_prix!F:F)))</f>
        <v>900</v>
      </c>
      <c r="D115" s="13" cm="1">
        <f t="array" ref="D115">MIN(IF(Données_prix!$C:$C="marche_bogande",IF(Données_prix!G:G&gt;0,Données_prix!G:G)))</f>
        <v>900</v>
      </c>
      <c r="E115" s="13" cm="1">
        <f t="array" ref="E115">MIN(IF(Données_prix!$C:$C="marche_bogande",IF(Données_prix!H:H&gt;0,Données_prix!H:H)))</f>
        <v>1250</v>
      </c>
      <c r="F115" s="13" cm="1">
        <f t="array" ref="F115">MIN(IF(Données_prix!$C:$C="marche_bogande",IF(Données_prix!I:I&gt;0,Données_prix!I:I)))</f>
        <v>400</v>
      </c>
      <c r="G115" s="13" cm="1">
        <f t="array" ref="G115">MIN(IF(Données_prix!$C:$C="marche_bogande",IF(Données_prix!J:J&gt;0,Données_prix!J:J)))</f>
        <v>300</v>
      </c>
      <c r="H115" s="13" cm="1">
        <f t="array" ref="H115">MIN(IF(Données_prix!$C:$C="marche_bogande",IF(Données_prix!K:K&gt;0,Données_prix!K:K)))</f>
        <v>5500</v>
      </c>
      <c r="I115" s="13" cm="1">
        <f t="array" ref="I115">MIN(IF(Données_prix!$C:$C="marche_bogande",IF(Données_prix!L:L&gt;0,Données_prix!L:L)))</f>
        <v>7500</v>
      </c>
      <c r="J115" s="13" cm="1">
        <f t="array" ref="J115">MIN(IF(Données_prix!$C:$C="marche_bogande",IF(Données_prix!M:M&gt;0,Données_prix!M:M)))</f>
        <v>1500</v>
      </c>
      <c r="K115" s="13" cm="1">
        <f t="array" ref="K115">MIN(IF(Données_prix!$C:$C="marche_bogande",IF(Données_prix!N:N&gt;0,Données_prix!N:N)))</f>
        <v>1600</v>
      </c>
      <c r="L115" s="45" cm="1">
        <f t="array" ref="L115">MIN(IF(Données_prix!$C:$C="marche_bogande",IF(Données_prix!O:O&gt;0,Données_prix!O:O)))</f>
        <v>6000</v>
      </c>
      <c r="M115" s="45" cm="1">
        <f t="array" ref="M115">MIN(IF(Données_prix!$C:$C="marche_bogande",IF(Données_prix!P:P&gt;0,Données_prix!P:P)))</f>
        <v>100</v>
      </c>
      <c r="N115" s="170" cm="1">
        <f t="array" ref="N115">MIN(IF(Données_prix!$C:$C="marche_bogande",IF(Données_prix!Q:Q&gt;0,Données_prix!Q:Q)))</f>
        <v>8000</v>
      </c>
      <c r="O115" s="35" cm="1">
        <f t="array" ref="O115">MIN(IF(Données_prix!$C:$C="marche_bogande",IF(Données_prix!R:R&gt;0,Données_prix!R:R)))</f>
        <v>30000</v>
      </c>
      <c r="P115" s="35" cm="1">
        <f t="array" ref="P115">MIN(IF(Données_prix!$C:$C="marche_bogande",IF(Données_prix!S:S&gt;0,Données_prix!S:S)))</f>
        <v>31000</v>
      </c>
      <c r="Q115" s="13" cm="1">
        <f t="array" ref="Q115">MIN(IF(Données_prix!$C:$C="marche_bogande",IF(Données_prix!T:T&gt;0,Données_prix!T:T)))</f>
        <v>5000</v>
      </c>
      <c r="R115" s="13" cm="1">
        <f t="array" ref="R115">MIN(IF(Données_prix!$C:$C="marche_bogande",IF(Données_prix!U:U&gt;0,Données_prix!U:U)))</f>
        <v>4500</v>
      </c>
      <c r="S115" s="13" cm="1">
        <f t="array" ref="S115">MIN(IF(Données_prix!$C:$C="marche_bogande",IF(Données_prix!V:V&gt;0,Données_prix!V:V)))</f>
        <v>600</v>
      </c>
      <c r="T115" s="13" cm="1">
        <f t="array" ref="T115">MIN(IF(Données_prix!$C:$C="marche_bogande",IF(Données_prix!W:W&gt;0,Données_prix!W:W)))</f>
        <v>450</v>
      </c>
      <c r="U115" s="41" cm="1">
        <f t="array" ref="U115">MIN(IF(Données_prix!$C:$C="marche_bogande",IF(Données_prix!X:X&gt;0,Données_prix!X:X)))</f>
        <v>800</v>
      </c>
      <c r="V115" s="13" cm="1">
        <f t="array" ref="V115">MIN(IF(Données_prix!$C:$C="marche_bogande",IF(Données_prix!Y:Y&gt;0,Données_prix!Y:Y)))</f>
        <v>1000</v>
      </c>
      <c r="W115" s="13" cm="1">
        <f t="array" ref="W115">MIN(IF(Données_prix!$C:$C="marche_bogande",IF(Données_prix!Z:Z&gt;0,Données_prix!Z:Z)))</f>
        <v>1200</v>
      </c>
      <c r="X115" s="13" cm="1">
        <f t="array" ref="X115">MIN(IF(Données_prix!$C:$C="marche_bogande",IF(Données_prix!AA:AA&gt;0,Données_prix!AA:AA)))</f>
        <v>2000</v>
      </c>
      <c r="Y115" s="13" cm="1">
        <f t="array" ref="Y115">MIN(IF(Données_prix!$C:$C="marche_bogande",IF(Données_prix!AB:AB&gt;0,Données_prix!AB:AB)))</f>
        <v>2500</v>
      </c>
      <c r="Z115" s="13" cm="1">
        <f t="array" ref="Z115">MIN(IF(Données_prix!$C:$C="marche_bogande",IF(Données_prix!AC:AC&gt;0,Données_prix!AC:AC)))</f>
        <v>3000</v>
      </c>
      <c r="AA115" s="13" cm="1">
        <f t="array" ref="AA115">MIN(IF(Données_prix!$C:$C="marche_bogande",IF(Données_prix!AD:AD&gt;0,Données_prix!AD:AD)))</f>
        <v>2000</v>
      </c>
      <c r="AB115" s="13" cm="1">
        <f t="array" ref="AB115">MIN(IF(Données_prix!$C:$C="marche_bogande",IF(Données_prix!AE:AE&gt;0,Données_prix!AE:AE)))</f>
        <v>1000</v>
      </c>
      <c r="AC115" s="41" cm="1">
        <f t="array" ref="AC115">MIN(IF(Données_prix!$C:$C="marche_bogande",IF(Données_prix!AF:AF&gt;0,Données_prix!AF:AF)))</f>
        <v>6000</v>
      </c>
      <c r="AD115" s="13" cm="1">
        <f t="array" ref="AD115">MIN(IF(Données_prix!$C:$C="marche_bogande",IF(Données_prix!AG:AG&gt;0,Données_prix!AG:AG)))</f>
        <v>250</v>
      </c>
      <c r="AE115" s="41" cm="1">
        <f t="array" ref="AE115">MIN(IF(Données_prix!$C:$C="marche_bogande",IF(Données_prix!CL:CL&gt;0,Données_prix!CL:CL)))</f>
        <v>15000</v>
      </c>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row>
    <row r="116" spans="1:82" ht="17.45">
      <c r="A116" s="13"/>
      <c r="B116" s="13" t="s">
        <v>2197</v>
      </c>
      <c r="C116" s="13" cm="1">
        <f t="array" ref="C116">MAX(IF(Données_prix!$C:$C="marche_bogande",IF(Données_prix!F:F&gt;0,Données_prix!F:F)))</f>
        <v>1200</v>
      </c>
      <c r="D116" s="13" cm="1">
        <f t="array" ref="D116">MAX(IF(Données_prix!$C:$C="marche_bogande",IF(Données_prix!G:G&gt;0,Données_prix!G:G)))</f>
        <v>1250</v>
      </c>
      <c r="E116" s="13" cm="1">
        <f t="array" ref="E116">MAX(IF(Données_prix!$C:$C="marche_bogande",IF(Données_prix!H:H&gt;0,Données_prix!H:H)))</f>
        <v>1500</v>
      </c>
      <c r="F116" s="13" cm="1">
        <f t="array" ref="F116">MAX(IF(Données_prix!$C:$C="marche_bogande",IF(Données_prix!I:I&gt;0,Données_prix!I:I)))</f>
        <v>500</v>
      </c>
      <c r="G116" s="13" cm="1">
        <f t="array" ref="G116">MAX(IF(Données_prix!$C:$C="marche_bogande",IF(Données_prix!J:J&gt;0,Données_prix!J:J)))</f>
        <v>350</v>
      </c>
      <c r="H116" s="13" cm="1">
        <f t="array" ref="H116">MAX(IF(Données_prix!$C:$C="marche_bogande",IF(Données_prix!K:K&gt;0,Données_prix!K:K)))</f>
        <v>6500</v>
      </c>
      <c r="I116" s="13" cm="1">
        <f t="array" ref="I116">MAX(IF(Données_prix!$C:$C="marche_bogande",IF(Données_prix!L:L&gt;0,Données_prix!L:L)))</f>
        <v>16000</v>
      </c>
      <c r="J116" s="13" cm="1">
        <f t="array" ref="J116">MAX(IF(Données_prix!$C:$C="marche_bogande",IF(Données_prix!M:M&gt;0,Données_prix!M:M)))</f>
        <v>6000</v>
      </c>
      <c r="K116" s="13" cm="1">
        <f t="array" ref="K116">MAX(IF(Données_prix!$C:$C="marche_bogande",IF(Données_prix!N:N&gt;0,Données_prix!N:N)))</f>
        <v>5000</v>
      </c>
      <c r="L116" s="45" cm="1">
        <f t="array" ref="L116">MAX(IF(Données_prix!$C:$C="marche_bogande",IF(Données_prix!O:O&gt;0,Données_prix!O:O)))</f>
        <v>6500</v>
      </c>
      <c r="M116" s="45" cm="1">
        <f t="array" ref="M116">MAX(IF(Données_prix!$C:$C="marche_bogande",IF(Données_prix!P:P&gt;0,Données_prix!P:P)))</f>
        <v>150</v>
      </c>
      <c r="N116" s="170" cm="1">
        <f t="array" ref="N116">MAX(IF(Données_prix!$C:$C="marche_bogande",IF(Données_prix!Q:Q&gt;0,Données_prix!Q:Q)))</f>
        <v>8000</v>
      </c>
      <c r="O116" s="35" cm="1">
        <f t="array" ref="O116">MAX(IF(Données_prix!$C:$C="marche_bogande",IF(Données_prix!R:R&gt;0,Données_prix!R:R)))</f>
        <v>30000</v>
      </c>
      <c r="P116" s="35" cm="1">
        <f t="array" ref="P116">MAX(IF(Données_prix!$C:$C="marche_bogande",IF(Données_prix!S:S&gt;0,Données_prix!S:S)))</f>
        <v>32000</v>
      </c>
      <c r="Q116" s="13" cm="1">
        <f t="array" ref="Q116">MAX(IF(Données_prix!$C:$C="marche_bogande",IF(Données_prix!T:T&gt;0,Données_prix!T:T)))</f>
        <v>8500</v>
      </c>
      <c r="R116" s="13" cm="1">
        <f t="array" ref="R116">MAX(IF(Données_prix!$C:$C="marche_bogande",IF(Données_prix!U:U&gt;0,Données_prix!U:U)))</f>
        <v>5000</v>
      </c>
      <c r="S116" s="13" cm="1">
        <f t="array" ref="S116">MAX(IF(Données_prix!$C:$C="marche_bogande",IF(Données_prix!V:V&gt;0,Données_prix!V:V)))</f>
        <v>1000</v>
      </c>
      <c r="T116" s="13" cm="1">
        <f t="array" ref="T116">MAX(IF(Données_prix!$C:$C="marche_bogande",IF(Données_prix!W:W&gt;0,Données_prix!W:W)))</f>
        <v>800</v>
      </c>
      <c r="U116" s="41" cm="1">
        <f t="array" ref="U116">MAX(IF(Données_prix!$C:$C="marche_bogande",IF(Données_prix!X:X&gt;0,Données_prix!X:X)))</f>
        <v>2000</v>
      </c>
      <c r="V116" s="13" cm="1">
        <f t="array" ref="V116">MAX(IF(Données_prix!$C:$C="marche_bogande",IF(Données_prix!Y:Y&gt;0,Données_prix!Y:Y)))</f>
        <v>2500</v>
      </c>
      <c r="W116" s="13" cm="1">
        <f t="array" ref="W116">MAX(IF(Données_prix!$C:$C="marche_bogande",IF(Données_prix!Z:Z&gt;0,Données_prix!Z:Z)))</f>
        <v>3000</v>
      </c>
      <c r="X116" s="13" cm="1">
        <f t="array" ref="X116">MAX(IF(Données_prix!$C:$C="marche_bogande",IF(Données_prix!AA:AA&gt;0,Données_prix!AA:AA)))</f>
        <v>7500</v>
      </c>
      <c r="Y116" s="13" cm="1">
        <f t="array" ref="Y116">MAX(IF(Données_prix!$C:$C="marche_bogande",IF(Données_prix!AB:AB&gt;0,Données_prix!AB:AB)))</f>
        <v>5000</v>
      </c>
      <c r="Z116" s="13" cm="1">
        <f t="array" ref="Z116">MAX(IF(Données_prix!$C:$C="marche_bogande",IF(Données_prix!AC:AC&gt;0,Données_prix!AC:AC)))</f>
        <v>8000</v>
      </c>
      <c r="AA116" s="13" cm="1">
        <f t="array" ref="AA116">MAX(IF(Données_prix!$C:$C="marche_bogande",IF(Données_prix!AD:AD&gt;0,Données_prix!AD:AD)))</f>
        <v>4000</v>
      </c>
      <c r="AB116" s="13" cm="1">
        <f t="array" ref="AB116">MAX(IF(Données_prix!$C:$C="marche_bogande",IF(Données_prix!AE:AE&gt;0,Données_prix!AE:AE)))</f>
        <v>2500</v>
      </c>
      <c r="AC116" s="41" cm="1">
        <f t="array" ref="AC116">MAX(IF(Données_prix!$C:$C="marche_bogande",IF(Données_prix!AF:AF&gt;0,Données_prix!AF:AF)))</f>
        <v>6500</v>
      </c>
      <c r="AD116" s="13" cm="1">
        <f t="array" ref="AD116">MAX(IF(Données_prix!$C:$C="marche_bogande",IF(Données_prix!AG:AG&gt;0,Données_prix!AG:AG)))</f>
        <v>300</v>
      </c>
      <c r="AE116" s="41" cm="1">
        <f t="array" ref="AE116">MAX(IF(Données_prix!$C:$C="marche_bogande",IF(Données_prix!CL:CL&gt;0,Données_prix!CL:CL)))</f>
        <v>15000</v>
      </c>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row>
    <row r="117" spans="1:82" ht="18" thickBot="1">
      <c r="A117" s="13"/>
      <c r="B117" s="70" t="s">
        <v>2198</v>
      </c>
      <c r="C117" s="71">
        <f>COUNTIFS(Données_prix!$C:$C,"marche_bogande", Données_prix!F:F,"&lt;&gt;")</f>
        <v>4</v>
      </c>
      <c r="D117" s="71">
        <f>COUNTIFS(Données_prix!$C:$C,"marche_bogande", Données_prix!G:G,"&lt;&gt;")</f>
        <v>4</v>
      </c>
      <c r="E117" s="70">
        <f>COUNTIFS(Données_prix!$C:$C,"marche_bogande", Données_prix!H:H,"&lt;&gt;")</f>
        <v>4</v>
      </c>
      <c r="F117" s="71">
        <f>COUNTIFS(Données_prix!$C:$C,"marche_bogande", Données_prix!I:I,"&lt;&gt;")</f>
        <v>4</v>
      </c>
      <c r="G117" s="71">
        <f>COUNTIFS(Données_prix!$C:$C,"marche_bogande", Données_prix!J:J,"&lt;&gt;")</f>
        <v>4</v>
      </c>
      <c r="H117" s="71">
        <f>COUNTIFS(Données_prix!$C:$C,"marche_bogande", Données_prix!K:K,"&lt;&gt;")</f>
        <v>4</v>
      </c>
      <c r="I117" s="71">
        <f>COUNTIFS(Données_prix!$C:$C,"marche_bogande", Données_prix!L:L,"&lt;&gt;")</f>
        <v>4</v>
      </c>
      <c r="J117" s="71">
        <f>COUNTIFS(Données_prix!$C:$C,"marche_bogande", Données_prix!M:M,"&lt;&gt;")</f>
        <v>4</v>
      </c>
      <c r="K117" s="71">
        <f>COUNTIFS(Données_prix!$C:$C,"marche_bogande", Données_prix!N:N,"&lt;&gt;")</f>
        <v>4</v>
      </c>
      <c r="L117" s="73">
        <f>COUNTIFS(Données_prix!$C:$C,"marche_bogande", Données_prix!O:O,"&lt;&gt;")</f>
        <v>4</v>
      </c>
      <c r="M117" s="73">
        <f>COUNTIFS(Données_prix!$C:$C,"marche_bogande", Données_prix!P:P,"&lt;&gt;")</f>
        <v>3</v>
      </c>
      <c r="N117" s="171">
        <f>COUNTIFS(Données_prix!$C:$C,"marche_bogande", Données_prix!Q:Q,"&lt;&gt;")</f>
        <v>2</v>
      </c>
      <c r="O117" s="83">
        <f>COUNTIFS(Données_prix!$C:$C,"marche_bogande", Données_prix!R:R,"&lt;&gt;")</f>
        <v>4</v>
      </c>
      <c r="P117" s="73">
        <f>COUNTIFS(Données_prix!$C:$C,"marche_bogande", Données_prix!S:S,"&lt;&gt;")</f>
        <v>3</v>
      </c>
      <c r="Q117" s="71">
        <f>COUNTIFS(Données_prix!$C:$C,"marche_bogande", Données_prix!T:T,"&lt;&gt;")</f>
        <v>3</v>
      </c>
      <c r="R117" s="71">
        <f>COUNTIFS(Données_prix!$C:$C,"marche_bogande", Données_prix!U:U,"&lt;&gt;")</f>
        <v>3</v>
      </c>
      <c r="S117" s="71">
        <f>COUNTIFS(Données_prix!$C:$C,"marche_bogande", Données_prix!V:V,"&lt;&gt;")</f>
        <v>4</v>
      </c>
      <c r="T117" s="71">
        <f>COUNTIFS(Données_prix!$C:$C,"marche_bogande", Données_prix!W:W,"&lt;&gt;")</f>
        <v>4</v>
      </c>
      <c r="U117" s="172">
        <f>COUNTIFS(Données_prix!$C:$C,"marche_bogande", Données_prix!X:X,"&lt;&gt;")</f>
        <v>2</v>
      </c>
      <c r="V117" s="71">
        <f>COUNTIFS(Données_prix!$C:$C,"marche_bogande", Données_prix!Y:Y,"&lt;&gt;")</f>
        <v>3</v>
      </c>
      <c r="W117" s="71">
        <f>COUNTIFS(Données_prix!$C:$C,"marche_bogande", Données_prix!Z:Z,"&lt;&gt;")</f>
        <v>4</v>
      </c>
      <c r="X117" s="71">
        <f>COUNTIFS(Données_prix!$C:$C,"marche_bogande", Données_prix!AA:AA,"&lt;&gt;")</f>
        <v>4</v>
      </c>
      <c r="Y117" s="71">
        <f>COUNTIFS(Données_prix!$C:$C,"marche_bogande", Données_prix!AB:AB,"&lt;&gt;")</f>
        <v>4</v>
      </c>
      <c r="Z117" s="71">
        <f>COUNTIFS(Données_prix!$C:$C,"marche_bogande", Données_prix!AC:AC,"&lt;&gt;")</f>
        <v>4</v>
      </c>
      <c r="AA117" s="71">
        <f>COUNTIFS(Données_prix!$C:$C,"marche_bogande", Données_prix!AD:AD,"&lt;&gt;")</f>
        <v>4</v>
      </c>
      <c r="AB117" s="71">
        <f>COUNTIFS(Données_prix!$C:$C,"marche_bogande", Données_prix!AE:AE,"&lt;&gt;")</f>
        <v>4</v>
      </c>
      <c r="AC117" s="172">
        <f>COUNTIFS(Données_prix!$C:$C,"marche_bogande", Données_prix!AF:AF,"&lt;&gt;")</f>
        <v>2</v>
      </c>
      <c r="AD117" s="70">
        <f>COUNTIFS(Données_prix!$C:$C,"marche_bogande", Données_prix!AG:AG,"&lt;&gt;")</f>
        <v>4</v>
      </c>
      <c r="AE117" s="172">
        <f>COUNTIFS(Données_prix!$C:$C,"marche_bogande", Données_prix!CL:CL,"&lt;&gt;")</f>
        <v>1</v>
      </c>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row>
    <row r="118" spans="1:82" ht="17.45">
      <c r="A118" s="13"/>
      <c r="B118" s="13"/>
      <c r="C118" s="78">
        <f>SUM(C114+D114+E114+F114+G114)</f>
        <v>4175</v>
      </c>
      <c r="D118" s="13"/>
      <c r="E118" s="13"/>
      <c r="F118" s="13"/>
      <c r="G118" s="13"/>
      <c r="H118" s="79">
        <f>SUM(H114:K114)</f>
        <v>25800</v>
      </c>
      <c r="I118" s="13"/>
      <c r="J118" s="13"/>
      <c r="K118" s="13"/>
      <c r="L118" s="80">
        <f>SUM(M114+O114+Q114+R114+S114+T114+U114+V114+W114+X114+Y114+Z114+AA114+AB114+AC114+AD114+AE114)</f>
        <v>69825</v>
      </c>
      <c r="M118" s="13"/>
      <c r="N118" s="13"/>
      <c r="O118" s="35"/>
      <c r="P118" s="35"/>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row>
    <row r="119" spans="1:82" ht="17.45">
      <c r="A119" s="13"/>
      <c r="B119" s="13"/>
      <c r="C119" s="81">
        <f>SUM(C118+H118+L118)</f>
        <v>99800</v>
      </c>
      <c r="D119" s="13"/>
      <c r="E119" s="13"/>
      <c r="F119" s="13"/>
      <c r="G119" s="13"/>
      <c r="H119" s="13"/>
      <c r="I119" s="13"/>
      <c r="J119" s="13"/>
      <c r="K119" s="13"/>
      <c r="L119" s="35"/>
      <c r="M119" s="13"/>
      <c r="N119" s="13"/>
      <c r="O119" s="35"/>
      <c r="P119" s="35"/>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row>
    <row r="120" spans="1:82" ht="17.4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row>
    <row r="121" spans="1:82" ht="17.4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row>
    <row r="122" spans="1:82" ht="17.4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row>
    <row r="123" spans="1:82" ht="17.4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row>
    <row r="124" spans="1:82" ht="17.4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row>
    <row r="125" spans="1:82" ht="17.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row>
    <row r="126" spans="1:82" ht="17.4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row>
    <row r="127" spans="1:82" ht="17.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row>
    <row r="128" spans="1:82" ht="17.45">
      <c r="A128" s="13"/>
      <c r="B128" s="13"/>
      <c r="C128" s="13"/>
      <c r="D128" s="13"/>
      <c r="E128" s="13"/>
      <c r="F128" s="13"/>
      <c r="G128" s="13"/>
      <c r="H128" s="13"/>
      <c r="I128" s="13"/>
      <c r="J128" s="13"/>
      <c r="K128" s="13"/>
      <c r="L128" s="35"/>
      <c r="M128" s="13"/>
      <c r="N128" s="13"/>
      <c r="O128" s="35"/>
      <c r="P128" s="35"/>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row>
    <row r="129" spans="1:82" ht="17.45">
      <c r="A129" s="68" t="s">
        <v>2209</v>
      </c>
      <c r="B129" s="13"/>
      <c r="C129" s="13"/>
      <c r="D129" s="13"/>
      <c r="E129" s="13"/>
      <c r="F129" s="13"/>
      <c r="G129" s="13"/>
      <c r="H129" s="13"/>
      <c r="I129" s="13"/>
      <c r="J129" s="13"/>
      <c r="K129" s="13"/>
      <c r="L129" s="35"/>
      <c r="M129" s="13"/>
      <c r="N129" s="13"/>
      <c r="O129" s="35"/>
      <c r="P129" s="35"/>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row>
    <row r="130" spans="1:82" ht="17.45">
      <c r="A130" s="13"/>
      <c r="B130" s="13" t="s">
        <v>2194</v>
      </c>
      <c r="C130" s="13" cm="1">
        <f t="array" ref="C130">MEDIAN(IF(Données_prix!$C:$C="marche_tibga",IF(Données_prix!F:F&gt;0,Données_prix!F:F)))</f>
        <v>1250</v>
      </c>
      <c r="D130" s="69">
        <v>2125</v>
      </c>
      <c r="E130" s="69">
        <v>2000</v>
      </c>
      <c r="F130" s="69">
        <v>500</v>
      </c>
      <c r="G130" s="13" cm="1">
        <f t="array" ref="G130">MEDIAN(IF(Données_prix!$C:$C="marche_tibga",IF(Données_prix!J:J&gt;0,Données_prix!J:J)))</f>
        <v>300</v>
      </c>
      <c r="H130" s="13" cm="1">
        <f t="array" ref="H130">MEDIAN(IF(Données_prix!$C:$C="marche_tibga",IF(Données_prix!K:K&gt;0,Données_prix!K:K)))</f>
        <v>4750</v>
      </c>
      <c r="I130" s="13" cm="1">
        <f t="array" ref="I130">MEDIAN(IF(Données_prix!$C:$C="marche_tibga",IF(Données_prix!L:L&gt;0,Données_prix!L:L)))</f>
        <v>20000</v>
      </c>
      <c r="J130" s="13" cm="1">
        <f t="array" ref="J130">MEDIAN(IF(Données_prix!$C:$C="marche_tibga",IF(Données_prix!M:M&gt;0,Données_prix!M:M)))</f>
        <v>2000</v>
      </c>
      <c r="K130" s="13" cm="1">
        <f t="array" ref="K130">MEDIAN(IF(Données_prix!$C:$C="marche_tibga",IF(Données_prix!N:N&gt;0,Données_prix!N:N)))</f>
        <v>2150</v>
      </c>
      <c r="L130" s="177">
        <v>6500</v>
      </c>
      <c r="M130" s="177">
        <v>100</v>
      </c>
      <c r="N130" s="44" t="s">
        <v>2195</v>
      </c>
      <c r="O130" s="179">
        <v>29250</v>
      </c>
      <c r="P130" s="179">
        <v>35125</v>
      </c>
      <c r="Q130" s="13" cm="1">
        <f t="array" ref="Q130">MEDIAN(IF(Données_prix!$C:$C="marche_tibga",IF(Données_prix!T:T&gt;0,Données_prix!T:T)))</f>
        <v>7750</v>
      </c>
      <c r="R130" s="13" cm="1">
        <f t="array" ref="R130">MEDIAN(IF(Données_prix!$C:$C="marche_tibga",IF(Données_prix!U:U&gt;0,Données_prix!U:U)))</f>
        <v>5250</v>
      </c>
      <c r="S130" s="13" cm="1">
        <f t="array" ref="S130">MEDIAN(IF(Données_prix!$C:$C="marche_tibga",IF(Données_prix!V:V&gt;0,Données_prix!V:V)))</f>
        <v>800</v>
      </c>
      <c r="T130" s="13" cm="1">
        <f t="array" ref="T130">MEDIAN(IF(Données_prix!$C:$C="marche_tibga",IF(Données_prix!W:W&gt;0,Données_prix!W:W)))</f>
        <v>200</v>
      </c>
      <c r="U130" s="13" cm="1">
        <f t="array" ref="U130">MEDIAN(IF(Données_prix!$C:$C="marche_tibga",IF(Données_prix!X:X&gt;0,Données_prix!X:X)))</f>
        <v>500</v>
      </c>
      <c r="V130" s="13" cm="1">
        <f t="array" ref="V130">MEDIAN(IF(Données_prix!$C:$C="marche_tibga",IF(Données_prix!Y:Y&gt;0,Données_prix!Y:Y)))</f>
        <v>750</v>
      </c>
      <c r="W130" s="177">
        <v>1500</v>
      </c>
      <c r="X130" s="13" cm="1">
        <f t="array" ref="X130">MEDIAN(IF(Données_prix!$C:$C="marche_tibga",IF(Données_prix!AA:AA&gt;0,Données_prix!AA:AA)))</f>
        <v>3000</v>
      </c>
      <c r="Y130" s="13" cm="1">
        <f t="array" ref="Y130">MEDIAN(IF(Données_prix!$C:$C="marche_tibga",IF(Données_prix!AB:AB&gt;0,Données_prix!AB:AB)))</f>
        <v>4000</v>
      </c>
      <c r="Z130" s="13" cm="1">
        <f t="array" ref="Z130">MEDIAN(IF(Données_prix!$C:$C="marche_tibga",IF(Données_prix!AC:AC&gt;0,Données_prix!AC:AC)))</f>
        <v>3000</v>
      </c>
      <c r="AA130" s="178">
        <v>2500</v>
      </c>
      <c r="AB130" s="13" cm="1">
        <f t="array" ref="AB130">MEDIAN(IF(Données_prix!$C:$C="marche_tibga",IF(Données_prix!AE:AE&gt;0,Données_prix!AE:AE)))</f>
        <v>1875</v>
      </c>
      <c r="AC130" s="13" cm="1">
        <f t="array" ref="AC130">MEDIAN(IF(Données_prix!$C:$C="marche_tibga",IF(Données_prix!AF:AF&gt;0,Données_prix!AF:AF)))</f>
        <v>5000</v>
      </c>
      <c r="AD130" s="13" cm="1">
        <f t="array" ref="AD130">MEDIAN(IF(Données_prix!$C:$C="marche_tibga",IF(Données_prix!AG:AG&gt;0,Données_prix!AG:AG)))</f>
        <v>250</v>
      </c>
      <c r="AE130" s="178">
        <v>300</v>
      </c>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row>
    <row r="131" spans="1:82" ht="17.45">
      <c r="A131" s="13"/>
      <c r="B131" s="13" t="s">
        <v>2196</v>
      </c>
      <c r="C131" s="13" cm="1">
        <f t="array" ref="C131">MIN(IF(Données_prix!$C:$C="marche_tibga",IF(Données_prix!F:F&gt;0,Données_prix!F:F)))</f>
        <v>1200</v>
      </c>
      <c r="D131" s="44" t="s">
        <v>2195</v>
      </c>
      <c r="E131" s="44" t="s">
        <v>2195</v>
      </c>
      <c r="F131" s="44" t="s">
        <v>2195</v>
      </c>
      <c r="G131" s="13" cm="1">
        <f t="array" ref="G131">MIN(IF(Données_prix!$C:$C="marche_tibga",IF(Données_prix!J:J&gt;0,Données_prix!J:J)))</f>
        <v>275</v>
      </c>
      <c r="H131" s="13" cm="1">
        <f t="array" ref="H131">MIN(IF(Données_prix!$C:$C="marche_tibga",IF(Données_prix!K:K&gt;0,Données_prix!K:K)))</f>
        <v>4500</v>
      </c>
      <c r="I131" s="13" cm="1">
        <f t="array" ref="I131">MIN(IF(Données_prix!$C:$C="marche_tibga",IF(Données_prix!L:L&gt;0,Données_prix!L:L)))</f>
        <v>20000</v>
      </c>
      <c r="J131" s="13" cm="1">
        <f t="array" ref="J131">MIN(IF(Données_prix!$C:$C="marche_tibga",IF(Données_prix!M:M&gt;0,Données_prix!M:M)))</f>
        <v>2000</v>
      </c>
      <c r="K131" s="13" cm="1">
        <f t="array" ref="K131">MIN(IF(Données_prix!$C:$C="marche_tibga",IF(Données_prix!N:N&gt;0,Données_prix!N:N)))</f>
        <v>2000</v>
      </c>
      <c r="L131" s="170" cm="1">
        <f t="array" ref="L131">MIN(IF(Données_prix!$C:$C="marche_tibga",IF(Données_prix!O:O&gt;0,Données_prix!O:O)))</f>
        <v>5000</v>
      </c>
      <c r="M131" s="170" cm="1">
        <f t="array" ref="M131">MIN(IF(Données_prix!$C:$C="marche_tibga",IF(Données_prix!P:P&gt;0,Données_prix!P:P)))</f>
        <v>100</v>
      </c>
      <c r="N131" s="44" t="s">
        <v>2195</v>
      </c>
      <c r="O131" s="170" cm="1">
        <f t="array" ref="O131">MIN(IF(Données_prix!$C:$C="marche_tibga",IF(Données_prix!R:R&gt;0,Données_prix!R:R)))</f>
        <v>25000</v>
      </c>
      <c r="P131" s="170" cm="1">
        <f t="array" ref="P131">MIN(IF(Données_prix!$C:$C="marche_tibga",IF(Données_prix!S:S&gt;0,Données_prix!S:S)))</f>
        <v>30000</v>
      </c>
      <c r="Q131" s="13" cm="1">
        <f t="array" ref="Q131">MIN(IF(Données_prix!$C:$C="marche_tibga",IF(Données_prix!T:T&gt;0,Données_prix!T:T)))</f>
        <v>7500</v>
      </c>
      <c r="R131" s="13" cm="1">
        <f t="array" ref="R131">MIN(IF(Données_prix!$C:$C="marche_tibga",IF(Données_prix!U:U&gt;0,Données_prix!U:U)))</f>
        <v>5000</v>
      </c>
      <c r="S131" s="13" cm="1">
        <f t="array" ref="S131">MIN(IF(Données_prix!$C:$C="marche_tibga",IF(Données_prix!V:V&gt;0,Données_prix!V:V)))</f>
        <v>750</v>
      </c>
      <c r="T131" s="13" cm="1">
        <f t="array" ref="T131">MIN(IF(Données_prix!$C:$C="marche_tibga",IF(Données_prix!W:W&gt;0,Données_prix!W:W)))</f>
        <v>150</v>
      </c>
      <c r="U131" s="13" cm="1">
        <f t="array" ref="U131">MIN(IF(Données_prix!$C:$C="marche_tibga",IF(Données_prix!X:X&gt;0,Données_prix!X:X)))</f>
        <v>500</v>
      </c>
      <c r="V131" s="13" cm="1">
        <f t="array" ref="V131">MIN(IF(Données_prix!$C:$C="marche_tibga",IF(Données_prix!Y:Y&gt;0,Données_prix!Y:Y)))</f>
        <v>700</v>
      </c>
      <c r="W131" s="41" cm="1">
        <f t="array" ref="W131">MIN(IF(Données_prix!$C:$C="marche_tibga",IF(Données_prix!Z:Z&gt;0,Données_prix!Z:Z)))</f>
        <v>1200</v>
      </c>
      <c r="X131" s="13" cm="1">
        <f t="array" ref="X131">MIN(IF(Données_prix!$C:$C="marche_tibga",IF(Données_prix!AA:AA&gt;0,Données_prix!AA:AA)))</f>
        <v>2000</v>
      </c>
      <c r="Y131" s="13" cm="1">
        <f t="array" ref="Y131">MIN(IF(Données_prix!$C:$C="marche_tibga",IF(Données_prix!AB:AB&gt;0,Données_prix!AB:AB)))</f>
        <v>3500</v>
      </c>
      <c r="Z131" s="13" cm="1">
        <f t="array" ref="Z131">MIN(IF(Données_prix!$C:$C="marche_tibga",IF(Données_prix!AC:AC&gt;0,Données_prix!AC:AC)))</f>
        <v>2500</v>
      </c>
      <c r="AA131" s="43" t="s">
        <v>2195</v>
      </c>
      <c r="AB131" s="13" cm="1">
        <f t="array" ref="AB131">MIN(IF(Données_prix!$C:$C="marche_tibga",IF(Données_prix!AE:AE&gt;0,Données_prix!AE:AE)))</f>
        <v>1500</v>
      </c>
      <c r="AC131" s="13" cm="1">
        <f t="array" ref="AC131">MIN(IF(Données_prix!$C:$C="marche_tibga",IF(Données_prix!AF:AF&gt;0,Données_prix!AF:AF)))</f>
        <v>4500</v>
      </c>
      <c r="AD131" s="13" cm="1">
        <f t="array" ref="AD131">MIN(IF(Données_prix!$C:$C="marche_tibga",IF(Données_prix!AG:AG&gt;0,Données_prix!AG:AG)))</f>
        <v>250</v>
      </c>
      <c r="AE131" s="43" t="s">
        <v>2195</v>
      </c>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row>
    <row r="132" spans="1:82" ht="17.45">
      <c r="A132" s="13"/>
      <c r="B132" s="13" t="s">
        <v>2197</v>
      </c>
      <c r="C132" s="13" cm="1">
        <f t="array" ref="C132">MAX(IF(Données_prix!$C:$C="marche_tibga",IF(Données_prix!F:F&gt;0,Données_prix!F:F)))</f>
        <v>1250</v>
      </c>
      <c r="D132" s="44" t="s">
        <v>2195</v>
      </c>
      <c r="E132" s="44" t="s">
        <v>2195</v>
      </c>
      <c r="F132" s="44" t="s">
        <v>2195</v>
      </c>
      <c r="G132" s="13" cm="1">
        <f t="array" ref="G132">MAX(IF(Données_prix!$C:$C="marche_tibga",IF(Données_prix!J:J&gt;0,Données_prix!J:J)))</f>
        <v>350</v>
      </c>
      <c r="H132" s="13" cm="1">
        <f t="array" ref="H132">MAX(IF(Données_prix!$C:$C="marche_tibga",IF(Données_prix!K:K&gt;0,Données_prix!K:K)))</f>
        <v>5000</v>
      </c>
      <c r="I132" s="13" cm="1">
        <f t="array" ref="I132">MAX(IF(Données_prix!$C:$C="marche_tibga",IF(Données_prix!L:L&gt;0,Données_prix!L:L)))</f>
        <v>20000</v>
      </c>
      <c r="J132" s="13" cm="1">
        <f t="array" ref="J132">MAX(IF(Données_prix!$C:$C="marche_tibga",IF(Données_prix!M:M&gt;0,Données_prix!M:M)))</f>
        <v>2000</v>
      </c>
      <c r="K132" s="13" cm="1">
        <f t="array" ref="K132">MAX(IF(Données_prix!$C:$C="marche_tibga",IF(Données_prix!N:N&gt;0,Données_prix!N:N)))</f>
        <v>2500</v>
      </c>
      <c r="L132" s="170" cm="1">
        <f t="array" ref="L132">MAX(IF(Données_prix!$C:$C="marche_tibga",IF(Données_prix!O:O&gt;0,Données_prix!O:O)))</f>
        <v>5000</v>
      </c>
      <c r="M132" s="170" cm="1">
        <f t="array" ref="M132">MAX(IF(Données_prix!$C:$C="marche_tibga",IF(Données_prix!P:P&gt;0,Données_prix!P:P)))</f>
        <v>100</v>
      </c>
      <c r="N132" s="44" t="s">
        <v>2195</v>
      </c>
      <c r="O132" s="170" cm="1">
        <f t="array" ref="O132">MAX(IF(Données_prix!$C:$C="marche_tibga",IF(Données_prix!R:R&gt;0,Données_prix!R:R)))</f>
        <v>25000</v>
      </c>
      <c r="P132" s="170" cm="1">
        <f t="array" ref="P132">MAX(IF(Données_prix!$C:$C="marche_tibga",IF(Données_prix!S:S&gt;0,Données_prix!S:S)))</f>
        <v>30000</v>
      </c>
      <c r="Q132" s="13" cm="1">
        <f t="array" ref="Q132">MAX(IF(Données_prix!$C:$C="marche_tibga",IF(Données_prix!T:T&gt;0,Données_prix!T:T)))</f>
        <v>8000</v>
      </c>
      <c r="R132" s="13" cm="1">
        <f t="array" ref="R132">MAX(IF(Données_prix!$C:$C="marche_tibga",IF(Données_prix!U:U&gt;0,Données_prix!U:U)))</f>
        <v>6000</v>
      </c>
      <c r="S132" s="13" cm="1">
        <f t="array" ref="S132">MAX(IF(Données_prix!$C:$C="marche_tibga",IF(Données_prix!V:V&gt;0,Données_prix!V:V)))</f>
        <v>1000</v>
      </c>
      <c r="T132" s="13" cm="1">
        <f t="array" ref="T132">MAX(IF(Données_prix!$C:$C="marche_tibga",IF(Données_prix!W:W&gt;0,Données_prix!W:W)))</f>
        <v>200</v>
      </c>
      <c r="U132" s="13" cm="1">
        <f t="array" ref="U132">MAX(IF(Données_prix!$C:$C="marche_tibga",IF(Données_prix!X:X&gt;0,Données_prix!X:X)))</f>
        <v>500</v>
      </c>
      <c r="V132" s="13" cm="1">
        <f t="array" ref="V132">MAX(IF(Données_prix!$C:$C="marche_tibga",IF(Données_prix!Y:Y&gt;0,Données_prix!Y:Y)))</f>
        <v>750</v>
      </c>
      <c r="W132" s="41" cm="1">
        <f t="array" ref="W132">MAX(IF(Données_prix!$C:$C="marche_tibga",IF(Données_prix!Z:Z&gt;0,Données_prix!Z:Z)))</f>
        <v>1250</v>
      </c>
      <c r="X132" s="13" cm="1">
        <f t="array" ref="X132">MAX(IF(Données_prix!$C:$C="marche_tibga",IF(Données_prix!AA:AA&gt;0,Données_prix!AA:AA)))</f>
        <v>3250</v>
      </c>
      <c r="Y132" s="13" cm="1">
        <f t="array" ref="Y132">MAX(IF(Données_prix!$C:$C="marche_tibga",IF(Données_prix!AB:AB&gt;0,Données_prix!AB:AB)))</f>
        <v>4000</v>
      </c>
      <c r="Z132" s="13" cm="1">
        <f t="array" ref="Z132">MAX(IF(Données_prix!$C:$C="marche_tibga",IF(Données_prix!AC:AC&gt;0,Données_prix!AC:AC)))</f>
        <v>3000</v>
      </c>
      <c r="AA132" s="43" t="s">
        <v>2195</v>
      </c>
      <c r="AB132" s="13" cm="1">
        <f t="array" ref="AB132">MAX(IF(Données_prix!$C:$C="marche_tibga",IF(Données_prix!AE:AE&gt;0,Données_prix!AE:AE)))</f>
        <v>2000</v>
      </c>
      <c r="AC132" s="13" cm="1">
        <f t="array" ref="AC132">MAX(IF(Données_prix!$C:$C="marche_tibga",IF(Données_prix!AF:AF&gt;0,Données_prix!AF:AF)))</f>
        <v>6500</v>
      </c>
      <c r="AD132" s="13" cm="1">
        <f t="array" ref="AD132">MAX(IF(Données_prix!$C:$C="marche_tibga",IF(Données_prix!AG:AG&gt;0,Données_prix!AG:AG)))</f>
        <v>300</v>
      </c>
      <c r="AE132" s="43" t="s">
        <v>2195</v>
      </c>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row>
    <row r="133" spans="1:82" ht="18" thickBot="1">
      <c r="A133" s="13"/>
      <c r="B133" s="70" t="s">
        <v>2198</v>
      </c>
      <c r="C133" s="71">
        <f>COUNTIFS(Données_prix!$C:$C,"marche_tibga", Données_prix!F:F,"&lt;&gt;")</f>
        <v>5</v>
      </c>
      <c r="D133" s="172">
        <f>COUNTIFS(Données_prix!$C:$C,"marche_tibga", Données_prix!G:G,"&lt;&gt;")</f>
        <v>0</v>
      </c>
      <c r="E133" s="169">
        <f>COUNTIFS(Données_prix!$C:$C,"marche_tibga", Données_prix!H:H,"&lt;&gt;")</f>
        <v>0</v>
      </c>
      <c r="F133" s="172">
        <f>COUNTIFS(Données_prix!$C:$C,"marche_tibga", Données_prix!I:I,"&lt;&gt;")</f>
        <v>0</v>
      </c>
      <c r="G133" s="71">
        <f>COUNTIFS(Données_prix!$C:$C,"marche_tibga", Données_prix!J:J,"&lt;&gt;")</f>
        <v>4</v>
      </c>
      <c r="H133" s="71">
        <f>COUNTIFS(Données_prix!$C:$C,"marche_tibga", Données_prix!K:K,"&lt;&gt;")</f>
        <v>4</v>
      </c>
      <c r="I133" s="71">
        <f>COUNTIFS(Données_prix!$C:$C,"marche_tibga", Données_prix!L:L,"&lt;&gt;")</f>
        <v>4</v>
      </c>
      <c r="J133" s="71">
        <f>COUNTIFS(Données_prix!$C:$C,"marche_tibga", Données_prix!M:M,"&lt;&gt;")</f>
        <v>3</v>
      </c>
      <c r="K133" s="71">
        <f>COUNTIFS(Données_prix!$C:$C,"marche_tibga", Données_prix!N:N,"&lt;&gt;")</f>
        <v>3</v>
      </c>
      <c r="L133" s="171">
        <f>COUNTIFS(Données_prix!$C:$C,"marche_tibga", Données_prix!O:O,"&lt;&gt;")</f>
        <v>2</v>
      </c>
      <c r="M133" s="171">
        <f>COUNTIFS(Données_prix!$C:$C,"marche_tibga", Données_prix!P:P,"&lt;&gt;")</f>
        <v>1</v>
      </c>
      <c r="N133" s="82">
        <f>COUNTIFS(Données_prix!$C:$C,"marche_tibga", Données_prix!Q:Q,"&lt;&gt;")</f>
        <v>0</v>
      </c>
      <c r="O133" s="171">
        <f>COUNTIFS(Données_prix!$C:$C,"marche_tibga", Données_prix!R:R,"&lt;&gt;")</f>
        <v>1</v>
      </c>
      <c r="P133" s="171">
        <f>COUNTIFS(Données_prix!$C:$C,"marche_tibga", Données_prix!S:S,"&lt;&gt;")</f>
        <v>1</v>
      </c>
      <c r="Q133" s="71">
        <f>COUNTIFS(Données_prix!$C:$C,"marche_tibga", Données_prix!T:T,"&lt;&gt;")</f>
        <v>4</v>
      </c>
      <c r="R133" s="71">
        <f>COUNTIFS(Données_prix!$C:$C,"marche_tibga", Données_prix!U:U,"&lt;&gt;")</f>
        <v>4</v>
      </c>
      <c r="S133" s="71">
        <f>COUNTIFS(Données_prix!$C:$C,"marche_tibga", Données_prix!V:V,"&lt;&gt;")</f>
        <v>5</v>
      </c>
      <c r="T133" s="71">
        <f>COUNTIFS(Données_prix!$C:$C,"marche_tibga", Données_prix!W:W,"&lt;&gt;")</f>
        <v>5</v>
      </c>
      <c r="U133" s="71">
        <f>COUNTIFS(Données_prix!$C:$C,"marche_tibga", Données_prix!X:X,"&lt;&gt;")</f>
        <v>3</v>
      </c>
      <c r="V133" s="71">
        <f>COUNTIFS(Données_prix!$C:$C,"marche_tibga", Données_prix!Y:Y,"&lt;&gt;")</f>
        <v>3</v>
      </c>
      <c r="W133" s="172">
        <f>COUNTIFS(Données_prix!$C:$C,"marche_tibga", Données_prix!Z:Z,"&lt;&gt;")</f>
        <v>2</v>
      </c>
      <c r="X133" s="71">
        <f>COUNTIFS(Données_prix!$C:$C,"marche_tibga", Données_prix!AA:AA,"&lt;&gt;")</f>
        <v>3</v>
      </c>
      <c r="Y133" s="71">
        <f>COUNTIFS(Données_prix!$C:$C,"marche_tibga", Données_prix!AB:AB,"&lt;&gt;")</f>
        <v>4</v>
      </c>
      <c r="Z133" s="71">
        <f>COUNTIFS(Données_prix!$C:$C,"marche_tibga", Données_prix!AC:AC,"&lt;&gt;")</f>
        <v>5</v>
      </c>
      <c r="AA133" s="173">
        <f>COUNTIFS(Données_prix!$C:$C,"marche_tibga", Données_prix!AD:AD,"&lt;&gt;")</f>
        <v>0</v>
      </c>
      <c r="AB133" s="71">
        <f>COUNTIFS(Données_prix!$C:$C,"marche_tibga", Données_prix!AE:AE,"&lt;&gt;")</f>
        <v>4</v>
      </c>
      <c r="AC133" s="71">
        <f>COUNTIFS(Données_prix!$C:$C,"marche_tibga", Données_prix!AF:AF,"&lt;&gt;")</f>
        <v>3</v>
      </c>
      <c r="AD133" s="175">
        <f>COUNTIFS(Données_prix!$C:$C,"marche_tibga", Données_prix!AG:AG,"&lt;&gt;")</f>
        <v>7</v>
      </c>
      <c r="AE133" s="176">
        <f>COUNTIFS(Données_prix!$C:$C,"marche_tibga", Données_prix!AH:AH,"&lt;&gt;")</f>
        <v>0</v>
      </c>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row>
    <row r="134" spans="1:82" ht="17.45">
      <c r="A134" s="13"/>
      <c r="B134" s="13"/>
      <c r="C134" s="78">
        <f>SUM(C130+D130+E130+F130+G130)</f>
        <v>6175</v>
      </c>
      <c r="D134" s="13"/>
      <c r="E134" s="13"/>
      <c r="F134" s="13"/>
      <c r="G134" s="13"/>
      <c r="H134" s="79">
        <f>SUM(H130:K130)</f>
        <v>28900</v>
      </c>
      <c r="I134" s="13"/>
      <c r="J134" s="13"/>
      <c r="K134" s="13"/>
      <c r="L134" s="80">
        <f>SUM(M130+O130+Q130+R130+S130+T130+U130+V130+W130+X130+Y130+Z130+AA130+AB130+AC130+AD130+AE130)</f>
        <v>66025</v>
      </c>
      <c r="M134" s="13"/>
      <c r="N134" s="13"/>
      <c r="O134" s="35"/>
      <c r="P134" s="35"/>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row>
    <row r="135" spans="1:82" ht="17.45">
      <c r="A135" s="13"/>
      <c r="B135" s="13"/>
      <c r="C135" s="81">
        <f>SUM(C134+H134+L134)</f>
        <v>101100</v>
      </c>
      <c r="D135" s="13"/>
      <c r="E135" s="13"/>
      <c r="F135" s="13"/>
      <c r="G135" s="13"/>
      <c r="H135" s="13"/>
      <c r="I135" s="13"/>
      <c r="J135" s="13"/>
      <c r="K135" s="13"/>
      <c r="L135" s="35"/>
      <c r="M135" s="13"/>
      <c r="N135" s="13"/>
      <c r="O135" s="35"/>
      <c r="P135" s="35"/>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row>
    <row r="136" spans="1:82" ht="17.4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row>
    <row r="137" spans="1:82" ht="17.4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row>
    <row r="138" spans="1:82" ht="17.4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row>
    <row r="139" spans="1:82" ht="17.4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row>
    <row r="140" spans="1:82" ht="17.4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row>
    <row r="141" spans="1:82" ht="17.4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row>
    <row r="142" spans="1:82" ht="17.45">
      <c r="A142" s="13"/>
      <c r="B142" s="13"/>
      <c r="C142" s="13"/>
      <c r="D142" s="13"/>
      <c r="E142" s="13"/>
      <c r="F142" s="13"/>
      <c r="G142" s="13"/>
      <c r="H142" s="13"/>
      <c r="I142" s="13"/>
      <c r="J142" s="13"/>
      <c r="K142" s="13"/>
      <c r="L142" s="35"/>
      <c r="M142" s="13"/>
      <c r="N142" s="13"/>
      <c r="O142" s="35"/>
      <c r="P142" s="35"/>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row>
    <row r="143" spans="1:82" ht="17.45">
      <c r="A143" s="68" t="s">
        <v>2210</v>
      </c>
      <c r="B143" s="13"/>
      <c r="C143" s="13"/>
      <c r="D143" s="13"/>
      <c r="E143" s="13"/>
      <c r="F143" s="13"/>
      <c r="G143" s="13"/>
      <c r="H143" s="13"/>
      <c r="I143" s="13"/>
      <c r="J143" s="13"/>
      <c r="K143" s="13"/>
      <c r="L143" s="35"/>
      <c r="M143" s="13"/>
      <c r="N143" s="13"/>
      <c r="O143" s="35"/>
      <c r="P143" s="35"/>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row>
    <row r="144" spans="1:82" ht="17.45">
      <c r="A144" s="13"/>
      <c r="B144" s="13" t="s">
        <v>2194</v>
      </c>
      <c r="C144" s="13" cm="1">
        <f t="array" ref="C144">MEDIAN(IF(Données_prix!$C:$C="marche_kongoussi",IF(Données_prix!F:F&gt;0,Données_prix!F:F)))</f>
        <v>1000</v>
      </c>
      <c r="D144" s="13" cm="1">
        <f t="array" ref="D144">MEDIAN(IF(Données_prix!$C:$C="marche_kongoussi",IF(Données_prix!G:G&gt;0,Données_prix!G:G)))</f>
        <v>3500</v>
      </c>
      <c r="E144" s="69">
        <v>2000</v>
      </c>
      <c r="F144" s="13" cm="1">
        <f t="array" ref="F144">MEDIAN(IF(Données_prix!$C:$C="marche_kongoussi",IF(Données_prix!I:I&gt;0,Données_prix!I:I)))</f>
        <v>500</v>
      </c>
      <c r="G144" s="13" cm="1">
        <f t="array" ref="G144">MEDIAN(IF(Données_prix!$C:$C="marche_kongoussi",IF(Données_prix!J:J&gt;0,Données_prix!J:J)))</f>
        <v>300</v>
      </c>
      <c r="H144" s="13" cm="1">
        <f t="array" ref="H144">MEDIAN(IF(Données_prix!$C:$C="marche_kongoussi",IF(Données_prix!K:K&gt;0,Données_prix!K:K)))</f>
        <v>6500</v>
      </c>
      <c r="I144" s="13" cm="1">
        <f t="array" ref="I144">MEDIAN(IF(Données_prix!$C:$C="marche_kongoussi",IF(Données_prix!L:L&gt;0,Données_prix!L:L)))</f>
        <v>8000</v>
      </c>
      <c r="J144" s="13" cm="1">
        <f t="array" ref="J144">MEDIAN(IF(Données_prix!$C:$C="marche_kongoussi",IF(Données_prix!M:M&gt;0,Données_prix!M:M)))</f>
        <v>1500</v>
      </c>
      <c r="K144" s="13" cm="1">
        <f t="array" ref="K144">MEDIAN(IF(Données_prix!$C:$C="marche_kongoussi",IF(Données_prix!N:N&gt;0,Données_prix!N:N)))</f>
        <v>2000</v>
      </c>
      <c r="L144" s="13" cm="1">
        <f t="array" ref="L144">MEDIAN(IF(Données_prix!$C:$C="marche_kongoussi",IF(Données_prix!O:O&gt;0,Données_prix!O:O)))</f>
        <v>8000</v>
      </c>
      <c r="M144" s="13" cm="1">
        <f t="array" ref="M144">MEDIAN(IF(Données_prix!$C:$C="marche_kongoussi",IF(Données_prix!P:P&gt;0,Données_prix!P:P)))</f>
        <v>100</v>
      </c>
      <c r="N144" s="43" t="s">
        <v>2195</v>
      </c>
      <c r="O144" s="35" cm="1">
        <f t="array" ref="O144">MEDIAN(IF(Données_prix!$C:$C="marche_kongoussi",IF(Données_prix!R:R&gt;0,Données_prix!R:R)))</f>
        <v>25000</v>
      </c>
      <c r="P144" s="35" cm="1">
        <f t="array" ref="P144">MEDIAN(IF(Données_prix!$C:$C="marche_kongoussi",IF(Données_prix!S:S&gt;0,Données_prix!S:S)))</f>
        <v>40000</v>
      </c>
      <c r="Q144" s="13" cm="1">
        <f t="array" ref="Q144">MEDIAN(IF(Données_prix!$C:$C="marche_kongoussi",IF(Données_prix!T:T&gt;0,Données_prix!T:T)))</f>
        <v>7000</v>
      </c>
      <c r="R144" s="13" cm="1">
        <f t="array" ref="R144">MEDIAN(IF(Données_prix!$C:$C="marche_kongoussi",IF(Données_prix!U:U&gt;0,Données_prix!U:U)))</f>
        <v>6000</v>
      </c>
      <c r="S144" s="13" cm="1">
        <f t="array" ref="S144">MEDIAN(IF(Données_prix!$C:$C="marche_kongoussi",IF(Données_prix!V:V&gt;0,Données_prix!V:V)))</f>
        <v>1500</v>
      </c>
      <c r="T144" s="13" cm="1">
        <f t="array" ref="T144">MEDIAN(IF(Données_prix!$C:$C="marche_kongoussi",IF(Données_prix!W:W&gt;0,Données_prix!W:W)))</f>
        <v>200</v>
      </c>
      <c r="U144" s="230">
        <v>650</v>
      </c>
      <c r="V144" s="230">
        <v>1000</v>
      </c>
      <c r="W144" s="13" cm="1">
        <f t="array" ref="W144">MEDIAN(IF(Données_prix!$C:$C="marche_kongoussi",IF(Données_prix!Z:Z&gt;0,Données_prix!Z:Z)))</f>
        <v>2500</v>
      </c>
      <c r="X144" s="13" cm="1">
        <f t="array" ref="X144">MEDIAN(IF(Données_prix!$C:$C="marche_kongoussi",IF(Données_prix!AA:AA&gt;0,Données_prix!AA:AA)))</f>
        <v>2000</v>
      </c>
      <c r="Y144" s="13" cm="1">
        <f t="array" ref="Y144">MEDIAN(IF(Données_prix!$C:$C="marche_kongoussi",IF(Données_prix!AB:AB&gt;0,Données_prix!AB:AB)))</f>
        <v>3500</v>
      </c>
      <c r="Z144" s="13" cm="1">
        <f t="array" ref="Z144">MEDIAN(IF(Données_prix!$C:$C="marche_kongoussi",IF(Données_prix!AC:AC&gt;0,Données_prix!AC:AC)))</f>
        <v>2500</v>
      </c>
      <c r="AA144" s="13" cm="1">
        <f t="array" ref="AA144">MEDIAN(IF(Données_prix!$C:$C="marche_kongoussi",IF(Données_prix!AD:AD&gt;0,Données_prix!AD:AD)))</f>
        <v>3500</v>
      </c>
      <c r="AB144" s="13" cm="1">
        <f t="array" ref="AB144">MEDIAN(IF(Données_prix!$C:$C="marche_kongoussi",IF(Données_prix!AE:AE&gt;0,Données_prix!AE:AE)))</f>
        <v>1875</v>
      </c>
      <c r="AC144" s="13" cm="1">
        <f t="array" ref="AC144">MEDIAN(IF(Données_prix!$C:$C="marche_kongoussi",IF(Données_prix!AF:AF&gt;0,Données_prix!AF:AF)))</f>
        <v>6000</v>
      </c>
      <c r="AD144" s="13" cm="1">
        <f t="array" ref="AD144">MEDIAN(IF(Données_prix!$C:$C="marche_kongoussi",IF(Données_prix!AG:AG&gt;0,Données_prix!AG:AG)))</f>
        <v>275</v>
      </c>
      <c r="AE144" s="69">
        <v>300</v>
      </c>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row>
    <row r="145" spans="1:82" ht="17.45">
      <c r="A145" s="13"/>
      <c r="B145" s="13" t="s">
        <v>2196</v>
      </c>
      <c r="C145" s="13" cm="1">
        <f t="array" ref="C145">MIN(IF(Données_prix!$C:$C="marche_kongoussi",IF(Données_prix!F:F&gt;0,Données_prix!F:F)))</f>
        <v>1000</v>
      </c>
      <c r="D145" s="13" cm="1">
        <f t="array" ref="D145">MIN(IF(Données_prix!$C:$C="marche_kongoussi",IF(Données_prix!G:G&gt;0,Données_prix!G:G)))</f>
        <v>3250</v>
      </c>
      <c r="E145" s="41" cm="1">
        <f t="array" ref="E145">MIN(IF(Données_prix!$C:$C="marche_kongoussi",IF(Données_prix!H:H&gt;0,Données_prix!H:H)))</f>
        <v>0</v>
      </c>
      <c r="F145" s="13" cm="1">
        <f t="array" ref="F145">MIN(IF(Données_prix!$C:$C="marche_kongoussi",IF(Données_prix!I:I&gt;0,Données_prix!I:I)))</f>
        <v>500</v>
      </c>
      <c r="G145" s="13" cm="1">
        <f t="array" ref="G145">MIN(IF(Données_prix!$C:$C="marche_kongoussi",IF(Données_prix!J:J&gt;0,Données_prix!J:J)))</f>
        <v>300</v>
      </c>
      <c r="H145" s="13" cm="1">
        <f t="array" ref="H145">MIN(IF(Données_prix!$C:$C="marche_kongoussi",IF(Données_prix!K:K&gt;0,Données_prix!K:K)))</f>
        <v>5000</v>
      </c>
      <c r="I145" s="13" cm="1">
        <f t="array" ref="I145">MIN(IF(Données_prix!$C:$C="marche_kongoussi",IF(Données_prix!L:L&gt;0,Données_prix!L:L)))</f>
        <v>7500</v>
      </c>
      <c r="J145" s="13" cm="1">
        <f t="array" ref="J145">MIN(IF(Données_prix!$C:$C="marche_kongoussi",IF(Données_prix!M:M&gt;0,Données_prix!M:M)))</f>
        <v>1500</v>
      </c>
      <c r="K145" s="13" cm="1">
        <f t="array" ref="K145">MIN(IF(Données_prix!$C:$C="marche_kongoussi",IF(Données_prix!N:N&gt;0,Données_prix!N:N)))</f>
        <v>2000</v>
      </c>
      <c r="L145" s="45" cm="1">
        <f t="array" ref="L145">MIN(IF(Données_prix!$C:$C="marche_kongoussi",IF(Données_prix!O:O&gt;0,Données_prix!O:O)))</f>
        <v>8000</v>
      </c>
      <c r="M145" s="45" cm="1">
        <f t="array" ref="M145">MIN(IF(Données_prix!$C:$C="marche_kongoussi",IF(Données_prix!P:P&gt;0,Données_prix!P:P)))</f>
        <v>100</v>
      </c>
      <c r="N145" s="43" t="s">
        <v>2195</v>
      </c>
      <c r="O145" s="35" cm="1">
        <f t="array" ref="O145">MIN(IF(Données_prix!$C:$C="marche_kongoussi",IF(Données_prix!R:R&gt;0,Données_prix!R:R)))</f>
        <v>25000</v>
      </c>
      <c r="P145" s="35" cm="1">
        <f t="array" ref="P145">MIN(IF(Données_prix!$C:$C="marche_kongoussi",IF(Données_prix!S:S&gt;0,Données_prix!S:S)))</f>
        <v>35000</v>
      </c>
      <c r="Q145" s="13" cm="1">
        <f t="array" ref="Q145">MIN(IF(Données_prix!$C:$C="marche_kongoussi",IF(Données_prix!T:T&gt;0,Données_prix!T:T)))</f>
        <v>6000</v>
      </c>
      <c r="R145" s="13" cm="1">
        <f t="array" ref="R145">MIN(IF(Données_prix!$C:$C="marche_kongoussi",IF(Données_prix!U:U&gt;0,Données_prix!U:U)))</f>
        <v>5000</v>
      </c>
      <c r="S145" s="13" cm="1">
        <f t="array" ref="S145">MIN(IF(Données_prix!$C:$C="marche_kongoussi",IF(Données_prix!V:V&gt;0,Données_prix!V:V)))</f>
        <v>1250</v>
      </c>
      <c r="T145" s="13" cm="1">
        <f t="array" ref="T145">MIN(IF(Données_prix!$C:$C="marche_kongoussi",IF(Données_prix!W:W&gt;0,Données_prix!W:W)))</f>
        <v>150</v>
      </c>
      <c r="U145" s="42" cm="1">
        <f t="array" ref="U145">MIN(IF(Données_prix!$C:$C="marche_kongoussi",IF(Données_prix!X:X&gt;0,Données_prix!X:X)))</f>
        <v>2000</v>
      </c>
      <c r="V145" s="42" cm="1">
        <f t="array" ref="V145">MIN(IF(Données_prix!$C:$C="marche_kongoussi",IF(Données_prix!Y:Y&gt;0,Données_prix!Y:Y)))</f>
        <v>2250</v>
      </c>
      <c r="W145" s="13" cm="1">
        <f t="array" ref="W145">MIN(IF(Données_prix!$C:$C="marche_kongoussi",IF(Données_prix!Z:Z&gt;0,Données_prix!Z:Z)))</f>
        <v>1750</v>
      </c>
      <c r="X145" s="13" cm="1">
        <f t="array" ref="X145">MIN(IF(Données_prix!$C:$C="marche_kongoussi",IF(Données_prix!AA:AA&gt;0,Données_prix!AA:AA)))</f>
        <v>1500</v>
      </c>
      <c r="Y145" s="13" cm="1">
        <f t="array" ref="Y145">MIN(IF(Données_prix!$C:$C="marche_kongoussi",IF(Données_prix!AB:AB&gt;0,Données_prix!AB:AB)))</f>
        <v>3000</v>
      </c>
      <c r="Z145" s="13" cm="1">
        <f t="array" ref="Z145">MIN(IF(Données_prix!$C:$C="marche_kongoussi",IF(Données_prix!AC:AC&gt;0,Données_prix!AC:AC)))</f>
        <v>2000</v>
      </c>
      <c r="AA145" s="13" cm="1">
        <f t="array" ref="AA145">MIN(IF(Données_prix!$C:$C="marche_kongoussi",IF(Données_prix!AD:AD&gt;0,Données_prix!AD:AD)))</f>
        <v>3500</v>
      </c>
      <c r="AB145" s="13" cm="1">
        <f t="array" ref="AB145">MIN(IF(Données_prix!$C:$C="marche_kongoussi",IF(Données_prix!AE:AE&gt;0,Données_prix!AE:AE)))</f>
        <v>1500</v>
      </c>
      <c r="AC145" s="13" cm="1">
        <f t="array" ref="AC145">MIN(IF(Données_prix!$C:$C="marche_kongoussi",IF(Données_prix!AF:AF&gt;0,Données_prix!AF:AF)))</f>
        <v>4500</v>
      </c>
      <c r="AD145" s="13" cm="1">
        <f t="array" ref="AD145">MIN(IF(Données_prix!$C:$C="marche_kongoussi",IF(Données_prix!AG:AG&gt;0,Données_prix!AG:AG)))</f>
        <v>200</v>
      </c>
      <c r="AE145" s="44" t="s">
        <v>2195</v>
      </c>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row>
    <row r="146" spans="1:82" ht="17.45">
      <c r="A146" s="13"/>
      <c r="B146" s="13" t="s">
        <v>2197</v>
      </c>
      <c r="C146" s="13" cm="1">
        <f t="array" ref="C146">MAX(IF(Données_prix!$C:$C="marche_kongoussi",IF(Données_prix!F:F&gt;0,Données_prix!F:F)))</f>
        <v>1750</v>
      </c>
      <c r="D146" s="13" cm="1">
        <f t="array" ref="D146">MAX(IF(Données_prix!$C:$C="marche_kongoussi",IF(Données_prix!G:G&gt;0,Données_prix!G:G)))</f>
        <v>5000</v>
      </c>
      <c r="E146" s="41" cm="1">
        <f t="array" ref="E146">MAX(IF(Données_prix!$C:$C="marche_kongoussi",IF(Données_prix!H:H&gt;0,Données_prix!H:H)))</f>
        <v>0</v>
      </c>
      <c r="F146" s="13" cm="1">
        <f t="array" ref="F146">MAX(IF(Données_prix!$C:$C="marche_kongoussi",IF(Données_prix!I:I&gt;0,Données_prix!I:I)))</f>
        <v>600</v>
      </c>
      <c r="G146" s="13" cm="1">
        <f t="array" ref="G146">MAX(IF(Données_prix!$C:$C="marche_kongoussi",IF(Données_prix!J:J&gt;0,Données_prix!J:J)))</f>
        <v>350</v>
      </c>
      <c r="H146" s="13" cm="1">
        <f t="array" ref="H146">MAX(IF(Données_prix!$C:$C="marche_kongoussi",IF(Données_prix!K:K&gt;0,Données_prix!K:K)))</f>
        <v>6500</v>
      </c>
      <c r="I146" s="13" cm="1">
        <f t="array" ref="I146">MAX(IF(Données_prix!$C:$C="marche_kongoussi",IF(Données_prix!L:L&gt;0,Données_prix!L:L)))</f>
        <v>10000</v>
      </c>
      <c r="J146" s="13" cm="1">
        <f t="array" ref="J146">MAX(IF(Données_prix!$C:$C="marche_kongoussi",IF(Données_prix!M:M&gt;0,Données_prix!M:M)))</f>
        <v>1750</v>
      </c>
      <c r="K146" s="13" cm="1">
        <f t="array" ref="K146">MAX(IF(Données_prix!$C:$C="marche_kongoussi",IF(Données_prix!N:N&gt;0,Données_prix!N:N)))</f>
        <v>2000</v>
      </c>
      <c r="L146" s="45" cm="1">
        <f t="array" ref="L146">MAX(IF(Données_prix!$C:$C="marche_kongoussi",IF(Données_prix!O:O&gt;0,Données_prix!O:O)))</f>
        <v>8500</v>
      </c>
      <c r="M146" s="45" cm="1">
        <f t="array" ref="M146">MAX(IF(Données_prix!$C:$C="marche_kongoussi",IF(Données_prix!P:P&gt;0,Données_prix!P:P)))</f>
        <v>100</v>
      </c>
      <c r="N146" s="43" t="s">
        <v>2195</v>
      </c>
      <c r="O146" s="35" cm="1">
        <f t="array" ref="O146">MAX(IF(Données_prix!$C:$C="marche_kongoussi",IF(Données_prix!R:R&gt;0,Données_prix!R:R)))</f>
        <v>30000</v>
      </c>
      <c r="P146" s="35" cm="1">
        <f t="array" ref="P146">MAX(IF(Données_prix!$C:$C="marche_kongoussi",IF(Données_prix!S:S&gt;0,Données_prix!S:S)))</f>
        <v>40000</v>
      </c>
      <c r="Q146" s="13" cm="1">
        <f t="array" ref="Q146">MAX(IF(Données_prix!$C:$C="marche_kongoussi",IF(Données_prix!T:T&gt;0,Données_prix!T:T)))</f>
        <v>7000</v>
      </c>
      <c r="R146" s="13" cm="1">
        <f t="array" ref="R146">MAX(IF(Données_prix!$C:$C="marche_kongoussi",IF(Données_prix!U:U&gt;0,Données_prix!U:U)))</f>
        <v>6500</v>
      </c>
      <c r="S146" s="13" cm="1">
        <f t="array" ref="S146">MAX(IF(Données_prix!$C:$C="marche_kongoussi",IF(Données_prix!V:V&gt;0,Données_prix!V:V)))</f>
        <v>2000</v>
      </c>
      <c r="T146" s="13" cm="1">
        <f t="array" ref="T146">MAX(IF(Données_prix!$C:$C="marche_kongoussi",IF(Données_prix!W:W&gt;0,Données_prix!W:W)))</f>
        <v>250</v>
      </c>
      <c r="U146" s="42" cm="1">
        <f t="array" ref="U146">MAX(IF(Données_prix!$C:$C="marche_kongoussi",IF(Données_prix!X:X&gt;0,Données_prix!X:X)))</f>
        <v>2000</v>
      </c>
      <c r="V146" s="42" cm="1">
        <f t="array" ref="V146">MAX(IF(Données_prix!$C:$C="marche_kongoussi",IF(Données_prix!Y:Y&gt;0,Données_prix!Y:Y)))</f>
        <v>2250</v>
      </c>
      <c r="W146" s="13" cm="1">
        <f t="array" ref="W146">MAX(IF(Données_prix!$C:$C="marche_kongoussi",IF(Données_prix!Z:Z&gt;0,Données_prix!Z:Z)))</f>
        <v>2500</v>
      </c>
      <c r="X146" s="13" cm="1">
        <f t="array" ref="X146">MAX(IF(Données_prix!$C:$C="marche_kongoussi",IF(Données_prix!AA:AA&gt;0,Données_prix!AA:AA)))</f>
        <v>6500</v>
      </c>
      <c r="Y146" s="13" cm="1">
        <f t="array" ref="Y146">MAX(IF(Données_prix!$C:$C="marche_kongoussi",IF(Données_prix!AB:AB&gt;0,Données_prix!AB:AB)))</f>
        <v>4000</v>
      </c>
      <c r="Z146" s="13" cm="1">
        <f t="array" ref="Z146">MAX(IF(Données_prix!$C:$C="marche_kongoussi",IF(Données_prix!AC:AC&gt;0,Données_prix!AC:AC)))</f>
        <v>2500</v>
      </c>
      <c r="AA146" s="13" cm="1">
        <f t="array" ref="AA146">MAX(IF(Données_prix!$C:$C="marche_kongoussi",IF(Données_prix!AD:AD&gt;0,Données_prix!AD:AD)))</f>
        <v>3500</v>
      </c>
      <c r="AB146" s="13" cm="1">
        <f t="array" ref="AB146">MAX(IF(Données_prix!$C:$C="marche_kongoussi",IF(Données_prix!AE:AE&gt;0,Données_prix!AE:AE)))</f>
        <v>3000</v>
      </c>
      <c r="AC146" s="13" cm="1">
        <f t="array" ref="AC146">MAX(IF(Données_prix!$C:$C="marche_kongoussi",IF(Données_prix!AF:AF&gt;0,Données_prix!AF:AF)))</f>
        <v>8500</v>
      </c>
      <c r="AD146" s="13" cm="1">
        <f t="array" ref="AD146">MAX(IF(Données_prix!$C:$C="marche_kongoussi",IF(Données_prix!AG:AG&gt;0,Données_prix!AG:AG)))</f>
        <v>500</v>
      </c>
      <c r="AE146" s="44" t="s">
        <v>2195</v>
      </c>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row>
    <row r="147" spans="1:82" ht="18" thickBot="1">
      <c r="A147" s="13"/>
      <c r="B147" s="70" t="s">
        <v>2198</v>
      </c>
      <c r="C147" s="71">
        <f>COUNTIFS(Données_prix!$C:$C,"marche_kongoussi", Données_prix!F:F,"&lt;&gt;")</f>
        <v>7</v>
      </c>
      <c r="D147" s="71">
        <f>COUNTIFS(Données_prix!$C:$C,"marche_kongoussi", Données_prix!G:G,"&lt;&gt;")</f>
        <v>7</v>
      </c>
      <c r="E147" s="169">
        <f>COUNTIFS(Données_prix!$C:$C,"marche_kongoussi", Données_prix!H:H,"&lt;&gt;")</f>
        <v>0</v>
      </c>
      <c r="F147" s="71">
        <f>COUNTIFS(Données_prix!$C:$C,"marche_kongoussi", Données_prix!I:I,"&lt;&gt;")</f>
        <v>7</v>
      </c>
      <c r="G147" s="71">
        <f>COUNTIFS(Données_prix!$C:$C,"marche_kongoussi", Données_prix!J:J,"&lt;&gt;")</f>
        <v>7</v>
      </c>
      <c r="H147" s="71">
        <f>COUNTIFS(Données_prix!$C:$C,"marche_kongoussi", Données_prix!K:K,"&lt;&gt;")</f>
        <v>6</v>
      </c>
      <c r="I147" s="71">
        <f>COUNTIFS(Données_prix!$C:$C,"marche_kongoussi", Données_prix!L:L,"&lt;&gt;")</f>
        <v>5</v>
      </c>
      <c r="J147" s="71">
        <f>COUNTIFS(Données_prix!$C:$C,"marche_kongoussi", Données_prix!M:M,"&lt;&gt;")</f>
        <v>5</v>
      </c>
      <c r="K147" s="71">
        <f>COUNTIFS(Données_prix!$C:$C,"marche_kongoussi", Données_prix!N:N,"&lt;&gt;")</f>
        <v>5</v>
      </c>
      <c r="L147" s="73">
        <f>COUNTIFS(Données_prix!$C:$C,"marche_kongoussi", Données_prix!O:O,"&lt;&gt;")</f>
        <v>5</v>
      </c>
      <c r="M147" s="73">
        <f>COUNTIFS(Données_prix!$C:$C,"marche_kongoussi", Données_prix!P:P,"&lt;&gt;")</f>
        <v>3</v>
      </c>
      <c r="N147" s="171">
        <f>COUNTIFS(Données_prix!$C:$C,"marche_kongoussi", Données_prix!Q:Q,"&lt;&gt;")</f>
        <v>0</v>
      </c>
      <c r="O147" s="83">
        <f>COUNTIFS(Données_prix!$C:$C,"marche_kongoussi", Données_prix!R:R,"&lt;&gt;")</f>
        <v>4</v>
      </c>
      <c r="P147" s="73">
        <f>COUNTIFS(Données_prix!$C:$C,"marche_kongoussi", Données_prix!S:S,"&lt;&gt;")</f>
        <v>4</v>
      </c>
      <c r="Q147" s="71">
        <f>COUNTIFS(Données_prix!$C:$C,"marche_kongoussi", Données_prix!T:T,"&lt;&gt;")</f>
        <v>7</v>
      </c>
      <c r="R147" s="71">
        <f>COUNTIFS(Données_prix!$C:$C,"marche_kongoussi", Données_prix!U:U,"&lt;&gt;")</f>
        <v>7</v>
      </c>
      <c r="S147" s="71">
        <f>COUNTIFS(Données_prix!$C:$C,"marche_kongoussi", Données_prix!V:V,"&lt;&gt;")</f>
        <v>7</v>
      </c>
      <c r="T147" s="71">
        <f>COUNTIFS(Données_prix!$C:$C,"marche_kongoussi", Données_prix!W:W,"&lt;&gt;")</f>
        <v>7</v>
      </c>
      <c r="U147" s="72">
        <f>COUNTIFS(Données_prix!$C:$C,"marche_kongoussi", Données_prix!X:X,"&lt;&gt;")</f>
        <v>1</v>
      </c>
      <c r="V147" s="72">
        <f>COUNTIFS(Données_prix!$C:$C,"marche_kongoussi", Données_prix!Y:Y,"&lt;&gt;")</f>
        <v>1</v>
      </c>
      <c r="W147" s="71">
        <f>COUNTIFS(Données_prix!$C:$C,"marche_kongoussi", Données_prix!Z:Z,"&lt;&gt;")</f>
        <v>5</v>
      </c>
      <c r="X147" s="71">
        <f>COUNTIFS(Données_prix!$C:$C,"marche_kongoussi", Données_prix!AA:AA,"&lt;&gt;")</f>
        <v>7</v>
      </c>
      <c r="Y147" s="71">
        <f>COUNTIFS(Données_prix!$C:$C,"marche_kongoussi", Données_prix!AB:AB,"&lt;&gt;")</f>
        <v>6</v>
      </c>
      <c r="Z147" s="71">
        <f>COUNTIFS(Données_prix!$C:$C,"marche_kongoussi", Données_prix!AC:AC,"&lt;&gt;")</f>
        <v>6</v>
      </c>
      <c r="AA147" s="71">
        <f>COUNTIFS(Données_prix!$C:$C,"marche_kongoussi", Données_prix!AD:AD,"&lt;&gt;")</f>
        <v>6</v>
      </c>
      <c r="AB147" s="71">
        <f>COUNTIFS(Données_prix!$C:$C,"marche_kongoussi", Données_prix!AE:AE,"&lt;&gt;")</f>
        <v>6</v>
      </c>
      <c r="AC147" s="71">
        <f>COUNTIFS(Données_prix!$C:$C,"marche_kongoussi", Données_prix!AF:AF,"&lt;&gt;")</f>
        <v>6</v>
      </c>
      <c r="AD147" s="70">
        <f>COUNTIFS(Données_prix!$C:$C,"marche_kongoussi", Données_prix!AG:AG,"&lt;&gt;")</f>
        <v>6</v>
      </c>
      <c r="AE147" s="72">
        <f>COUNTIFS(Données_prix!$C:$C,"marche_kongoussi", Données_prix!CL:CL,"&lt;&gt;")</f>
        <v>0</v>
      </c>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row>
    <row r="148" spans="1:82" ht="17.45">
      <c r="A148" s="13"/>
      <c r="B148" s="13"/>
      <c r="C148" s="78">
        <f>SUM(C144+D144+E144+F144+G144)</f>
        <v>7300</v>
      </c>
      <c r="D148" s="13"/>
      <c r="E148" s="13"/>
      <c r="F148" s="13"/>
      <c r="G148" s="13"/>
      <c r="H148" s="79">
        <f>SUM(H144:K144)</f>
        <v>18000</v>
      </c>
      <c r="I148" s="13"/>
      <c r="J148" s="13"/>
      <c r="K148" s="13"/>
      <c r="L148" s="80">
        <f>SUM(M144+O144+Q144+R144+S144+T144+U144+V144+W144+X144+Y144+Z144+AA144+AB144+AC144+AD144+AE144)</f>
        <v>63900</v>
      </c>
      <c r="M148" s="13"/>
      <c r="N148" s="13"/>
      <c r="O148" s="35"/>
      <c r="P148" s="35"/>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row>
    <row r="149" spans="1:82" ht="17.45">
      <c r="A149" s="13"/>
      <c r="B149" s="13"/>
      <c r="C149" s="81">
        <f>SUM(C148+H148+L148)</f>
        <v>89200</v>
      </c>
      <c r="D149" s="13"/>
      <c r="E149" s="13"/>
      <c r="F149" s="13"/>
      <c r="G149" s="13"/>
      <c r="H149" s="13"/>
      <c r="I149" s="13"/>
      <c r="J149" s="13"/>
      <c r="K149" s="13"/>
      <c r="L149" s="35"/>
      <c r="M149" s="13"/>
      <c r="N149" s="13"/>
      <c r="O149" s="35"/>
      <c r="P149" s="35"/>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row>
    <row r="150" spans="1:82" ht="17.4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row>
    <row r="151" spans="1:82" ht="17.4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row>
    <row r="152" spans="1:82" ht="17.4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row>
    <row r="153" spans="1:82" ht="17.4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row>
    <row r="154" spans="1:82" ht="17.4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row>
    <row r="155" spans="1:82" ht="17.4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row>
    <row r="156" spans="1:82" ht="17.4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row>
    <row r="157" spans="1:82" ht="17.4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row>
    <row r="158" spans="1:82" ht="17.45">
      <c r="A158" s="13"/>
      <c r="B158" s="13"/>
      <c r="C158" s="13"/>
      <c r="D158" s="13"/>
      <c r="E158" s="13"/>
      <c r="F158" s="13"/>
      <c r="G158" s="13"/>
      <c r="H158" s="13"/>
      <c r="I158" s="13"/>
      <c r="J158" s="13"/>
      <c r="K158" s="13"/>
      <c r="L158" s="88"/>
      <c r="M158" s="13"/>
      <c r="N158" s="13"/>
      <c r="O158" s="88"/>
      <c r="P158" s="88"/>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row>
    <row r="159" spans="1:82" ht="17.45">
      <c r="A159" s="13"/>
      <c r="B159" s="13"/>
      <c r="C159" s="13"/>
      <c r="D159" s="84"/>
      <c r="E159" s="84"/>
      <c r="F159" s="84"/>
      <c r="G159" s="84"/>
      <c r="H159" s="84"/>
      <c r="I159" s="84"/>
      <c r="J159" s="84"/>
      <c r="K159" s="84"/>
      <c r="L159" s="89"/>
      <c r="M159" s="84"/>
      <c r="N159" s="84"/>
      <c r="O159" s="89"/>
      <c r="P159" s="89"/>
      <c r="Q159" s="84"/>
      <c r="R159" s="84"/>
      <c r="S159" s="84"/>
      <c r="T159" s="84"/>
      <c r="U159" s="84"/>
      <c r="V159" s="84"/>
      <c r="W159" s="84"/>
      <c r="X159" s="84"/>
      <c r="Y159" s="84"/>
      <c r="Z159" s="84"/>
      <c r="AA159" s="84"/>
      <c r="AB159" s="84"/>
      <c r="AC159" s="84"/>
      <c r="AD159" s="84"/>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row>
    <row r="160" spans="1:82" ht="17.45">
      <c r="A160" s="68" t="s">
        <v>2211</v>
      </c>
      <c r="B160" s="13"/>
      <c r="C160" s="90">
        <f>MEDIAN(C15,C25,C35,C45,C54,C62,C71,C81,C90,C102,C114,C130,C144)</f>
        <v>1100</v>
      </c>
      <c r="D160" s="90">
        <f>MEDIAN(D35,D45,D54,D62,D90,D114,D144)</f>
        <v>2500</v>
      </c>
      <c r="E160" s="90">
        <f>MEDIAN(E62,E90,E114)</f>
        <v>2000</v>
      </c>
      <c r="F160" s="90">
        <f>MEDIAN(F15,F25,F35,F45,F54,F62,F90,F114,F144)</f>
        <v>500</v>
      </c>
      <c r="G160" s="90">
        <f>MEDIAN(G15,G25,G35,G45,G54,G62,G81,G90,G102,G114,G130,G144)</f>
        <v>312.5</v>
      </c>
      <c r="H160" s="90">
        <f>MEDIAN(H15,H25,H35,H45,H54,H71,H81,H90,H102,H114,H130,H144)</f>
        <v>5500</v>
      </c>
      <c r="I160" s="90">
        <f>MEDIAN(I25,I35,I45,I54,I71,I81,I90,I102,I114,I130,I144)</f>
        <v>12750</v>
      </c>
      <c r="J160" s="90">
        <f>MEDIAN(J15,J25,J35,J45,J54,J81,J90,J102,J114,J130,J144)</f>
        <v>1500</v>
      </c>
      <c r="K160" s="90">
        <f>MEDIAN(K15,K25,K35,K45,K54,K71,K81,K90,K102,K114,K130,K144)</f>
        <v>2500</v>
      </c>
      <c r="L160" s="91">
        <f>MEDIAN(L15,L25,L35,L45,L54,L62,L90,L114,L144)</f>
        <v>6750</v>
      </c>
      <c r="M160" s="90">
        <f>MEDIAN(M15,M25,M35,M45,M62,M90,M114,M144)</f>
        <v>100</v>
      </c>
      <c r="N160" s="231" t="s">
        <v>2195</v>
      </c>
      <c r="O160" s="91">
        <f>MEDIAN(O15,O25,O35,O45,O54,O114,O144)</f>
        <v>28500</v>
      </c>
      <c r="P160" s="91">
        <f>MEDIAN(P15,P25,P35,P45,P54,P114,P144)</f>
        <v>35250</v>
      </c>
      <c r="Q160" s="90">
        <f>MEDIAN(Q15,Q25,Q35,Q45,Q81,Q90,Q114,Q130,Q144)</f>
        <v>7000</v>
      </c>
      <c r="R160" s="90">
        <f>MEDIAN(R15,R25,R35,R45,R81,R90,R114,R130,R144)</f>
        <v>5000</v>
      </c>
      <c r="S160" s="90">
        <f>MEDIAN(S15,S25,S35,S45,S54,S81,S90,S102,S114,S130,S144)</f>
        <v>800</v>
      </c>
      <c r="T160" s="90">
        <f>MEDIAN(T15,T25,T35,T45,T54,T71,T81,T90,T114,T130,T144)</f>
        <v>200</v>
      </c>
      <c r="U160" s="90">
        <f>MEDIAN(U15,U25,U45,U90,U130)</f>
        <v>650</v>
      </c>
      <c r="V160" s="90">
        <f>MEDIAN(V15,V25,V45,V54,V90,V114,V130)</f>
        <v>1000</v>
      </c>
      <c r="W160" s="90">
        <f>MEDIAN(W15,W25,W35,W45,W54,W90,W114,W144)</f>
        <v>1500</v>
      </c>
      <c r="X160" s="90">
        <f>MEDIAN(X15,X25,X35,X45,X54,X81,X90,X114,X130,X144)</f>
        <v>2250</v>
      </c>
      <c r="Y160" s="90">
        <f>MEDIAN(Y15,Y25,Y35,Y45,Y81,Y90,Y114,Y130,Y144)</f>
        <v>3000</v>
      </c>
      <c r="Z160" s="90">
        <f>MEDIAN(Z15,Z25,Z35,Z45,Z81,Z90,Z114,Z130,Z144)</f>
        <v>3000</v>
      </c>
      <c r="AA160" s="90">
        <f>MEDIAN(AA15,AA25,AA35,AA45,AA81,AA90,AA114,AA144)</f>
        <v>2750</v>
      </c>
      <c r="AB160" s="90">
        <f>MEDIAN(AB15,AB25,AB35,AB45,AB62,AB81,AB90,AB102,AB114,AB130,AB144)</f>
        <v>1375</v>
      </c>
      <c r="AC160" s="90">
        <f>MEDIAN(AC15,AC25,AC35,AC45,AC90,AC130,AC144)</f>
        <v>3000</v>
      </c>
      <c r="AD160" s="90">
        <f>MEDIAN(AD15,AD25,AD35,AD45,AD62,AD81,AD90,AD114,AD130,AD144)</f>
        <v>275</v>
      </c>
      <c r="AE160" s="90">
        <f>MEDIAN(AE15,AE25,AE35,AE45,AE62,AE90)</f>
        <v>300</v>
      </c>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row>
    <row r="161" spans="1:82" ht="17.45">
      <c r="A161" s="13"/>
      <c r="B161" s="13"/>
      <c r="C161" s="74">
        <f>SUM(C160,D160,E160,F160,G160)</f>
        <v>6412.5</v>
      </c>
      <c r="D161" s="74"/>
      <c r="E161" s="74"/>
      <c r="F161" s="74"/>
      <c r="G161" s="74"/>
      <c r="H161" s="75">
        <f>SUM(H160:K160)</f>
        <v>22250</v>
      </c>
      <c r="I161" s="75"/>
      <c r="J161" s="75"/>
      <c r="K161" s="75"/>
      <c r="L161" s="76">
        <f>SUM(M160,O160,Q160,R160,S160,T160,U160,V160,W160,X160,Y160,Z160,AA160,AB160,AC160,AD160,AE160)</f>
        <v>60700</v>
      </c>
      <c r="M161" s="75"/>
      <c r="N161" s="75"/>
      <c r="O161" s="92"/>
      <c r="P161" s="92"/>
      <c r="Q161" s="75"/>
      <c r="R161" s="75"/>
      <c r="S161" s="75"/>
      <c r="T161" s="75"/>
      <c r="U161" s="75"/>
      <c r="V161" s="75"/>
      <c r="W161" s="75"/>
      <c r="X161" s="75"/>
      <c r="Y161" s="75"/>
      <c r="Z161" s="75"/>
      <c r="AA161" s="75"/>
      <c r="AB161" s="75"/>
      <c r="AC161" s="75"/>
      <c r="AD161" s="75"/>
      <c r="AE161" s="9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row>
    <row r="162" spans="1:82" ht="17.45">
      <c r="A162" s="13"/>
      <c r="B162" s="13"/>
      <c r="C162" s="94">
        <f>SUM(C161,H161,L161)</f>
        <v>89362.5</v>
      </c>
      <c r="D162" s="95"/>
      <c r="E162" s="95"/>
      <c r="F162" s="95"/>
      <c r="G162" s="95"/>
      <c r="H162" s="95"/>
      <c r="I162" s="95"/>
      <c r="J162" s="95"/>
      <c r="K162" s="95"/>
      <c r="L162" s="45"/>
      <c r="M162" s="95"/>
      <c r="N162" s="95"/>
      <c r="O162" s="45"/>
      <c r="P162" s="45"/>
      <c r="Q162" s="95"/>
      <c r="R162" s="95"/>
      <c r="S162" s="95"/>
      <c r="T162" s="95"/>
      <c r="U162" s="95"/>
      <c r="V162" s="95"/>
      <c r="W162" s="95"/>
      <c r="X162" s="95"/>
      <c r="Y162" s="95"/>
      <c r="Z162" s="95"/>
      <c r="AA162" s="95"/>
      <c r="AB162" s="95"/>
      <c r="AC162" s="95"/>
      <c r="AD162" s="95"/>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row>
    <row r="163" spans="1:82" ht="17.45">
      <c r="A163" s="13"/>
      <c r="B163" s="13"/>
      <c r="C163" s="94"/>
      <c r="D163" s="95"/>
      <c r="E163" s="95"/>
      <c r="F163" s="95"/>
      <c r="G163" s="95"/>
      <c r="H163" s="95"/>
      <c r="I163" s="95"/>
      <c r="J163" s="95"/>
      <c r="K163" s="95"/>
      <c r="L163" s="45"/>
      <c r="M163" s="95"/>
      <c r="N163" s="95"/>
      <c r="O163" s="45"/>
      <c r="P163" s="45"/>
      <c r="Q163" s="95"/>
      <c r="R163" s="95"/>
      <c r="S163" s="95"/>
      <c r="T163" s="95"/>
      <c r="U163" s="95"/>
      <c r="V163" s="95"/>
      <c r="W163" s="95"/>
      <c r="X163" s="95"/>
      <c r="Y163" s="95"/>
      <c r="Z163" s="95"/>
      <c r="AA163" s="95"/>
      <c r="AB163" s="95"/>
      <c r="AC163" s="95"/>
      <c r="AD163" s="95"/>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row>
    <row r="164" spans="1:82" ht="17.45">
      <c r="A164" s="13"/>
      <c r="B164" s="13"/>
      <c r="C164" s="94"/>
      <c r="D164" s="95"/>
      <c r="E164" s="95"/>
      <c r="F164" s="95"/>
      <c r="G164" s="95"/>
      <c r="H164" s="95"/>
      <c r="I164" s="95"/>
      <c r="J164" s="95"/>
      <c r="K164" s="95"/>
      <c r="L164" s="45"/>
      <c r="M164" s="95"/>
      <c r="N164" s="95"/>
      <c r="O164" s="45"/>
      <c r="P164" s="45"/>
      <c r="Q164" s="95"/>
      <c r="R164" s="95"/>
      <c r="S164" s="95"/>
      <c r="T164" s="95"/>
      <c r="U164" s="95"/>
      <c r="V164" s="95"/>
      <c r="W164" s="95"/>
      <c r="X164" s="95"/>
      <c r="Y164" s="95"/>
      <c r="Z164" s="95"/>
      <c r="AA164" s="95"/>
      <c r="AB164" s="95"/>
      <c r="AC164" s="95"/>
      <c r="AD164" s="95"/>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row>
    <row r="165" spans="1:82" ht="17.45">
      <c r="A165" s="13"/>
      <c r="B165" s="13"/>
      <c r="C165" s="94"/>
      <c r="D165" s="95"/>
      <c r="E165" s="95"/>
      <c r="F165" s="95"/>
      <c r="G165" s="95"/>
      <c r="H165" s="95"/>
      <c r="I165" s="95"/>
      <c r="J165" s="95"/>
      <c r="K165" s="95"/>
      <c r="L165" s="45"/>
      <c r="M165" s="95"/>
      <c r="N165" s="95"/>
      <c r="O165" s="45"/>
      <c r="P165" s="45"/>
      <c r="Q165" s="95"/>
      <c r="R165" s="95"/>
      <c r="S165" s="95"/>
      <c r="T165" s="95"/>
      <c r="U165" s="95"/>
      <c r="V165" s="95"/>
      <c r="W165" s="95"/>
      <c r="X165" s="95"/>
      <c r="Y165" s="95"/>
      <c r="Z165" s="95"/>
      <c r="AA165" s="95"/>
      <c r="AB165" s="95"/>
      <c r="AC165" s="95"/>
      <c r="AD165" s="95"/>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row>
    <row r="166" spans="1:82" ht="17.45">
      <c r="A166" s="13"/>
      <c r="B166" s="13"/>
      <c r="C166" s="94"/>
      <c r="D166" s="95"/>
      <c r="E166" s="95"/>
      <c r="F166" s="95"/>
      <c r="G166" s="95"/>
      <c r="H166" s="95"/>
      <c r="I166" s="95"/>
      <c r="J166" s="95"/>
      <c r="K166" s="95"/>
      <c r="L166" s="45"/>
      <c r="M166" s="95"/>
      <c r="N166" s="95"/>
      <c r="O166" s="45"/>
      <c r="P166" s="45"/>
      <c r="Q166" s="95"/>
      <c r="R166" s="95"/>
      <c r="S166" s="95"/>
      <c r="T166" s="95"/>
      <c r="U166" s="95"/>
      <c r="V166" s="95"/>
      <c r="W166" s="95"/>
      <c r="X166" s="95"/>
      <c r="Y166" s="95"/>
      <c r="Z166" s="95"/>
      <c r="AA166" s="95"/>
      <c r="AB166" s="95"/>
      <c r="AC166" s="95"/>
      <c r="AD166" s="95"/>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row>
    <row r="167" spans="1:82" ht="17.45">
      <c r="A167" s="13"/>
      <c r="B167" s="13"/>
      <c r="C167" s="94"/>
      <c r="D167" s="95"/>
      <c r="E167" s="95"/>
      <c r="F167" s="95"/>
      <c r="G167" s="95"/>
      <c r="H167" s="95"/>
      <c r="I167" s="95"/>
      <c r="J167" s="95"/>
      <c r="K167" s="95"/>
      <c r="L167" s="45"/>
      <c r="M167" s="95"/>
      <c r="N167" s="95"/>
      <c r="O167" s="45"/>
      <c r="P167" s="45"/>
      <c r="Q167" s="95"/>
      <c r="R167" s="95"/>
      <c r="S167" s="95"/>
      <c r="T167" s="95"/>
      <c r="U167" s="95"/>
      <c r="V167" s="95"/>
      <c r="W167" s="95"/>
      <c r="X167" s="95"/>
      <c r="Y167" s="95"/>
      <c r="Z167" s="95"/>
      <c r="AA167" s="95"/>
      <c r="AB167" s="95"/>
      <c r="AC167" s="95"/>
      <c r="AD167" s="95"/>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row>
    <row r="168" spans="1:82" ht="17.45">
      <c r="A168" s="13"/>
      <c r="B168" s="13"/>
      <c r="C168" s="94"/>
      <c r="D168" s="95"/>
      <c r="E168" s="95"/>
      <c r="F168" s="95"/>
      <c r="G168" s="95"/>
      <c r="H168" s="95"/>
      <c r="I168" s="95"/>
      <c r="J168" s="95"/>
      <c r="K168" s="95"/>
      <c r="L168" s="45"/>
      <c r="M168" s="95"/>
      <c r="N168" s="95"/>
      <c r="O168" s="45"/>
      <c r="P168" s="45"/>
      <c r="Q168" s="95"/>
      <c r="R168" s="95"/>
      <c r="S168" s="95"/>
      <c r="T168" s="95"/>
      <c r="U168" s="95"/>
      <c r="V168" s="95"/>
      <c r="W168" s="95"/>
      <c r="X168" s="95"/>
      <c r="Y168" s="95"/>
      <c r="Z168" s="95"/>
      <c r="AA168" s="95"/>
      <c r="AB168" s="95"/>
      <c r="AC168" s="95"/>
      <c r="AD168" s="95"/>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row>
    <row r="169" spans="1:82" ht="17.45">
      <c r="A169" s="13"/>
      <c r="B169" s="13"/>
      <c r="C169" s="94"/>
      <c r="D169" s="95"/>
      <c r="E169" s="95"/>
      <c r="F169" s="95"/>
      <c r="G169" s="95"/>
      <c r="H169" s="95"/>
      <c r="I169" s="95"/>
      <c r="J169" s="95"/>
      <c r="K169" s="95"/>
      <c r="L169" s="45"/>
      <c r="M169" s="95"/>
      <c r="N169" s="95"/>
      <c r="O169" s="45"/>
      <c r="P169" s="45"/>
      <c r="Q169" s="95"/>
      <c r="R169" s="95"/>
      <c r="S169" s="95"/>
      <c r="T169" s="95"/>
      <c r="U169" s="95"/>
      <c r="V169" s="95"/>
      <c r="W169" s="95"/>
      <c r="X169" s="95"/>
      <c r="Y169" s="95"/>
      <c r="Z169" s="95"/>
      <c r="AA169" s="95"/>
      <c r="AB169" s="95"/>
      <c r="AC169" s="95"/>
      <c r="AD169" s="95"/>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row>
    <row r="170" spans="1:82" ht="17.45">
      <c r="A170" s="13"/>
      <c r="B170" s="13"/>
      <c r="C170" s="94"/>
      <c r="D170" s="95"/>
      <c r="E170" s="95"/>
      <c r="F170" s="95"/>
      <c r="G170" s="95"/>
      <c r="H170" s="95"/>
      <c r="I170" s="95"/>
      <c r="J170" s="95"/>
      <c r="K170" s="95"/>
      <c r="L170" s="45"/>
      <c r="M170" s="95"/>
      <c r="N170" s="95"/>
      <c r="O170" s="45"/>
      <c r="P170" s="45"/>
      <c r="Q170" s="95"/>
      <c r="R170" s="95"/>
      <c r="S170" s="95"/>
      <c r="T170" s="95"/>
      <c r="U170" s="95"/>
      <c r="V170" s="95"/>
      <c r="W170" s="95"/>
      <c r="X170" s="95"/>
      <c r="Y170" s="95"/>
      <c r="Z170" s="95"/>
      <c r="AA170" s="95"/>
      <c r="AB170" s="95"/>
      <c r="AC170" s="95"/>
      <c r="AD170" s="95"/>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row>
    <row r="171" spans="1:82" ht="17.45">
      <c r="A171" s="13"/>
      <c r="B171" s="13"/>
      <c r="C171" s="94"/>
      <c r="D171" s="95"/>
      <c r="E171" s="95"/>
      <c r="F171" s="95"/>
      <c r="G171" s="95"/>
      <c r="H171" s="95"/>
      <c r="I171" s="95"/>
      <c r="J171" s="95"/>
      <c r="K171" s="95"/>
      <c r="L171" s="45"/>
      <c r="M171" s="95"/>
      <c r="N171" s="95"/>
      <c r="O171" s="45"/>
      <c r="P171" s="45"/>
      <c r="Q171" s="95"/>
      <c r="R171" s="95"/>
      <c r="S171" s="95"/>
      <c r="T171" s="95"/>
      <c r="U171" s="95"/>
      <c r="V171" s="95"/>
      <c r="W171" s="95"/>
      <c r="X171" s="95"/>
      <c r="Y171" s="95"/>
      <c r="Z171" s="95"/>
      <c r="AA171" s="95"/>
      <c r="AB171" s="95"/>
      <c r="AC171" s="95"/>
      <c r="AD171" s="95"/>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row>
    <row r="172" spans="1:82" ht="17.45">
      <c r="A172" s="13"/>
      <c r="B172" s="13"/>
      <c r="C172" s="94"/>
      <c r="D172" s="95"/>
      <c r="E172" s="95"/>
      <c r="F172" s="95"/>
      <c r="G172" s="95"/>
      <c r="H172" s="95"/>
      <c r="I172" s="95"/>
      <c r="J172" s="95"/>
      <c r="K172" s="95"/>
      <c r="L172" s="45"/>
      <c r="M172" s="95"/>
      <c r="N172" s="95"/>
      <c r="O172" s="45"/>
      <c r="P172" s="45"/>
      <c r="Q172" s="95"/>
      <c r="R172" s="95"/>
      <c r="S172" s="95"/>
      <c r="T172" s="95"/>
      <c r="U172" s="95"/>
      <c r="V172" s="95"/>
      <c r="W172" s="95"/>
      <c r="X172" s="95"/>
      <c r="Y172" s="95"/>
      <c r="Z172" s="95"/>
      <c r="AA172" s="95"/>
      <c r="AB172" s="95"/>
      <c r="AC172" s="95"/>
      <c r="AD172" s="95"/>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row>
    <row r="173" spans="1:82" ht="17.45">
      <c r="A173" s="13"/>
      <c r="B173" s="13"/>
      <c r="C173" s="94"/>
      <c r="D173" s="95"/>
      <c r="E173" s="95"/>
      <c r="F173" s="95"/>
      <c r="G173" s="95"/>
      <c r="H173" s="95"/>
      <c r="I173" s="95"/>
      <c r="J173" s="95"/>
      <c r="K173" s="95"/>
      <c r="L173" s="45"/>
      <c r="M173" s="95"/>
      <c r="N173" s="95"/>
      <c r="O173" s="45"/>
      <c r="P173" s="45"/>
      <c r="Q173" s="95"/>
      <c r="R173" s="95"/>
      <c r="S173" s="95"/>
      <c r="T173" s="95"/>
      <c r="U173" s="95"/>
      <c r="V173" s="95"/>
      <c r="W173" s="95"/>
      <c r="X173" s="95"/>
      <c r="Y173" s="95"/>
      <c r="Z173" s="95"/>
      <c r="AA173" s="95"/>
      <c r="AB173" s="95"/>
      <c r="AC173" s="95"/>
      <c r="AD173" s="95"/>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row>
    <row r="174" spans="1:82" ht="17.45">
      <c r="A174" s="13"/>
      <c r="B174" s="13"/>
      <c r="C174" s="94"/>
      <c r="D174" s="95"/>
      <c r="E174" s="95"/>
      <c r="F174" s="95"/>
      <c r="G174" s="95"/>
      <c r="H174" s="95"/>
      <c r="I174" s="95"/>
      <c r="J174" s="95"/>
      <c r="K174" s="95"/>
      <c r="L174" s="45"/>
      <c r="M174" s="95"/>
      <c r="N174" s="95"/>
      <c r="O174" s="45"/>
      <c r="P174" s="45"/>
      <c r="Q174" s="95"/>
      <c r="R174" s="95"/>
      <c r="S174" s="95"/>
      <c r="T174" s="95"/>
      <c r="U174" s="95"/>
      <c r="V174" s="95"/>
      <c r="W174" s="95"/>
      <c r="X174" s="95"/>
      <c r="Y174" s="95"/>
      <c r="Z174" s="95"/>
      <c r="AA174" s="95"/>
      <c r="AB174" s="95"/>
      <c r="AC174" s="95"/>
      <c r="AD174" s="95"/>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row>
    <row r="175" spans="1:82" ht="17.45">
      <c r="A175" s="13"/>
      <c r="B175" s="13"/>
      <c r="C175" s="13"/>
      <c r="D175" s="13"/>
      <c r="E175" s="13"/>
      <c r="F175" s="13"/>
      <c r="G175" s="13"/>
      <c r="H175" s="13"/>
      <c r="I175" s="13"/>
      <c r="J175" s="13"/>
      <c r="K175" s="13"/>
      <c r="L175" s="45"/>
      <c r="M175" s="13"/>
      <c r="N175" s="13"/>
      <c r="O175" s="45"/>
      <c r="P175" s="45"/>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row>
    <row r="176" spans="1:82" ht="17.45">
      <c r="A176" s="15" t="s">
        <v>2212</v>
      </c>
      <c r="B176" s="16"/>
      <c r="C176" s="96"/>
      <c r="D176" s="96"/>
      <c r="E176" s="96"/>
      <c r="F176" s="96"/>
      <c r="G176" s="96"/>
      <c r="H176" s="96"/>
      <c r="I176" s="96"/>
      <c r="J176" s="96"/>
      <c r="K176" s="97"/>
      <c r="L176" s="98"/>
      <c r="M176" s="18"/>
      <c r="N176" s="19"/>
      <c r="O176" s="98"/>
      <c r="P176" s="99"/>
      <c r="Q176" s="18"/>
      <c r="R176" s="18"/>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row>
    <row r="177" spans="1:82" ht="17.45">
      <c r="A177" s="13"/>
      <c r="B177" s="13"/>
      <c r="C177" s="13"/>
      <c r="D177" s="13"/>
      <c r="E177" s="13"/>
      <c r="F177" s="13"/>
      <c r="G177" s="13"/>
      <c r="H177" s="13"/>
      <c r="I177" s="13"/>
      <c r="J177" s="13"/>
      <c r="K177" s="13"/>
      <c r="L177" s="35"/>
      <c r="M177" s="13"/>
      <c r="N177" s="13"/>
      <c r="O177" s="35"/>
      <c r="P177" s="35"/>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row>
    <row r="178" spans="1:82" ht="18" thickBot="1">
      <c r="A178" s="13"/>
      <c r="B178" s="13"/>
      <c r="C178" s="13"/>
      <c r="D178" s="13"/>
      <c r="E178" s="13"/>
      <c r="F178" s="13"/>
      <c r="G178" s="13"/>
      <c r="H178" s="13"/>
      <c r="I178" s="13"/>
      <c r="J178" s="13"/>
      <c r="K178" s="13"/>
      <c r="L178" s="35"/>
      <c r="M178" s="13"/>
      <c r="N178" s="13"/>
      <c r="O178" s="35"/>
      <c r="P178" s="35"/>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row>
    <row r="179" spans="1:82" s="65" customFormat="1" ht="45.6" customHeight="1">
      <c r="A179" s="100" t="s">
        <v>2213</v>
      </c>
      <c r="B179" s="101" t="s">
        <v>2214</v>
      </c>
      <c r="C179" s="101" t="s">
        <v>2215</v>
      </c>
      <c r="D179" s="101" t="s">
        <v>2216</v>
      </c>
      <c r="E179" s="101" t="s">
        <v>2217</v>
      </c>
      <c r="F179" s="101" t="s">
        <v>2218</v>
      </c>
      <c r="G179" s="101" t="s">
        <v>2219</v>
      </c>
      <c r="H179" s="101" t="s">
        <v>2220</v>
      </c>
      <c r="I179" s="101" t="s">
        <v>2221</v>
      </c>
      <c r="J179" s="101" t="s">
        <v>2222</v>
      </c>
      <c r="K179" s="101" t="s">
        <v>2223</v>
      </c>
      <c r="L179" s="102" t="s">
        <v>2224</v>
      </c>
      <c r="M179" s="101" t="s">
        <v>2225</v>
      </c>
      <c r="N179" s="101" t="s">
        <v>2226</v>
      </c>
      <c r="O179" s="102" t="s">
        <v>2227</v>
      </c>
      <c r="P179" s="102" t="s">
        <v>2228</v>
      </c>
      <c r="Q179" s="101" t="s">
        <v>2229</v>
      </c>
      <c r="R179" s="101" t="s">
        <v>2230</v>
      </c>
      <c r="S179" s="101" t="s">
        <v>2231</v>
      </c>
      <c r="T179" s="101" t="s">
        <v>2232</v>
      </c>
      <c r="U179" s="101" t="s">
        <v>2233</v>
      </c>
      <c r="V179" s="101" t="s">
        <v>2234</v>
      </c>
      <c r="W179" s="101" t="s">
        <v>2235</v>
      </c>
      <c r="X179" s="101" t="s">
        <v>2236</v>
      </c>
      <c r="Y179" s="101" t="s">
        <v>2237</v>
      </c>
      <c r="Z179" s="101" t="s">
        <v>2238</v>
      </c>
      <c r="AA179" s="101" t="s">
        <v>2239</v>
      </c>
      <c r="AB179" s="101" t="s">
        <v>2240</v>
      </c>
      <c r="AC179" s="101" t="s">
        <v>2241</v>
      </c>
      <c r="AD179" s="101" t="s">
        <v>2242</v>
      </c>
      <c r="AE179" s="101" t="s">
        <v>2243</v>
      </c>
      <c r="AF179" s="101" t="s">
        <v>2244</v>
      </c>
      <c r="AG179" s="101" t="s">
        <v>2245</v>
      </c>
      <c r="AH179" s="101" t="s">
        <v>2246</v>
      </c>
      <c r="AI179" s="101" t="s">
        <v>2247</v>
      </c>
      <c r="AJ179" s="101" t="s">
        <v>2248</v>
      </c>
      <c r="AK179" s="101" t="s">
        <v>2249</v>
      </c>
      <c r="AL179" s="101" t="s">
        <v>2250</v>
      </c>
      <c r="AM179" s="101" t="s">
        <v>2251</v>
      </c>
      <c r="AN179" s="101" t="s">
        <v>2252</v>
      </c>
      <c r="AO179" s="101" t="s">
        <v>2253</v>
      </c>
      <c r="AP179" s="101" t="s">
        <v>2254</v>
      </c>
      <c r="AQ179" s="101" t="s">
        <v>2255</v>
      </c>
      <c r="AR179" s="101" t="s">
        <v>2256</v>
      </c>
      <c r="AS179" s="101" t="s">
        <v>2257</v>
      </c>
      <c r="AT179" s="101" t="s">
        <v>2258</v>
      </c>
      <c r="AU179" s="101" t="s">
        <v>2259</v>
      </c>
      <c r="AV179" s="101" t="s">
        <v>2260</v>
      </c>
      <c r="AW179" s="101" t="s">
        <v>2261</v>
      </c>
      <c r="AX179" s="101" t="s">
        <v>2262</v>
      </c>
      <c r="AY179" s="101" t="s">
        <v>2263</v>
      </c>
      <c r="AZ179" s="101" t="s">
        <v>2264</v>
      </c>
      <c r="BA179" s="101" t="s">
        <v>2265</v>
      </c>
      <c r="BB179" s="101" t="s">
        <v>2266</v>
      </c>
      <c r="BC179" s="101" t="s">
        <v>2267</v>
      </c>
      <c r="BD179" s="101" t="s">
        <v>2268</v>
      </c>
      <c r="BE179" s="101" t="s">
        <v>2269</v>
      </c>
      <c r="BF179" s="101" t="s">
        <v>2270</v>
      </c>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row>
    <row r="180" spans="1:82" ht="17.45">
      <c r="A180" s="13"/>
      <c r="B180" s="13"/>
      <c r="C180" s="13"/>
      <c r="D180" s="13"/>
      <c r="E180" s="13"/>
      <c r="F180" s="13"/>
      <c r="G180" s="13"/>
      <c r="H180" s="13"/>
      <c r="I180" s="13"/>
      <c r="J180" s="13"/>
      <c r="K180" s="13"/>
      <c r="L180" s="45"/>
      <c r="M180" s="13"/>
      <c r="N180" s="42"/>
      <c r="O180" s="223"/>
      <c r="P180" s="223"/>
      <c r="Q180" s="42"/>
      <c r="R180" s="13"/>
      <c r="S180" s="42"/>
      <c r="T180" s="42"/>
      <c r="U180" s="42"/>
      <c r="V180" s="42"/>
      <c r="W180" s="42"/>
      <c r="X180" s="42"/>
      <c r="Y180" s="42"/>
      <c r="Z180" s="42"/>
      <c r="AA180" s="42"/>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row>
    <row r="181" spans="1:82" ht="17.45">
      <c r="A181" s="13"/>
      <c r="B181" s="13" t="s">
        <v>2194</v>
      </c>
      <c r="C181" s="104">
        <f>D181/3.03</f>
        <v>330.03300330033005</v>
      </c>
      <c r="D181" s="13" cm="1">
        <f t="array" ref="D181">MEDIAN(IF(Données_prix!$C:$C="marche_boussouma",IF(Données_prix!AI:AI&gt;0,Données_prix!AI:AI)))</f>
        <v>1000</v>
      </c>
      <c r="E181" s="44" t="s">
        <v>2195</v>
      </c>
      <c r="F181" s="104">
        <f>G181/3.01</f>
        <v>398.67109634551497</v>
      </c>
      <c r="G181" s="13" cm="1">
        <f t="array" ref="G181">MEDIAN(IF(Données_prix!$C:$C="marche_boussouma",IF(Données_prix!AL:AL&gt;0,Données_prix!AL:AL)))</f>
        <v>1200</v>
      </c>
      <c r="H181" s="44" t="s">
        <v>2195</v>
      </c>
      <c r="I181" s="104">
        <f>J181/2.99</f>
        <v>367.89297658862876</v>
      </c>
      <c r="J181" s="13" cm="1">
        <f t="array" ref="J181">MEDIAN(IF(Données_prix!$C:$C="marche_boussouma",IF(Données_prix!AO:AO&gt;0,Données_prix!AO:AO)))</f>
        <v>1100</v>
      </c>
      <c r="K181" s="44" t="s">
        <v>2195</v>
      </c>
      <c r="L181" s="105">
        <f>M181/3.01</f>
        <v>465.11627906976747</v>
      </c>
      <c r="M181" s="13" cm="1">
        <f t="array" ref="M181">MEDIAN(IF(Données_prix!$C:$C="marche_boussouma",IF(Données_prix!AR:AR&gt;0,Données_prix!AR:AR)))</f>
        <v>1400</v>
      </c>
      <c r="N181" s="44" t="s">
        <v>2195</v>
      </c>
      <c r="O181" s="44" t="s">
        <v>2195</v>
      </c>
      <c r="P181" s="44" t="s">
        <v>2195</v>
      </c>
      <c r="Q181" s="44" t="s">
        <v>2195</v>
      </c>
      <c r="R181" s="13" cm="1">
        <f t="array" ref="R181">MEDIAN(IF(Données_prix!$C:$C="marche_boussouma",IF(Données_prix!AW:AW&gt;0,Données_prix!AW:AW)))</f>
        <v>450</v>
      </c>
      <c r="S181" s="44" t="s">
        <v>2195</v>
      </c>
      <c r="T181" s="44" t="s">
        <v>2195</v>
      </c>
      <c r="U181" s="44" t="s">
        <v>2195</v>
      </c>
      <c r="V181" s="44" t="s">
        <v>2195</v>
      </c>
      <c r="W181" s="44" t="s">
        <v>2195</v>
      </c>
      <c r="X181" s="44" t="s">
        <v>2195</v>
      </c>
      <c r="Y181" s="44" t="s">
        <v>2195</v>
      </c>
      <c r="Z181" s="44" t="s">
        <v>2195</v>
      </c>
      <c r="AA181" s="42" cm="1">
        <f t="array" ref="AA181">MEDIAN(IF(Données_prix!$C:$C="marche_boussouma",IF(Données_prix!BF:BF&gt;0,Données_prix!BF:BF)))</f>
        <v>600</v>
      </c>
      <c r="AB181" s="13" cm="1">
        <f t="array" ref="AB181">MEDIAN(IF(Données_prix!$C:$C="marche_boussouma",IF(Données_prix!BG:BG&gt;0,Données_prix!BG:BG)))</f>
        <v>3000</v>
      </c>
      <c r="AC181" s="13" cm="1">
        <f t="array" ref="AC181">MEDIAN(IF(Données_prix!$C:$C="marche_boussouma",IF(Données_prix!BH:BH&gt;0,Données_prix!BH:BH)))</f>
        <v>2500</v>
      </c>
      <c r="AD181" s="13" cm="1">
        <f t="array" ref="AD181">MEDIAN(IF(Données_prix!$C:$C="marche_boussouma",IF(Données_prix!BI:BI&gt;0,Données_prix!BI:BI)))</f>
        <v>1500</v>
      </c>
      <c r="AE181" s="13" cm="1">
        <f t="array" ref="AE181">MEDIAN(IF(Données_prix!$C:$C="marche_boussouma",IF(Données_prix!BJ:BJ&gt;0,Données_prix!BJ:BJ)))</f>
        <v>3000</v>
      </c>
      <c r="AF181" s="42" cm="1">
        <f t="array" ref="AF181">MEDIAN(IF(Données_prix!$C:$C="marche_boussouma",IF(Données_prix!BK:BK&gt;0,Données_prix!BK:BK)))</f>
        <v>550</v>
      </c>
      <c r="AG181" s="60">
        <f>AH181/3</f>
        <v>366.66666666666669</v>
      </c>
      <c r="AH181" s="13" cm="1">
        <f t="array" ref="AH181">MEDIAN(IF(Données_prix!$C:$C="marche_boussouma",IF(Données_prix!BM:BM&gt;0,Données_prix!BM:BM)))</f>
        <v>1100</v>
      </c>
      <c r="AI181" s="44" t="s">
        <v>2195</v>
      </c>
      <c r="AJ181" s="104">
        <f>AK181/1.94</f>
        <v>257.73195876288662</v>
      </c>
      <c r="AK181" s="13" cm="1">
        <f t="array" ref="AK181">MEDIAN(IF(Données_prix!$C:$C="marche_boussouma",IF(Données_prix!BP:BP&gt;0,Données_prix!BP:BP)))</f>
        <v>500</v>
      </c>
      <c r="AL181" s="44" t="s">
        <v>2195</v>
      </c>
      <c r="AM181" s="44" t="s">
        <v>2195</v>
      </c>
      <c r="AN181" s="42" cm="1">
        <f t="array" ref="AN181">MEDIAN(IF(Données_prix!$C:$C="marche_boussouma",IF(Données_prix!BS:BS&gt;0,Données_prix!BS:BS)))</f>
        <v>1750</v>
      </c>
      <c r="AO181" s="44" t="s">
        <v>2195</v>
      </c>
      <c r="AP181" s="93">
        <f>AQ181/3.11</f>
        <v>353.6977491961415</v>
      </c>
      <c r="AQ181" s="13" cm="1">
        <f t="array" ref="AQ181">MEDIAN(IF(Données_prix!$C:$C="marche_boussouma",IF(Données_prix!BV:BV&gt;0,Données_prix!BV:BV)))</f>
        <v>1100</v>
      </c>
      <c r="AR181" s="44" t="s">
        <v>2195</v>
      </c>
      <c r="AS181" s="44" t="s">
        <v>2195</v>
      </c>
      <c r="AT181" s="44" t="s">
        <v>2195</v>
      </c>
      <c r="AU181" s="13" cm="1">
        <f t="array" ref="AU181">MEDIAN(IF(Données_prix!$C:$C="marche_boussouma",IF(Données_prix!BZ:BZ&gt;0,Données_prix!BZ:BZ)))</f>
        <v>200</v>
      </c>
      <c r="AV181" s="43" t="s">
        <v>2195</v>
      </c>
      <c r="AW181" s="13" cm="1">
        <f t="array" ref="AW181">MEDIAN(IF(Données_prix!$C:$C="marche_boussouma",IF(Données_prix!CB:CB&gt;0,Données_prix!CB:CB)))</f>
        <v>200</v>
      </c>
      <c r="AX181" s="43" t="s">
        <v>2195</v>
      </c>
      <c r="AY181" s="13" cm="1">
        <f t="array" ref="AY181">MEDIAN(IF(Données_prix!$C:$C="marche_boussouma",IF(Données_prix!CD:CD&gt;0,Données_prix!CD:CD)))</f>
        <v>150</v>
      </c>
      <c r="AZ181" s="13" cm="1">
        <f t="array" ref="AZ181">MEDIAN(IF(Données_prix!$C:$C="marche_boussouma",IF(Données_prix!CE:CE&gt;0,Données_prix!CE:CE)))</f>
        <v>1225</v>
      </c>
      <c r="BA181" s="44" t="s">
        <v>2195</v>
      </c>
      <c r="BB181" s="43" t="s">
        <v>2195</v>
      </c>
      <c r="BC181" s="13" cm="1">
        <f t="array" ref="BC181">MEDIAN(IF(Données_prix!$C:$C="marche_boussouma",IF(Données_prix!CH:CH&gt;0,Données_prix!CH:CH)))</f>
        <v>75</v>
      </c>
      <c r="BD181" s="13" cm="1">
        <f t="array" ref="BD181">MEDIAN(IF(Données_prix!$C:$C="marche_boussouma",IF(Données_prix!CI:CI&gt;0,Données_prix!CI:CI)))</f>
        <v>650</v>
      </c>
      <c r="BE181" s="13" cm="1">
        <f t="array" ref="BE181">MEDIAN(IF(Données_prix!$C:$C="marche_boussouma",IF(Données_prix!CJ:CJ&gt;0,Données_prix!CJ:CJ)))</f>
        <v>800</v>
      </c>
      <c r="BF181" s="13" cm="1">
        <f t="array" ref="BF181">MEDIAN(IF(Données_prix!$C:$C="marche_boussouma",IF(Données_prix!CK:CK&gt;0,Données_prix!CK:CK)))</f>
        <v>500</v>
      </c>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row>
    <row r="182" spans="1:82" ht="17.45">
      <c r="A182" s="13"/>
      <c r="B182" s="13" t="s">
        <v>2196</v>
      </c>
      <c r="C182" s="106">
        <f>D182/3.03</f>
        <v>330.03300330033005</v>
      </c>
      <c r="D182" s="13" cm="1">
        <f t="array" ref="D182">MIN(IF(Données_prix!$C:$C="marche_boussouma",IF(Données_prix!AI:AI&gt;0,Données_prix!AI:AI)))</f>
        <v>1000</v>
      </c>
      <c r="E182" s="44" t="s">
        <v>2195</v>
      </c>
      <c r="F182" s="104">
        <f>G182/3.01</f>
        <v>398.67109634551497</v>
      </c>
      <c r="G182" s="13" cm="1">
        <f t="array" ref="G182">MIN(IF(Données_prix!$C:$C="marche_boussouma",IF(Données_prix!AL:AL&gt;0,Données_prix!AL:AL)))</f>
        <v>1200</v>
      </c>
      <c r="H182" s="44" t="s">
        <v>2195</v>
      </c>
      <c r="I182" s="104">
        <f t="shared" ref="I182:I183" si="0">J182/2.99</f>
        <v>367.89297658862876</v>
      </c>
      <c r="J182" s="13" cm="1">
        <f t="array" ref="J182">MIN(IF(Données_prix!$C:$C="marche_boussouma",IF(Données_prix!AO:AO&gt;0,Données_prix!AO:AO)))</f>
        <v>1100</v>
      </c>
      <c r="K182" s="44" t="s">
        <v>2195</v>
      </c>
      <c r="L182" s="93">
        <f>M182/3.01</f>
        <v>465.11627906976747</v>
      </c>
      <c r="M182" s="13" cm="1">
        <f t="array" ref="M182">MIN(IF(Données_prix!$C:$C="marche_boussouma",IF(Données_prix!AR:AR&gt;0,Données_prix!AR:AR)))</f>
        <v>1400</v>
      </c>
      <c r="N182" s="44" t="s">
        <v>2195</v>
      </c>
      <c r="O182" s="44" t="s">
        <v>2195</v>
      </c>
      <c r="P182" s="44" t="s">
        <v>2195</v>
      </c>
      <c r="Q182" s="44" t="s">
        <v>2195</v>
      </c>
      <c r="R182" s="13" cm="1">
        <f t="array" ref="R182">MIN(IF(Données_prix!$C:$C="marche_boussouma",IF(Données_prix!AW:AW&gt;0,Données_prix!AW:AW)))</f>
        <v>450</v>
      </c>
      <c r="S182" s="44" t="s">
        <v>2195</v>
      </c>
      <c r="T182" s="44" t="s">
        <v>2195</v>
      </c>
      <c r="U182" s="44" t="s">
        <v>2195</v>
      </c>
      <c r="V182" s="44" t="s">
        <v>2195</v>
      </c>
      <c r="W182" s="44" t="s">
        <v>2195</v>
      </c>
      <c r="X182" s="44" t="s">
        <v>2195</v>
      </c>
      <c r="Y182" s="44" t="s">
        <v>2195</v>
      </c>
      <c r="Z182" s="44" t="s">
        <v>2195</v>
      </c>
      <c r="AA182" s="42" cm="1">
        <f t="array" ref="AA182">MIN(IF(Données_prix!$C:$C="marche_boussouma",IF(Données_prix!BF:BF&gt;0,Données_prix!BF:BF)))</f>
        <v>600</v>
      </c>
      <c r="AB182" s="13" cm="1">
        <f t="array" ref="AB182">MIN(IF(Données_prix!$C:$C="marche_boussouma",IF(Données_prix!BG:BG&gt;0,Données_prix!BG:BG)))</f>
        <v>3000</v>
      </c>
      <c r="AC182" s="13" cm="1">
        <f t="array" ref="AC182">MIN(IF(Données_prix!$C:$C="marche_boussouma",IF(Données_prix!BH:BH&gt;0,Données_prix!BH:BH)))</f>
        <v>2250</v>
      </c>
      <c r="AD182" s="13" cm="1">
        <f t="array" ref="AD182">MIN(IF(Données_prix!$C:$C="marche_boussouma",IF(Données_prix!BI:BI&gt;0,Données_prix!BI:BI)))</f>
        <v>1500</v>
      </c>
      <c r="AE182" s="13" cm="1">
        <f t="array" ref="AE182">MIN(IF(Données_prix!$C:$C="marche_boussouma",IF(Données_prix!BJ:BJ&gt;0,Données_prix!BJ:BJ)))</f>
        <v>3000</v>
      </c>
      <c r="AF182" s="42" cm="1">
        <f t="array" ref="AF182">MIN(IF(Données_prix!$C:$C="marche_boussouma",IF(Données_prix!BK:BK&gt;0,Données_prix!BK:BK)))</f>
        <v>500</v>
      </c>
      <c r="AG182" s="59">
        <f>AH182/3</f>
        <v>333.33333333333331</v>
      </c>
      <c r="AH182" s="13" cm="1">
        <f t="array" ref="AH182">MIN(IF(Données_prix!$C:$C="marche_boussouma",IF(Données_prix!BM:BM&gt;0,Données_prix!BM:BM)))</f>
        <v>1000</v>
      </c>
      <c r="AI182" s="42" cm="1">
        <f t="array" ref="AI182">MIN(IF(Données_prix!$C:$C="marche_boussouma",IF(Données_prix!BN:BN&gt;0,Données_prix!BN:BN)))</f>
        <v>0</v>
      </c>
      <c r="AJ182" s="106">
        <f>AK182/1.94</f>
        <v>257.73195876288662</v>
      </c>
      <c r="AK182" s="13" cm="1">
        <f t="array" ref="AK182">MIN(IF(Données_prix!$C:$C="marche_boussouma",IF(Données_prix!BP:BP&gt;0,Données_prix!BP:BP)))</f>
        <v>500</v>
      </c>
      <c r="AL182" s="44" t="s">
        <v>2195</v>
      </c>
      <c r="AM182" s="44" t="s">
        <v>2195</v>
      </c>
      <c r="AN182" s="42" cm="1">
        <f t="array" ref="AN182">MIN(IF(Données_prix!$C:$C="marche_boussouma",IF(Données_prix!BS:BS&gt;0,Données_prix!BS:BS)))</f>
        <v>1750</v>
      </c>
      <c r="AO182" s="44" t="s">
        <v>2195</v>
      </c>
      <c r="AP182" s="93">
        <f>AQ182/3.11</f>
        <v>353.6977491961415</v>
      </c>
      <c r="AQ182" s="13" cm="1">
        <f t="array" ref="AQ182">MIN(IF(Données_prix!$C:$C="marche_boussouma",IF(Données_prix!BV:BV&gt;0,Données_prix!BV:BV)))</f>
        <v>1100</v>
      </c>
      <c r="AR182" s="44" t="s">
        <v>2195</v>
      </c>
      <c r="AS182" s="44" t="s">
        <v>2195</v>
      </c>
      <c r="AT182" s="44" t="s">
        <v>2195</v>
      </c>
      <c r="AU182" s="13" cm="1">
        <f t="array" ref="AU182">MIN(IF(Données_prix!$C:$C="marche_boussouma",IF(Données_prix!BZ:BZ&gt;0,Données_prix!BZ:BZ)))</f>
        <v>200</v>
      </c>
      <c r="AV182" s="43" t="s">
        <v>2195</v>
      </c>
      <c r="AW182" s="13" cm="1">
        <f t="array" ref="AW182">MIN(IF(Données_prix!$C:$C="marche_boussouma",IF(Données_prix!CB:CB&gt;0,Données_prix!CB:CB)))</f>
        <v>200</v>
      </c>
      <c r="AX182" s="43" t="s">
        <v>2195</v>
      </c>
      <c r="AY182" s="13" cm="1">
        <f t="array" ref="AY182">MIN(IF(Données_prix!$C:$C="marche_boussouma",IF(Données_prix!CD:CD&gt;0,Données_prix!CD:CD)))</f>
        <v>100</v>
      </c>
      <c r="AZ182" s="13" cm="1">
        <f t="array" ref="AZ182">MIN(IF(Données_prix!$C:$C="marche_boussouma",IF(Données_prix!CE:CE&gt;0,Données_prix!CE:CE)))</f>
        <v>1100</v>
      </c>
      <c r="BA182" s="44" t="s">
        <v>2195</v>
      </c>
      <c r="BB182" s="43" t="s">
        <v>2195</v>
      </c>
      <c r="BC182" s="13" cm="1">
        <f t="array" ref="BC182">MIN(IF(Données_prix!$C:$C="marche_boussouma",IF(Données_prix!CH:CH&gt;0,Données_prix!CH:CH)))</f>
        <v>50</v>
      </c>
      <c r="BD182" s="13" cm="1">
        <f t="array" ref="BD182">MIN(IF(Données_prix!$C:$C="marche_boussouma",IF(Données_prix!CI:CI&gt;0,Données_prix!CI:CI)))</f>
        <v>600</v>
      </c>
      <c r="BE182" s="13" cm="1">
        <f t="array" ref="BE182">MIN(IF(Données_prix!$C:$C="marche_boussouma",IF(Données_prix!CJ:CJ&gt;0,Données_prix!CJ:CJ)))</f>
        <v>800</v>
      </c>
      <c r="BF182" s="13" cm="1">
        <f t="array" ref="BF182">MIN(IF(Données_prix!$C:$C="marche_boussouma",IF(Données_prix!CK:CK&gt;0,Données_prix!CK:CK)))</f>
        <v>500</v>
      </c>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row>
    <row r="183" spans="1:82" ht="17.45">
      <c r="A183" s="13"/>
      <c r="B183" s="13" t="s">
        <v>2197</v>
      </c>
      <c r="C183" s="106">
        <f>D183/3.03</f>
        <v>330.03300330033005</v>
      </c>
      <c r="D183" s="13" cm="1">
        <f t="array" ref="D183">MAX(IF(Données_prix!$C:$C="marche_boussouma",IF(Données_prix!AI:AI&gt;0,Données_prix!AI:AI)))</f>
        <v>1000</v>
      </c>
      <c r="E183" s="44" t="s">
        <v>2195</v>
      </c>
      <c r="F183" s="104">
        <f>G183/3.01</f>
        <v>398.67109634551497</v>
      </c>
      <c r="G183" s="13" cm="1">
        <f t="array" ref="G183">MAX(IF(Données_prix!$C:$C="marche_boussouma",IF(Données_prix!AL:AL&gt;0,Données_prix!AL:AL)))</f>
        <v>1200</v>
      </c>
      <c r="H183" s="44" t="s">
        <v>2195</v>
      </c>
      <c r="I183" s="104">
        <f t="shared" si="0"/>
        <v>367.89297658862876</v>
      </c>
      <c r="J183" s="13" cm="1">
        <f t="array" ref="J183">MAX(IF(Données_prix!$C:$C="marche_boussouma",IF(Données_prix!AO:AO&gt;0,Données_prix!AO:AO)))</f>
        <v>1100</v>
      </c>
      <c r="K183" s="44" t="s">
        <v>2195</v>
      </c>
      <c r="L183" s="93">
        <f>M183/3.01</f>
        <v>498.33887043189372</v>
      </c>
      <c r="M183" s="13" cm="1">
        <f t="array" ref="M183">MAX(IF(Données_prix!$C:$C="marche_boussouma",IF(Données_prix!AR:AR&gt;0,Données_prix!AR:AR)))</f>
        <v>1500</v>
      </c>
      <c r="N183" s="44" t="s">
        <v>2195</v>
      </c>
      <c r="O183" s="44" t="s">
        <v>2195</v>
      </c>
      <c r="P183" s="44" t="s">
        <v>2195</v>
      </c>
      <c r="Q183" s="44" t="s">
        <v>2195</v>
      </c>
      <c r="R183" s="13" cm="1">
        <f t="array" ref="R183">MAX(IF(Données_prix!$C:$C="marche_boussouma",IF(Données_prix!AW:AW&gt;0,Données_prix!AW:AW)))</f>
        <v>450</v>
      </c>
      <c r="S183" s="44" t="s">
        <v>2195</v>
      </c>
      <c r="T183" s="44" t="s">
        <v>2195</v>
      </c>
      <c r="U183" s="44" t="s">
        <v>2195</v>
      </c>
      <c r="V183" s="44" t="s">
        <v>2195</v>
      </c>
      <c r="W183" s="44" t="s">
        <v>2195</v>
      </c>
      <c r="X183" s="44" t="s">
        <v>2195</v>
      </c>
      <c r="Y183" s="44" t="s">
        <v>2195</v>
      </c>
      <c r="Z183" s="44" t="s">
        <v>2195</v>
      </c>
      <c r="AA183" s="42" cm="1">
        <f t="array" ref="AA183">MAX(IF(Données_prix!$C:$C="marche_boussouma",IF(Données_prix!BF:BF&gt;0,Données_prix!BF:BF)))</f>
        <v>600</v>
      </c>
      <c r="AB183" s="13" cm="1">
        <f t="array" ref="AB183">MAX(IF(Données_prix!$C:$C="marche_boussouma",IF(Données_prix!BG:BG&gt;0,Données_prix!BG:BG)))</f>
        <v>3000</v>
      </c>
      <c r="AC183" s="13" cm="1">
        <f t="array" ref="AC183">MAX(IF(Données_prix!$C:$C="marche_boussouma",IF(Données_prix!BH:BH&gt;0,Données_prix!BH:BH)))</f>
        <v>2500</v>
      </c>
      <c r="AD183" s="13" cm="1">
        <f t="array" ref="AD183">MAX(IF(Données_prix!$C:$C="marche_boussouma",IF(Données_prix!BI:BI&gt;0,Données_prix!BI:BI)))</f>
        <v>1500</v>
      </c>
      <c r="AE183" s="13" cm="1">
        <f t="array" ref="AE183">MAX(IF(Données_prix!$C:$C="marche_boussouma",IF(Données_prix!BJ:BJ&gt;0,Données_prix!BJ:BJ)))</f>
        <v>3500</v>
      </c>
      <c r="AF183" s="42" cm="1">
        <f t="array" ref="AF183">MAX(IF(Données_prix!$C:$C="marche_boussouma",IF(Données_prix!BK:BK&gt;0,Données_prix!BK:BK)))</f>
        <v>600</v>
      </c>
      <c r="AG183" s="106">
        <f>AH183/3</f>
        <v>400</v>
      </c>
      <c r="AH183" s="13" cm="1">
        <f t="array" ref="AH183">MAX(IF(Données_prix!$C:$C="marche_boussouma",IF(Données_prix!BM:BM&gt;0,Données_prix!BM:BM)))</f>
        <v>1200</v>
      </c>
      <c r="AI183" s="42" cm="1">
        <f t="array" ref="AI183">MAX(IF(Données_prix!$C:$C="marche_boussouma",IF(Données_prix!BN:BN&gt;0,Données_prix!BN:BN)))</f>
        <v>0</v>
      </c>
      <c r="AJ183" s="106">
        <f>AK183/1.94</f>
        <v>257.73195876288662</v>
      </c>
      <c r="AK183" s="13" cm="1">
        <f t="array" ref="AK183">MAX(IF(Données_prix!$C:$C="marche_boussouma",IF(Données_prix!BP:BP&gt;0,Données_prix!BP:BP)))</f>
        <v>500</v>
      </c>
      <c r="AL183" s="44" t="s">
        <v>2195</v>
      </c>
      <c r="AM183" s="44" t="s">
        <v>2195</v>
      </c>
      <c r="AN183" s="42" cm="1">
        <f t="array" ref="AN183">MAX(IF(Données_prix!$C:$C="marche_boussouma",IF(Données_prix!BS:BS&gt;0,Données_prix!BS:BS)))</f>
        <v>1750</v>
      </c>
      <c r="AO183" s="44" t="s">
        <v>2195</v>
      </c>
      <c r="AP183" s="93">
        <f>AQ183/3.11</f>
        <v>482.31511254019296</v>
      </c>
      <c r="AQ183" s="13" cm="1">
        <f t="array" ref="AQ183">MAX(IF(Données_prix!$C:$C="marche_boussouma",IF(Données_prix!BV:BV&gt;0,Données_prix!BV:BV)))</f>
        <v>1500</v>
      </c>
      <c r="AR183" s="44" t="s">
        <v>2195</v>
      </c>
      <c r="AS183" s="44" t="s">
        <v>2195</v>
      </c>
      <c r="AT183" s="44" t="s">
        <v>2195</v>
      </c>
      <c r="AU183" s="13" cm="1">
        <f t="array" ref="AU183">MAX(IF(Données_prix!$C:$C="marche_boussouma",IF(Données_prix!BZ:BZ&gt;0,Données_prix!BZ:BZ)))</f>
        <v>200</v>
      </c>
      <c r="AV183" s="43" t="s">
        <v>2195</v>
      </c>
      <c r="AW183" s="13" cm="1">
        <f t="array" ref="AW183">MAX(IF(Données_prix!$C:$C="marche_boussouma",IF(Données_prix!CB:CB&gt;0,Données_prix!CB:CB)))</f>
        <v>200</v>
      </c>
      <c r="AX183" s="43" t="s">
        <v>2195</v>
      </c>
      <c r="AY183" s="13" cm="1">
        <f t="array" ref="AY183">MAX(IF(Données_prix!$C:$C="marche_boussouma",IF(Données_prix!CD:CD&gt;0,Données_prix!CD:CD)))</f>
        <v>200</v>
      </c>
      <c r="AZ183" s="13" cm="1">
        <f t="array" ref="AZ183">MAX(IF(Données_prix!$C:$C="marche_boussouma",IF(Données_prix!CE:CE&gt;0,Données_prix!CE:CE)))</f>
        <v>1250</v>
      </c>
      <c r="BA183" s="44" t="s">
        <v>2195</v>
      </c>
      <c r="BB183" s="43" t="s">
        <v>2195</v>
      </c>
      <c r="BC183" s="13" cm="1">
        <f t="array" ref="BC183">MAX(IF(Données_prix!$C:$C="marche_boussouma",IF(Données_prix!CH:CH&gt;0,Données_prix!CH:CH)))</f>
        <v>100</v>
      </c>
      <c r="BD183" s="13" cm="1">
        <f t="array" ref="BD183">MAX(IF(Données_prix!$C:$C="marche_boussouma",IF(Données_prix!CI:CI&gt;0,Données_prix!CI:CI)))</f>
        <v>650</v>
      </c>
      <c r="BE183" s="13" cm="1">
        <f t="array" ref="BE183">MAX(IF(Données_prix!$C:$C="marche_boussouma",IF(Données_prix!CJ:CJ&gt;0,Données_prix!CJ:CJ)))</f>
        <v>850</v>
      </c>
      <c r="BF183" s="13" cm="1">
        <f t="array" ref="BF183">MAX(IF(Données_prix!$C:$C="marche_boussouma",IF(Données_prix!CK:CK&gt;0,Données_prix!CK:CK)))</f>
        <v>500</v>
      </c>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row>
    <row r="184" spans="1:82" ht="18" thickBot="1">
      <c r="A184" s="13"/>
      <c r="B184" s="70" t="s">
        <v>2198</v>
      </c>
      <c r="C184" s="71">
        <v>4</v>
      </c>
      <c r="D184" s="71">
        <f>COUNTIFS(Données_prix!$C:$C,"marche_boussouma", Données_prix!AI:AI,"&lt;&gt;")</f>
        <v>4</v>
      </c>
      <c r="E184" s="72">
        <f>COUNTIFS(Données_prix!$C:$C,"marche_boussouma", Données_prix!AJ:AJ,"&lt;&gt;")</f>
        <v>0</v>
      </c>
      <c r="F184" s="13">
        <v>4</v>
      </c>
      <c r="G184" s="71">
        <f>COUNTIFS(Données_prix!$C:$C,"marche_boussouma", Données_prix!AL:AL,"&lt;&gt;")</f>
        <v>4</v>
      </c>
      <c r="H184" s="72">
        <f>COUNTIFS(Données_prix!$C:$C,"marche_boussouma", Données_prix!AM:AM,"&lt;&gt;")</f>
        <v>0</v>
      </c>
      <c r="I184" s="71">
        <v>4</v>
      </c>
      <c r="J184" s="71">
        <f>COUNTIFS(Données_prix!$C:$C,"marche_boussouma", Données_prix!AO:AO,"&lt;&gt;")</f>
        <v>4</v>
      </c>
      <c r="K184" s="72">
        <f>COUNTIFS(Données_prix!$C:$C,"marche_boussouma", Données_prix!AP:AP,"&lt;&gt;")</f>
        <v>0</v>
      </c>
      <c r="L184" s="73">
        <v>4</v>
      </c>
      <c r="M184" s="71">
        <f>COUNTIFS(Données_prix!$C:$C,"marche_boussouma", Données_prix!AR:AR,"&lt;&gt;")</f>
        <v>4</v>
      </c>
      <c r="N184" s="72">
        <f>COUNTIFS(Données_prix!$C:$C,"marche_boussouma", Données_prix!AS:AS,"&lt;&gt;")</f>
        <v>0</v>
      </c>
      <c r="O184" s="72">
        <f>COUNTIFS(Données_prix!$C:$C,"marche_boussouma", Données_prix!AT:AT,"&lt;&gt;")</f>
        <v>0</v>
      </c>
      <c r="P184" s="72">
        <f>COUNTIFS(Données_prix!$C:$C,"marche_boussouma", Données_prix!AU:AU,"&lt;&gt;")</f>
        <v>0</v>
      </c>
      <c r="Q184" s="72">
        <f>COUNTIFS(Données_prix!$C:$C,"marche_boussouma", Données_prix!AV:AV,"&lt;&gt;")</f>
        <v>0</v>
      </c>
      <c r="R184" s="71">
        <f>COUNTIFS(Données_prix!$C:$C,"marche_boussouma", Données_prix!AW:AW,"&lt;&gt;")</f>
        <v>4</v>
      </c>
      <c r="S184" s="72">
        <f>COUNTIFS(Données_prix!$C:$C,"marche_boussouma", Données_prix!AX:AX,"&lt;&gt;")</f>
        <v>0</v>
      </c>
      <c r="T184" s="72">
        <f>COUNTIFS(Données_prix!$C:$C,"marche_boussouma", Données_prix!AY:AY,"&lt;&gt;")</f>
        <v>0</v>
      </c>
      <c r="U184" s="72">
        <f>COUNTIFS(Données_prix!$C:$C,"marche_boussouma", Données_prix!AZ:AZ,"&lt;&gt;")</f>
        <v>0</v>
      </c>
      <c r="V184" s="72">
        <f>COUNTIFS(Données_prix!$C:$C,"marche_boussouma", Données_prix!BA:BA,"&lt;&gt;")</f>
        <v>0</v>
      </c>
      <c r="W184" s="72">
        <f>COUNTIFS(Données_prix!$C:$C,"marche_boussouma", Données_prix!BB:BB,"&lt;&gt;")</f>
        <v>0</v>
      </c>
      <c r="X184" s="72">
        <f>COUNTIFS(Données_prix!$C:$C,"marche_boussouma", Données_prix!BC:BC,"&lt;&gt;")</f>
        <v>0</v>
      </c>
      <c r="Y184" s="72">
        <f>COUNTIFS(Données_prix!$C:$C,"marche_boussouma", Données_prix!BD:BD,"&lt;&gt;")</f>
        <v>0</v>
      </c>
      <c r="Z184" s="72">
        <f>COUNTIFS(Données_prix!$C:$C,"marche_boussouma", Données_prix!BE:BE,"&lt;&gt;")</f>
        <v>0</v>
      </c>
      <c r="AA184" s="72">
        <f>COUNTIFS(Données_prix!$C:$C,"marche_boussouma", Données_prix!BF:BF,"&lt;&gt;")</f>
        <v>2</v>
      </c>
      <c r="AB184" s="71">
        <f>COUNTIFS(Données_prix!$C:$C,"marche_boussouma", Données_prix!BG:BG,"&lt;&gt;")</f>
        <v>4</v>
      </c>
      <c r="AC184" s="71">
        <f>COUNTIFS(Données_prix!$C:$C,"marche_boussouma", Données_prix!BH:BH,"&lt;&gt;")</f>
        <v>4</v>
      </c>
      <c r="AD184" s="71">
        <f>COUNTIFS(Données_prix!$C:$C,"marche_boussouma", Données_prix!BI:BI,"&lt;&gt;")</f>
        <v>4</v>
      </c>
      <c r="AE184" s="71">
        <f>COUNTIFS(Données_prix!$C:$C,"marche_boussouma", Données_prix!BJ:BJ,"&lt;&gt;")</f>
        <v>4</v>
      </c>
      <c r="AF184" s="72">
        <f>COUNTIFS(Données_prix!$C:$C,"marche_boussouma", Données_prix!BK:BK,"&lt;&gt;")</f>
        <v>4</v>
      </c>
      <c r="AG184" s="70">
        <v>4</v>
      </c>
      <c r="AH184" s="70">
        <f>COUNTIFS(Données_prix!$C:$C,"marche_boussouma", Données_prix!BM:BM,"&lt;&gt;")</f>
        <v>4</v>
      </c>
      <c r="AI184" s="87">
        <f>COUNTIFS(Données_prix!$C:$C,"marche_boussouma", Données_prix!BN:BN,"&lt;&gt;")</f>
        <v>0</v>
      </c>
      <c r="AJ184" s="70">
        <v>5</v>
      </c>
      <c r="AK184" s="70">
        <f>COUNTIFS(Données_prix!$C:$C,"marche_boussouma", Données_prix!BP:BP,"&lt;&gt;")</f>
        <v>4</v>
      </c>
      <c r="AL184" s="87">
        <f>COUNTIFS(Données_prix!$C:$C,"marche_boussouma", Données_prix!BQ:BQ,"&lt;&gt;")</f>
        <v>0</v>
      </c>
      <c r="AM184" s="87">
        <f>COUNTIFS(Données_prix!$C:$C,"marche_boussouma", Données_prix!BR:BR,"&lt;&gt;")</f>
        <v>0</v>
      </c>
      <c r="AN184" s="87">
        <f>COUNTIFS(Données_prix!$C:$C,"marche_boussouma", Données_prix!BS:BS,"&lt;&gt;")</f>
        <v>1</v>
      </c>
      <c r="AO184" s="87">
        <f>COUNTIFS(Données_prix!$C:$C,"marche_boussouma", Données_prix!BT:BT,"&lt;&gt;")</f>
        <v>0</v>
      </c>
      <c r="AP184" s="70">
        <v>4</v>
      </c>
      <c r="AQ184" s="70">
        <f>COUNTIFS(Données_prix!$C:$C,"marche_boussouma", Données_prix!BV:BV,"&lt;&gt;")</f>
        <v>3</v>
      </c>
      <c r="AR184" s="87">
        <f>COUNTIFS(Données_prix!$C:$C,"marche_boussouma", Données_prix!BW:BW,"&lt;&gt;")</f>
        <v>0</v>
      </c>
      <c r="AS184" s="44">
        <v>0</v>
      </c>
      <c r="AT184" s="87">
        <f>COUNTIFS(Données_prix!$C:$C,"marche_boussouma", Données_prix!BY:BY,"&lt;&gt;")</f>
        <v>0</v>
      </c>
      <c r="AU184" s="70">
        <f>COUNTIFS(Données_prix!$C:$C,"marche_boussouma", Données_prix!BZ:BZ,"&lt;&gt;")</f>
        <v>4</v>
      </c>
      <c r="AV184" s="44">
        <v>0</v>
      </c>
      <c r="AW184" s="70">
        <f>COUNTIFS(Données_prix!$C:$C,"marche_boussouma", Données_prix!CB:CB,"&lt;&gt;")</f>
        <v>4</v>
      </c>
      <c r="AX184" s="44">
        <v>0</v>
      </c>
      <c r="AY184" s="70">
        <f>COUNTIFS(Données_prix!$C:$C,"marche_boussouma", Données_prix!CD:CD,"&lt;&gt;")</f>
        <v>4</v>
      </c>
      <c r="AZ184" s="70">
        <f>COUNTIFS(Données_prix!$C:$C,"marche_boussouma", Données_prix!CE:CE,"&lt;&gt;")</f>
        <v>4</v>
      </c>
      <c r="BA184" s="87">
        <f>COUNTIFS(Données_prix!$C:$C,"marche_boussouma", Données_prix!CF:CF,"&lt;&gt;")</f>
        <v>0</v>
      </c>
      <c r="BB184" s="44">
        <v>0</v>
      </c>
      <c r="BC184" s="70">
        <f>COUNTIFS(Données_prix!$C:$C,"marche_boussouma", Données_prix!CH:CH,"&lt;&gt;")</f>
        <v>4</v>
      </c>
      <c r="BD184" s="70">
        <f>COUNTIFS(Données_prix!$C:$C,"marche_boussouma", Données_prix!CI:CI,"&lt;&gt;")</f>
        <v>4</v>
      </c>
      <c r="BE184" s="70">
        <f>COUNTIFS(Données_prix!$C:$C,"marche_boussouma", Données_prix!CJ:CJ,"&lt;&gt;")</f>
        <v>4</v>
      </c>
      <c r="BF184" s="70">
        <f>COUNTIFS(Données_prix!$C:$C,"marche_boussouma", Données_prix!CK:CK,"&lt;&gt;")</f>
        <v>4</v>
      </c>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row>
    <row r="185" spans="1:82" ht="18" thickBot="1">
      <c r="A185" s="13"/>
      <c r="B185" s="13"/>
      <c r="C185" s="107">
        <f>SUM(C181,F181,I181,L181,O181,R181,Y181)</f>
        <v>2011.7133553042411</v>
      </c>
      <c r="D185" s="13"/>
      <c r="E185" s="13"/>
      <c r="F185" s="13"/>
      <c r="G185" s="13"/>
      <c r="H185" s="13"/>
      <c r="I185" s="13"/>
      <c r="J185" s="13"/>
      <c r="K185" s="13"/>
      <c r="L185" s="108"/>
      <c r="M185" s="109"/>
      <c r="N185" s="109"/>
      <c r="O185" s="108"/>
      <c r="P185" s="108"/>
      <c r="Q185" s="109"/>
      <c r="R185" s="71"/>
      <c r="S185" s="109"/>
      <c r="T185" s="109"/>
      <c r="U185" s="109"/>
      <c r="V185" s="109"/>
      <c r="W185" s="109"/>
      <c r="X185" s="109"/>
      <c r="Y185" s="109"/>
      <c r="Z185" s="109"/>
      <c r="AA185" s="109"/>
      <c r="AB185" s="110">
        <f>SUM(AB181,AC181,AD181)</f>
        <v>7000</v>
      </c>
      <c r="AC185" s="109"/>
      <c r="AD185" s="109"/>
      <c r="AE185" s="110">
        <f>SUM(AE181,AF181)</f>
        <v>3550</v>
      </c>
      <c r="AF185" s="109"/>
      <c r="AG185" s="110">
        <f>SUM(AG181,AJ181,AP181)</f>
        <v>978.09637462569481</v>
      </c>
      <c r="AH185" s="109"/>
      <c r="AI185" s="109"/>
      <c r="AJ185" s="109"/>
      <c r="AK185" s="109"/>
      <c r="AL185" s="109"/>
      <c r="AM185" s="109"/>
      <c r="AN185" s="109"/>
      <c r="AO185" s="109"/>
      <c r="AP185" s="109"/>
      <c r="AQ185" s="109"/>
      <c r="AR185" s="109"/>
      <c r="AS185" s="110">
        <f>SUM(AU181,AW181,AY181)</f>
        <v>550</v>
      </c>
      <c r="AT185" s="109" t="s">
        <v>2271</v>
      </c>
      <c r="AU185" s="109"/>
      <c r="AV185" s="109"/>
      <c r="AW185" s="109"/>
      <c r="AX185" s="109"/>
      <c r="AY185" s="109"/>
      <c r="AZ185" s="110">
        <f>SUM(AZ181,BA181)</f>
        <v>1225</v>
      </c>
      <c r="BA185" s="109"/>
      <c r="BB185" s="109"/>
      <c r="BC185" s="109"/>
      <c r="BD185" s="110">
        <f>SUM(BD181,BF181)</f>
        <v>1150</v>
      </c>
      <c r="BE185" s="109"/>
      <c r="BF185" s="109"/>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row>
    <row r="186" spans="1:82" ht="17.45">
      <c r="A186" s="13"/>
      <c r="B186" s="13"/>
      <c r="C186" s="110">
        <f>SUM(C185,AB181,AC181,AD181,AE181,AF181,AK181,AL14,AN181,AQ181,AU181,AW181,AY181,AZ181,BA181,BD181,BE181,BF181)</f>
        <v>19636.71335530424</v>
      </c>
      <c r="D186" s="13"/>
      <c r="E186" s="13"/>
      <c r="F186" s="13"/>
      <c r="G186" s="13"/>
      <c r="H186" s="13"/>
      <c r="I186" s="13"/>
      <c r="J186" s="13"/>
      <c r="K186" s="13"/>
      <c r="L186" s="35"/>
      <c r="M186" s="13"/>
      <c r="N186" s="13"/>
      <c r="O186" s="35"/>
      <c r="P186" s="35"/>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row>
    <row r="187" spans="1:82" ht="17.45">
      <c r="A187" s="13"/>
      <c r="B187" s="13"/>
      <c r="C187" s="13"/>
      <c r="D187" s="13"/>
      <c r="E187" s="13"/>
      <c r="F187" s="13"/>
      <c r="G187" s="13"/>
      <c r="H187" s="13"/>
      <c r="I187" s="13"/>
      <c r="J187" s="13"/>
      <c r="K187" s="13"/>
      <c r="L187" s="35"/>
      <c r="M187" s="13"/>
      <c r="N187" s="13"/>
      <c r="O187" s="35"/>
      <c r="P187" s="35"/>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row>
    <row r="188" spans="1:82" ht="17.45">
      <c r="A188" s="13"/>
      <c r="B188" s="13"/>
      <c r="C188" s="13"/>
      <c r="D188" s="13"/>
      <c r="E188" s="13"/>
      <c r="F188" s="13"/>
      <c r="G188" s="13"/>
      <c r="H188" s="13"/>
      <c r="I188" s="13"/>
      <c r="J188" s="13"/>
      <c r="K188" s="13"/>
      <c r="L188" s="35"/>
      <c r="M188" s="13"/>
      <c r="N188" s="13"/>
      <c r="O188" s="35"/>
      <c r="P188" s="35"/>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row>
    <row r="189" spans="1:82" ht="17.45">
      <c r="A189" s="13"/>
      <c r="B189" s="13"/>
      <c r="C189" s="13"/>
      <c r="D189" s="13"/>
      <c r="E189" s="13"/>
      <c r="F189" s="13"/>
      <c r="G189" s="13"/>
      <c r="H189" s="13"/>
      <c r="I189" s="13"/>
      <c r="J189" s="13"/>
      <c r="K189" s="13"/>
      <c r="L189" s="35"/>
      <c r="M189" s="13"/>
      <c r="N189" s="13"/>
      <c r="O189" s="35"/>
      <c r="P189" s="35"/>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row>
    <row r="190" spans="1:82" ht="17.45">
      <c r="A190" s="13"/>
      <c r="B190" s="13"/>
      <c r="C190" s="13"/>
      <c r="D190" s="13"/>
      <c r="E190" s="13"/>
      <c r="F190" s="13"/>
      <c r="G190" s="13"/>
      <c r="H190" s="13"/>
      <c r="I190" s="13"/>
      <c r="J190" s="13"/>
      <c r="K190" s="13"/>
      <c r="L190" s="35"/>
      <c r="M190" s="13"/>
      <c r="N190" s="13"/>
      <c r="O190" s="35"/>
      <c r="P190" s="35"/>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row>
    <row r="191" spans="1:82" ht="17.45">
      <c r="A191" s="13"/>
      <c r="B191" s="13"/>
      <c r="C191" s="13"/>
      <c r="D191" s="13"/>
      <c r="E191" s="13"/>
      <c r="F191" s="13"/>
      <c r="G191" s="13"/>
      <c r="H191" s="13"/>
      <c r="I191" s="13"/>
      <c r="J191" s="13"/>
      <c r="K191" s="13"/>
      <c r="L191" s="35"/>
      <c r="M191" s="13"/>
      <c r="N191" s="13"/>
      <c r="O191" s="35"/>
      <c r="P191" s="35"/>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row>
    <row r="192" spans="1:82" ht="17.45">
      <c r="A192" s="13"/>
      <c r="B192" s="13"/>
      <c r="C192" s="13"/>
      <c r="D192" s="13"/>
      <c r="E192" s="13"/>
      <c r="F192" s="13"/>
      <c r="G192" s="13"/>
      <c r="H192" s="13"/>
      <c r="I192" s="13"/>
      <c r="J192" s="13"/>
      <c r="K192" s="13"/>
      <c r="L192" s="35"/>
      <c r="M192" s="13"/>
      <c r="N192" s="13"/>
      <c r="O192" s="35"/>
      <c r="P192" s="35"/>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row>
    <row r="193" spans="1:82" ht="17.45">
      <c r="A193" s="13"/>
      <c r="B193" s="13"/>
      <c r="C193" s="13"/>
      <c r="D193" s="13"/>
      <c r="E193" s="13"/>
      <c r="F193" s="13"/>
      <c r="G193" s="13"/>
      <c r="H193" s="13"/>
      <c r="I193" s="13"/>
      <c r="J193" s="13"/>
      <c r="K193" s="13"/>
      <c r="L193" s="35"/>
      <c r="M193" s="13"/>
      <c r="N193" s="13"/>
      <c r="O193" s="35"/>
      <c r="P193" s="35"/>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row>
    <row r="194" spans="1:82" ht="17.45">
      <c r="A194" s="13"/>
      <c r="B194" s="13"/>
      <c r="C194" s="13"/>
      <c r="D194" s="13"/>
      <c r="E194" s="13"/>
      <c r="F194" s="13"/>
      <c r="G194" s="13"/>
      <c r="H194" s="13"/>
      <c r="I194" s="13"/>
      <c r="J194" s="13"/>
      <c r="K194" s="13"/>
      <c r="L194" s="35"/>
      <c r="M194" s="13"/>
      <c r="N194" s="13"/>
      <c r="O194" s="35"/>
      <c r="P194" s="35"/>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row>
    <row r="195" spans="1:82" ht="17.45">
      <c r="A195" s="13"/>
      <c r="B195" s="13"/>
      <c r="C195" s="13"/>
      <c r="D195" s="13"/>
      <c r="E195" s="13"/>
      <c r="F195" s="13"/>
      <c r="G195" s="13"/>
      <c r="H195" s="13"/>
      <c r="I195" s="13"/>
      <c r="J195" s="13"/>
      <c r="K195" s="13"/>
      <c r="L195" s="35"/>
      <c r="M195" s="13"/>
      <c r="N195" s="13"/>
      <c r="O195" s="35"/>
      <c r="P195" s="35"/>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row>
    <row r="196" spans="1:82" ht="17.45">
      <c r="A196" s="13"/>
      <c r="B196" s="13"/>
      <c r="C196" s="13"/>
      <c r="D196" s="13"/>
      <c r="E196" s="13"/>
      <c r="F196" s="13"/>
      <c r="G196" s="13"/>
      <c r="H196" s="13"/>
      <c r="I196" s="13"/>
      <c r="J196" s="13"/>
      <c r="K196" s="13"/>
      <c r="L196" s="35"/>
      <c r="M196" s="13"/>
      <c r="N196" s="13"/>
      <c r="O196" s="35"/>
      <c r="P196" s="35"/>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row>
    <row r="197" spans="1:82" ht="17.45">
      <c r="A197" s="13"/>
      <c r="B197" s="13"/>
      <c r="C197" s="13"/>
      <c r="D197" s="13"/>
      <c r="E197" s="13"/>
      <c r="F197" s="13"/>
      <c r="G197" s="13"/>
      <c r="H197" s="13"/>
      <c r="I197" s="13"/>
      <c r="J197" s="13"/>
      <c r="K197" s="13"/>
      <c r="L197" s="35"/>
      <c r="M197" s="13"/>
      <c r="N197" s="13"/>
      <c r="O197" s="35"/>
      <c r="P197" s="35"/>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row>
    <row r="198" spans="1:82" ht="17.45">
      <c r="A198" s="13"/>
      <c r="B198" s="13"/>
      <c r="C198" s="13"/>
      <c r="D198" s="13"/>
      <c r="E198" s="13"/>
      <c r="F198" s="13"/>
      <c r="G198" s="13"/>
      <c r="H198" s="13"/>
      <c r="I198" s="13"/>
      <c r="J198" s="13"/>
      <c r="K198" s="13"/>
      <c r="L198" s="35"/>
      <c r="M198" s="13"/>
      <c r="N198" s="13"/>
      <c r="O198" s="35"/>
      <c r="P198" s="35"/>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row>
    <row r="199" spans="1:82" ht="17.45">
      <c r="A199" s="13"/>
      <c r="B199" s="13"/>
      <c r="C199" s="13"/>
      <c r="D199" s="13"/>
      <c r="E199" s="13"/>
      <c r="F199" s="13"/>
      <c r="G199" s="13"/>
      <c r="H199" s="13"/>
      <c r="I199" s="13"/>
      <c r="J199" s="13"/>
      <c r="K199" s="13"/>
      <c r="L199" s="35"/>
      <c r="M199" s="13"/>
      <c r="N199" s="13"/>
      <c r="O199" s="35"/>
      <c r="P199" s="35"/>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row>
    <row r="200" spans="1:82" ht="17.45">
      <c r="A200" s="13"/>
      <c r="B200" s="13"/>
      <c r="C200" s="13"/>
      <c r="D200" s="13"/>
      <c r="E200" s="13"/>
      <c r="F200" s="13"/>
      <c r="G200" s="13"/>
      <c r="H200" s="13"/>
      <c r="I200" s="13"/>
      <c r="J200" s="13"/>
      <c r="K200" s="13"/>
      <c r="L200" s="35"/>
      <c r="M200" s="13"/>
      <c r="N200" s="13"/>
      <c r="O200" s="35"/>
      <c r="P200" s="35"/>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row>
    <row r="201" spans="1:82" ht="17.45">
      <c r="A201" s="13"/>
      <c r="B201" s="13"/>
      <c r="C201" s="13"/>
      <c r="D201" s="13"/>
      <c r="E201" s="13"/>
      <c r="F201" s="13"/>
      <c r="G201" s="13"/>
      <c r="H201" s="13"/>
      <c r="I201" s="13"/>
      <c r="J201" s="13"/>
      <c r="K201" s="13"/>
      <c r="L201" s="35"/>
      <c r="M201" s="13"/>
      <c r="N201" s="13"/>
      <c r="O201" s="35"/>
      <c r="P201" s="35"/>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row>
    <row r="202" spans="1:82" ht="17.45">
      <c r="A202" s="13"/>
      <c r="B202" s="13"/>
      <c r="C202" s="13"/>
      <c r="D202" s="13"/>
      <c r="E202" s="13"/>
      <c r="F202" s="13"/>
      <c r="G202" s="13"/>
      <c r="H202" s="13"/>
      <c r="I202" s="13"/>
      <c r="J202" s="13"/>
      <c r="K202" s="13"/>
      <c r="L202" s="35"/>
      <c r="M202" s="13"/>
      <c r="N202" s="13"/>
      <c r="O202" s="35"/>
      <c r="P202" s="35"/>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row>
    <row r="203" spans="1:82" ht="17.45">
      <c r="A203" s="13"/>
      <c r="B203" s="13"/>
      <c r="C203" s="13"/>
      <c r="D203" s="13"/>
      <c r="E203" s="13"/>
      <c r="F203" s="13"/>
      <c r="G203" s="13"/>
      <c r="H203" s="13"/>
      <c r="I203" s="13"/>
      <c r="J203" s="13"/>
      <c r="K203" s="13"/>
      <c r="L203" s="35"/>
      <c r="M203" s="13"/>
      <c r="N203" s="13"/>
      <c r="O203" s="35"/>
      <c r="P203" s="35"/>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row>
    <row r="204" spans="1:82" ht="17.45">
      <c r="A204" s="13"/>
      <c r="B204" s="13"/>
      <c r="C204" s="13"/>
      <c r="D204" s="13"/>
      <c r="E204" s="13"/>
      <c r="F204" s="13"/>
      <c r="G204" s="13"/>
      <c r="H204" s="13"/>
      <c r="I204" s="13"/>
      <c r="J204" s="13"/>
      <c r="K204" s="13"/>
      <c r="L204" s="35"/>
      <c r="M204" s="13"/>
      <c r="N204" s="13"/>
      <c r="O204" s="35"/>
      <c r="P204" s="35"/>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row>
    <row r="205" spans="1:82" ht="17.45">
      <c r="A205" s="13"/>
      <c r="B205" s="13"/>
      <c r="C205" s="13"/>
      <c r="D205" s="13"/>
      <c r="E205" s="13"/>
      <c r="F205" s="13"/>
      <c r="G205" s="13"/>
      <c r="H205" s="13"/>
      <c r="I205" s="13"/>
      <c r="J205" s="13"/>
      <c r="K205" s="13"/>
      <c r="L205" s="35"/>
      <c r="M205" s="13"/>
      <c r="N205" s="13"/>
      <c r="O205" s="35"/>
      <c r="P205" s="35"/>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row>
    <row r="206" spans="1:82" ht="17.45">
      <c r="A206" s="13"/>
      <c r="B206" s="13"/>
      <c r="C206" s="13"/>
      <c r="D206" s="13"/>
      <c r="E206" s="13"/>
      <c r="F206" s="13"/>
      <c r="G206" s="13"/>
      <c r="H206" s="13"/>
      <c r="I206" s="13"/>
      <c r="J206" s="13"/>
      <c r="K206" s="13"/>
      <c r="L206" s="35"/>
      <c r="M206" s="13"/>
      <c r="N206" s="13"/>
      <c r="O206" s="35"/>
      <c r="P206" s="35"/>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row>
    <row r="207" spans="1:82" ht="17.45">
      <c r="A207" s="13"/>
      <c r="B207" s="13"/>
      <c r="C207" s="13"/>
      <c r="D207" s="13"/>
      <c r="E207" s="13"/>
      <c r="F207" s="13"/>
      <c r="G207" s="13"/>
      <c r="H207" s="13"/>
      <c r="I207" s="13"/>
      <c r="J207" s="13"/>
      <c r="K207" s="13"/>
      <c r="L207" s="35"/>
      <c r="M207" s="13"/>
      <c r="N207" s="13"/>
      <c r="O207" s="35"/>
      <c r="P207" s="35"/>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row>
    <row r="208" spans="1:82" ht="17.45">
      <c r="A208" s="13"/>
      <c r="B208" s="13"/>
      <c r="C208" s="13"/>
      <c r="D208" s="13"/>
      <c r="E208" s="13"/>
      <c r="F208" s="13"/>
      <c r="G208" s="13"/>
      <c r="H208" s="13"/>
      <c r="I208" s="13"/>
      <c r="J208" s="13"/>
      <c r="K208" s="13"/>
      <c r="L208" s="35"/>
      <c r="M208" s="13"/>
      <c r="N208" s="13"/>
      <c r="O208" s="35"/>
      <c r="P208" s="35"/>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row>
    <row r="209" spans="1:82" ht="17.45">
      <c r="A209" s="13"/>
      <c r="B209" s="13"/>
      <c r="C209" s="13"/>
      <c r="D209" s="13"/>
      <c r="E209" s="13"/>
      <c r="F209" s="13"/>
      <c r="G209" s="13"/>
      <c r="H209" s="13"/>
      <c r="I209" s="13"/>
      <c r="J209" s="13"/>
      <c r="K209" s="13"/>
      <c r="L209" s="35"/>
      <c r="M209" s="13"/>
      <c r="N209" s="13"/>
      <c r="O209" s="35"/>
      <c r="P209" s="35"/>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row>
    <row r="210" spans="1:82" ht="17.45">
      <c r="A210" s="13"/>
      <c r="B210" s="13"/>
      <c r="C210" s="13"/>
      <c r="D210" s="13"/>
      <c r="E210" s="13"/>
      <c r="F210" s="13"/>
      <c r="G210" s="13"/>
      <c r="H210" s="13"/>
      <c r="I210" s="13"/>
      <c r="J210" s="13"/>
      <c r="K210" s="13"/>
      <c r="L210" s="35"/>
      <c r="M210" s="13"/>
      <c r="N210" s="13"/>
      <c r="O210" s="35"/>
      <c r="P210" s="35"/>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row>
    <row r="211" spans="1:82" ht="17.45">
      <c r="A211" s="13"/>
      <c r="B211" s="13"/>
      <c r="C211" s="13"/>
      <c r="D211" s="13"/>
      <c r="E211" s="13"/>
      <c r="F211" s="13"/>
      <c r="G211" s="13"/>
      <c r="H211" s="13"/>
      <c r="I211" s="13"/>
      <c r="J211" s="13"/>
      <c r="K211" s="13"/>
      <c r="L211" s="35"/>
      <c r="M211" s="13"/>
      <c r="N211" s="13"/>
      <c r="O211" s="35"/>
      <c r="P211" s="35"/>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row>
    <row r="212" spans="1:82" ht="17.45">
      <c r="A212" s="13"/>
      <c r="B212" s="13"/>
      <c r="C212" s="13"/>
      <c r="D212" s="13"/>
      <c r="E212" s="13"/>
      <c r="F212" s="13"/>
      <c r="G212" s="13"/>
      <c r="H212" s="13"/>
      <c r="I212" s="13"/>
      <c r="J212" s="13"/>
      <c r="K212" s="13"/>
      <c r="L212" s="35"/>
      <c r="M212" s="13"/>
      <c r="N212" s="13"/>
      <c r="O212" s="35"/>
      <c r="P212" s="35"/>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row>
    <row r="213" spans="1:82" ht="17.45">
      <c r="A213" s="13"/>
      <c r="B213" s="13"/>
      <c r="C213" s="13"/>
      <c r="D213" s="13"/>
      <c r="E213" s="13"/>
      <c r="F213" s="13"/>
      <c r="G213" s="13"/>
      <c r="H213" s="13"/>
      <c r="I213" s="13"/>
      <c r="J213" s="13"/>
      <c r="K213" s="13"/>
      <c r="L213" s="35"/>
      <c r="M213" s="13"/>
      <c r="N213" s="13"/>
      <c r="O213" s="35"/>
      <c r="P213" s="35"/>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row>
    <row r="214" spans="1:82" ht="17.45">
      <c r="A214" s="13"/>
      <c r="B214" s="13"/>
      <c r="C214" s="13"/>
      <c r="D214" s="13"/>
      <c r="E214" s="13"/>
      <c r="F214" s="13"/>
      <c r="G214" s="13"/>
      <c r="H214" s="13"/>
      <c r="I214" s="13"/>
      <c r="J214" s="13"/>
      <c r="K214" s="13"/>
      <c r="L214" s="35"/>
      <c r="M214" s="13"/>
      <c r="N214" s="13"/>
      <c r="O214" s="35"/>
      <c r="P214" s="35"/>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row>
  </sheetData>
  <mergeCells count="2">
    <mergeCell ref="A3:K3"/>
    <mergeCell ref="A6:N6"/>
  </mergeCells>
  <phoneticPr fontId="2" type="noConversion"/>
  <conditionalFormatting sqref="B28">
    <cfRule type="colorScale" priority="10">
      <colorScale>
        <cfvo type="min"/>
        <cfvo type="max"/>
        <color rgb="FF63BE7B"/>
        <color rgb="FFFCFCFF"/>
      </colorScale>
    </cfRule>
  </conditionalFormatting>
  <conditionalFormatting sqref="B74">
    <cfRule type="colorScale" priority="5">
      <colorScale>
        <cfvo type="min"/>
        <cfvo type="max"/>
        <color rgb="FF63BE7B"/>
        <color rgb="FFFCFCFF"/>
      </colorScale>
    </cfRule>
  </conditionalFormatting>
  <conditionalFormatting sqref="B84">
    <cfRule type="colorScale" priority="3">
      <colorScale>
        <cfvo type="min"/>
        <cfvo type="max"/>
        <color rgb="FF63BE7B"/>
        <color rgb="FFFCFCFF"/>
      </colorScale>
    </cfRule>
  </conditionalFormatting>
  <conditionalFormatting sqref="B93">
    <cfRule type="colorScale" priority="2">
      <colorScale>
        <cfvo type="min"/>
        <cfvo type="max"/>
        <color rgb="FF63BE7B"/>
        <color rgb="FFFCFCFF"/>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sheetPr>
    <tabColor rgb="FFFCDEDC"/>
  </sheetPr>
  <dimension ref="A3:QN142"/>
  <sheetViews>
    <sheetView zoomScale="80" zoomScaleNormal="80" workbookViewId="0">
      <pane xSplit="1" ySplit="10" topLeftCell="B23" activePane="bottomRight" state="frozen"/>
      <selection pane="bottomRight" activeCell="G36" sqref="G36"/>
      <selection pane="bottomLeft" activeCell="A11" sqref="A11"/>
      <selection pane="topRight" activeCell="B1" sqref="B1"/>
    </sheetView>
  </sheetViews>
  <sheetFormatPr defaultColWidth="11.42578125" defaultRowHeight="17.45"/>
  <cols>
    <col min="1" max="1" width="18" style="13" customWidth="1"/>
    <col min="2" max="2" width="49.28515625" style="13" customWidth="1"/>
    <col min="3" max="3" width="15.140625" style="13" customWidth="1"/>
    <col min="4" max="4" width="17" style="13" customWidth="1"/>
    <col min="5" max="5" width="17.85546875" style="13" customWidth="1"/>
    <col min="6" max="6" width="16.28515625" style="13" customWidth="1"/>
    <col min="7" max="7" width="16.85546875" style="13" bestFit="1" customWidth="1"/>
    <col min="8" max="8" width="14.42578125" style="13" customWidth="1"/>
    <col min="9" max="9" width="17.42578125" style="13" bestFit="1" customWidth="1"/>
    <col min="10" max="11" width="11.5703125" style="13" bestFit="1" customWidth="1"/>
    <col min="12" max="12" width="13.5703125" style="13" bestFit="1" customWidth="1"/>
    <col min="13" max="13" width="18.42578125" style="13" bestFit="1" customWidth="1"/>
    <col min="14" max="14" width="15.85546875" style="13" bestFit="1" customWidth="1"/>
    <col min="15" max="15" width="18.5703125" style="13" bestFit="1" customWidth="1"/>
    <col min="16" max="16" width="19.5703125" style="13" bestFit="1" customWidth="1"/>
    <col min="17" max="17" width="14.42578125" style="13" bestFit="1" customWidth="1"/>
    <col min="18" max="18" width="16.5703125" style="13" bestFit="1" customWidth="1"/>
    <col min="19" max="19" width="21.5703125" style="13" bestFit="1" customWidth="1"/>
    <col min="20" max="20" width="17.85546875" style="13" bestFit="1" customWidth="1"/>
    <col min="21" max="21" width="16.85546875" style="13" bestFit="1" customWidth="1"/>
    <col min="22" max="22" width="15.85546875" style="13" bestFit="1" customWidth="1"/>
    <col min="23" max="23" width="14.5703125" style="13" customWidth="1"/>
    <col min="24" max="24" width="12.42578125" style="13" bestFit="1" customWidth="1"/>
    <col min="25" max="26" width="12.5703125" style="13" bestFit="1" customWidth="1"/>
    <col min="27" max="27" width="14.85546875" style="13" bestFit="1" customWidth="1"/>
    <col min="28" max="41" width="11.5703125" style="13" bestFit="1" customWidth="1"/>
    <col min="42" max="42" width="17.42578125" style="13" bestFit="1" customWidth="1"/>
    <col min="43" max="43" width="18.85546875" style="13" bestFit="1" customWidth="1"/>
    <col min="44" max="44" width="14.85546875" style="13" bestFit="1" customWidth="1"/>
    <col min="45" max="45" width="11.42578125" style="13"/>
    <col min="46" max="47" width="11.5703125" style="13" bestFit="1" customWidth="1"/>
    <col min="48" max="48" width="11.42578125" style="13"/>
    <col min="49" max="58" width="11.5703125" style="13" bestFit="1" customWidth="1"/>
    <col min="59" max="16384" width="11.42578125" style="13"/>
  </cols>
  <sheetData>
    <row r="3" spans="1:456" ht="45.75" customHeight="1">
      <c r="A3" s="292" t="s">
        <v>2272</v>
      </c>
      <c r="B3" s="292"/>
      <c r="C3" s="292"/>
      <c r="D3" s="292"/>
      <c r="E3" s="292"/>
      <c r="F3" s="292"/>
      <c r="G3" s="292"/>
      <c r="L3" s="35"/>
      <c r="O3" s="35"/>
      <c r="P3" s="35"/>
    </row>
    <row r="4" spans="1:456" ht="14.45" customHeight="1">
      <c r="A4" s="291"/>
      <c r="B4" s="291"/>
      <c r="C4" s="291"/>
      <c r="D4" s="291"/>
      <c r="E4" s="291"/>
      <c r="F4" s="291"/>
      <c r="G4" s="291"/>
      <c r="H4" s="291"/>
      <c r="I4" s="291"/>
      <c r="J4" s="291"/>
      <c r="K4" s="291"/>
      <c r="L4" s="35"/>
      <c r="O4" s="35"/>
      <c r="P4" s="35"/>
    </row>
    <row r="5" spans="1:456" ht="14.45" customHeight="1">
      <c r="A5" s="1"/>
      <c r="B5" s="1"/>
      <c r="C5" s="36"/>
      <c r="D5" s="1"/>
      <c r="E5" s="1"/>
      <c r="F5" s="1"/>
      <c r="G5" s="1"/>
      <c r="H5" s="1"/>
      <c r="I5" s="1"/>
      <c r="J5" s="1"/>
      <c r="K5" s="1"/>
      <c r="L5" s="35"/>
      <c r="O5" s="35"/>
      <c r="P5" s="35"/>
    </row>
    <row r="6" spans="1:456" ht="14.45" customHeight="1">
      <c r="A6" s="1"/>
      <c r="B6" s="1"/>
      <c r="C6" s="1"/>
      <c r="D6" s="1"/>
      <c r="E6" s="1"/>
      <c r="F6" s="1"/>
      <c r="G6" s="1"/>
      <c r="H6" s="1"/>
      <c r="I6" s="1"/>
      <c r="J6" s="1"/>
      <c r="K6" s="1"/>
      <c r="L6" s="35"/>
      <c r="O6" s="35"/>
      <c r="P6" s="35"/>
    </row>
    <row r="8" spans="1:456">
      <c r="A8" s="37" t="s">
        <v>2163</v>
      </c>
      <c r="B8" s="37"/>
      <c r="C8" s="37"/>
    </row>
    <row r="10" spans="1:456" s="40" customFormat="1">
      <c r="A10" s="22"/>
      <c r="B10" s="22"/>
      <c r="C10" s="22" t="s">
        <v>2164</v>
      </c>
      <c r="D10" s="22" t="s">
        <v>2165</v>
      </c>
      <c r="E10" s="22" t="s">
        <v>2166</v>
      </c>
      <c r="F10" s="22" t="s">
        <v>2167</v>
      </c>
      <c r="G10" s="22" t="s">
        <v>2168</v>
      </c>
      <c r="H10" s="22" t="s">
        <v>2169</v>
      </c>
      <c r="I10" s="22" t="s">
        <v>2170</v>
      </c>
      <c r="J10" s="22" t="s">
        <v>2171</v>
      </c>
      <c r="K10" s="22" t="s">
        <v>2172</v>
      </c>
      <c r="L10" s="22" t="s">
        <v>2173</v>
      </c>
      <c r="M10" s="22" t="s">
        <v>2174</v>
      </c>
      <c r="N10" s="22" t="s">
        <v>2175</v>
      </c>
      <c r="O10" s="22" t="s">
        <v>2176</v>
      </c>
      <c r="P10" s="22" t="s">
        <v>2177</v>
      </c>
      <c r="Q10" s="22" t="s">
        <v>2178</v>
      </c>
      <c r="R10" s="22" t="s">
        <v>2179</v>
      </c>
      <c r="S10" s="22" t="s">
        <v>2180</v>
      </c>
      <c r="T10" s="22" t="s">
        <v>2181</v>
      </c>
      <c r="U10" s="22" t="s">
        <v>2182</v>
      </c>
      <c r="V10" s="22" t="s">
        <v>2183</v>
      </c>
      <c r="W10" s="22" t="s">
        <v>2184</v>
      </c>
      <c r="X10" s="22" t="s">
        <v>2185</v>
      </c>
      <c r="Y10" s="22" t="s">
        <v>2186</v>
      </c>
      <c r="Z10" s="22" t="s">
        <v>2187</v>
      </c>
      <c r="AA10" s="22" t="s">
        <v>2188</v>
      </c>
      <c r="AB10" s="22" t="s">
        <v>2189</v>
      </c>
      <c r="AC10" s="22" t="s">
        <v>2190</v>
      </c>
      <c r="AD10" s="22" t="s">
        <v>2191</v>
      </c>
      <c r="AE10" s="38" t="s">
        <v>2192</v>
      </c>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39"/>
    </row>
    <row r="11" spans="1:456">
      <c r="A11" s="20" t="s">
        <v>2193</v>
      </c>
      <c r="N11" s="226"/>
    </row>
    <row r="12" spans="1:456">
      <c r="N12" s="226"/>
    </row>
    <row r="13" spans="1:456">
      <c r="N13" s="226"/>
    </row>
    <row r="14" spans="1:456">
      <c r="B14" s="13" t="s">
        <v>2273</v>
      </c>
      <c r="C14" s="13">
        <v>1000</v>
      </c>
      <c r="D14" s="13">
        <v>700</v>
      </c>
      <c r="E14" s="13">
        <v>1750</v>
      </c>
      <c r="F14" s="13">
        <v>450</v>
      </c>
      <c r="G14" s="13">
        <v>250</v>
      </c>
      <c r="H14" s="13">
        <v>4750</v>
      </c>
      <c r="I14" s="13">
        <v>6000</v>
      </c>
      <c r="J14" s="13">
        <v>1500</v>
      </c>
      <c r="K14" s="13">
        <v>2000</v>
      </c>
      <c r="L14" s="13">
        <v>4500</v>
      </c>
      <c r="M14" s="13">
        <v>100</v>
      </c>
      <c r="N14" s="224" t="s">
        <v>2195</v>
      </c>
      <c r="O14" s="13">
        <v>26750</v>
      </c>
      <c r="P14" s="13">
        <v>27500</v>
      </c>
      <c r="Q14" s="13">
        <v>5000</v>
      </c>
      <c r="R14" s="13">
        <v>3500</v>
      </c>
      <c r="S14" s="13">
        <v>1500</v>
      </c>
      <c r="T14" s="13">
        <v>100</v>
      </c>
      <c r="U14" s="13">
        <v>550</v>
      </c>
      <c r="V14" s="13">
        <v>750</v>
      </c>
      <c r="W14" s="13">
        <v>1000</v>
      </c>
      <c r="X14" s="13">
        <v>2000</v>
      </c>
      <c r="Y14" s="13">
        <v>3000</v>
      </c>
      <c r="Z14" s="13">
        <v>2250</v>
      </c>
      <c r="AA14" s="13">
        <v>3000</v>
      </c>
      <c r="AB14" s="13">
        <v>1500</v>
      </c>
      <c r="AC14" s="13">
        <v>2250</v>
      </c>
      <c r="AD14" s="13">
        <v>250</v>
      </c>
      <c r="AE14" s="13">
        <v>200</v>
      </c>
    </row>
    <row r="15" spans="1:456">
      <c r="B15" s="13" t="s">
        <v>2274</v>
      </c>
      <c r="C15" s="13">
        <v>1000</v>
      </c>
      <c r="D15" s="224" t="s">
        <v>2195</v>
      </c>
      <c r="E15" s="224" t="s">
        <v>2195</v>
      </c>
      <c r="F15" s="13">
        <v>450</v>
      </c>
      <c r="G15" s="13">
        <v>275</v>
      </c>
      <c r="H15" s="13">
        <v>5000</v>
      </c>
      <c r="I15" s="13">
        <v>9000</v>
      </c>
      <c r="J15" s="13">
        <v>1125</v>
      </c>
      <c r="K15" s="13">
        <v>2000</v>
      </c>
      <c r="L15" s="13">
        <v>4500</v>
      </c>
      <c r="M15" s="13">
        <v>100</v>
      </c>
      <c r="N15" s="224" t="s">
        <v>2195</v>
      </c>
      <c r="O15" s="13">
        <v>31000</v>
      </c>
      <c r="P15" s="13">
        <v>37500</v>
      </c>
      <c r="Q15" s="13">
        <v>7500</v>
      </c>
      <c r="R15" s="13">
        <v>5250</v>
      </c>
      <c r="S15" s="13">
        <v>400</v>
      </c>
      <c r="T15" s="13">
        <v>125</v>
      </c>
      <c r="U15" s="13">
        <v>550</v>
      </c>
      <c r="V15" s="13">
        <v>775</v>
      </c>
      <c r="W15" s="13">
        <v>1150</v>
      </c>
      <c r="X15" s="13">
        <v>2000</v>
      </c>
      <c r="Y15" s="13">
        <v>3000</v>
      </c>
      <c r="Z15" s="13">
        <v>2500</v>
      </c>
      <c r="AA15" s="13">
        <v>3000</v>
      </c>
      <c r="AB15" s="13">
        <v>1500</v>
      </c>
      <c r="AC15" s="13">
        <v>2250</v>
      </c>
      <c r="AD15" s="13">
        <v>250</v>
      </c>
      <c r="AE15" s="13">
        <v>350</v>
      </c>
    </row>
    <row r="16" spans="1:456">
      <c r="B16" s="13" t="s">
        <v>2275</v>
      </c>
      <c r="C16" s="13">
        <v>1000</v>
      </c>
      <c r="D16" s="224" t="s">
        <v>2195</v>
      </c>
      <c r="E16" s="224" t="s">
        <v>2195</v>
      </c>
      <c r="F16" s="13">
        <v>450</v>
      </c>
      <c r="G16" s="13">
        <v>300</v>
      </c>
      <c r="H16" s="13">
        <v>5000</v>
      </c>
      <c r="I16" s="13">
        <v>9000</v>
      </c>
      <c r="J16" s="13">
        <v>1000</v>
      </c>
      <c r="K16" s="13">
        <v>1750</v>
      </c>
      <c r="L16" s="13">
        <v>5000</v>
      </c>
      <c r="M16" s="13">
        <v>100</v>
      </c>
      <c r="N16" s="224" t="s">
        <v>2195</v>
      </c>
      <c r="O16" s="13">
        <v>28500</v>
      </c>
      <c r="P16" s="13">
        <v>37000</v>
      </c>
      <c r="Q16" s="13">
        <v>7000</v>
      </c>
      <c r="R16" s="13">
        <v>5500</v>
      </c>
      <c r="S16" s="13">
        <v>400</v>
      </c>
      <c r="T16" s="13">
        <v>125</v>
      </c>
      <c r="U16" s="13">
        <v>600</v>
      </c>
      <c r="V16" s="13">
        <v>750</v>
      </c>
      <c r="W16" s="13">
        <v>1200</v>
      </c>
      <c r="X16" s="13">
        <v>2250</v>
      </c>
      <c r="Y16" s="13">
        <v>3000</v>
      </c>
      <c r="Z16" s="13">
        <v>2500</v>
      </c>
      <c r="AA16" s="13">
        <v>1750</v>
      </c>
      <c r="AB16" s="13">
        <v>1500</v>
      </c>
      <c r="AC16" s="13">
        <v>2250</v>
      </c>
      <c r="AD16" s="13">
        <v>250</v>
      </c>
      <c r="AE16" s="13">
        <v>500</v>
      </c>
    </row>
    <row r="17" spans="1:31">
      <c r="B17" s="13" t="s">
        <v>2276</v>
      </c>
      <c r="C17" s="13" cm="1">
        <f t="array" ref="C17">MEDIAN(IF(Données_prix!$C:$C="marche_dedougou",IF(Données_prix!F:F&gt;0,Données_prix!F:F)))</f>
        <v>1050</v>
      </c>
      <c r="D17" s="224" t="s">
        <v>2195</v>
      </c>
      <c r="E17" s="224" t="s">
        <v>2195</v>
      </c>
      <c r="F17" s="13" cm="1">
        <f t="array" ref="F17">MEDIAN(IF(Données_prix!$C:$C="marche_dedougou",IF(Données_prix!I:I&gt;0,Données_prix!I:I)))</f>
        <v>500</v>
      </c>
      <c r="G17" s="13" cm="1">
        <f t="array" ref="G17">MEDIAN(IF(Données_prix!$C:$C="marche_dedougou",IF(Données_prix!J:J&gt;0,Données_prix!J:J)))</f>
        <v>337.5</v>
      </c>
      <c r="H17" s="13" cm="1">
        <f t="array" ref="H17">MEDIAN(IF(Données_prix!$C:$C="marche_dedougou",IF(Données_prix!K:K&gt;0,Données_prix!K:K)))</f>
        <v>5500</v>
      </c>
      <c r="I17" s="224" t="s">
        <v>2195</v>
      </c>
      <c r="J17" s="13" cm="1">
        <f t="array" ref="J17">MEDIAN(IF(Données_prix!$C:$C="marche_dedougou",IF(Données_prix!M:M&gt;0,Données_prix!M:M)))</f>
        <v>1250</v>
      </c>
      <c r="K17" s="13" cm="1">
        <f t="array" ref="K17">MEDIAN(IF(Données_prix!$C:$C="marche_dedougou",IF(Données_prix!N:N&gt;0,Données_prix!N:N)))</f>
        <v>2375</v>
      </c>
      <c r="L17" s="45" cm="1">
        <f t="array" ref="L17">MEDIAN(IF(Données_prix!$C:$C="marche_dedougou",IF(Données_prix!O:O&gt;0,Données_prix!O:O)))</f>
        <v>5750</v>
      </c>
      <c r="M17" s="13" cm="1">
        <f t="array" ref="M17">MEDIAN(IF(Données_prix!$C:$C="marche_dedougou",IF(Données_prix!P:P&gt;0,Données_prix!P:P)))</f>
        <v>100</v>
      </c>
      <c r="N17" s="224" t="s">
        <v>2195</v>
      </c>
      <c r="O17" s="45" cm="1">
        <f t="array" ref="O17">MEDIAN(IF(Données_prix!$C:$C="marche_dedougou",IF(Données_prix!R:R&gt;0,Données_prix!R:R)))</f>
        <v>31750</v>
      </c>
      <c r="P17" s="45" cm="1">
        <f t="array" ref="P17">MEDIAN(IF(Données_prix!$C:$C="marche_dedougou",IF(Données_prix!S:S&gt;0,Données_prix!S:S)))</f>
        <v>36250</v>
      </c>
      <c r="Q17" s="13" cm="1">
        <f t="array" ref="Q17">MEDIAN(IF(Données_prix!$C:$C="marche_dedougou",IF(Données_prix!T:T&gt;0,Données_prix!T:T)))</f>
        <v>7500</v>
      </c>
      <c r="R17" s="13" cm="1">
        <f t="array" ref="R17">MEDIAN(IF(Données_prix!$C:$C="marche_dedougou",IF(Données_prix!U:U&gt;0,Données_prix!U:U)))</f>
        <v>5500</v>
      </c>
      <c r="S17" s="13" cm="1">
        <f t="array" ref="S17">MEDIAN(IF(Données_prix!$C:$C="marche_dedougou",IF(Données_prix!V:V&gt;0,Données_prix!V:V)))</f>
        <v>400</v>
      </c>
      <c r="T17" s="13" cm="1">
        <f t="array" ref="T17">MEDIAN(IF(Données_prix!$C:$C="marche_dedougou",IF(Données_prix!W:W&gt;0,Données_prix!W:W)))</f>
        <v>100</v>
      </c>
      <c r="U17" s="13" cm="1">
        <f t="array" ref="U17">MEDIAN(IF(Données_prix!$C:$C="marche_dedougou",IF(Données_prix!X:X&gt;0,Données_prix!X:X)))</f>
        <v>750</v>
      </c>
      <c r="V17" s="13" cm="1">
        <f t="array" ref="V17">MEDIAN(IF(Données_prix!$C:$C="marche_dedougou",IF(Données_prix!Y:Y&gt;0,Données_prix!Y:Y)))</f>
        <v>1000</v>
      </c>
      <c r="W17" s="13" cm="1">
        <f t="array" ref="W17">MEDIAN(IF(Données_prix!$C:$C="marche_dedougou",IF(Données_prix!Z:Z&gt;0,Données_prix!Z:Z)))</f>
        <v>1500</v>
      </c>
      <c r="X17" s="13" cm="1">
        <f t="array" ref="X17">MEDIAN(IF(Données_prix!$C:$C="marche_dedougou",IF(Données_prix!AA:AA&gt;0,Données_prix!AA:AA)))</f>
        <v>2000</v>
      </c>
      <c r="Y17" s="13" cm="1">
        <f t="array" ref="Y17">MEDIAN(IF(Données_prix!$C:$C="marche_dedougou",IF(Données_prix!AB:AB&gt;0,Données_prix!AB:AB)))</f>
        <v>3000</v>
      </c>
      <c r="Z17" s="13" cm="1">
        <f t="array" ref="Z17">MEDIAN(IF(Données_prix!$C:$C="marche_dedougou",IF(Données_prix!AC:AC&gt;0,Données_prix!AC:AC)))</f>
        <v>3000</v>
      </c>
      <c r="AA17" s="224" t="s">
        <v>2195</v>
      </c>
      <c r="AB17" s="13" cm="1">
        <f t="array" ref="AB17">MEDIAN(IF(Données_prix!$C:$C="marche_dedougou",IF(Données_prix!AE:AE&gt;0,Données_prix!AE:AE)))</f>
        <v>1375</v>
      </c>
      <c r="AC17" s="13" cm="1">
        <f t="array" ref="AC17">MEDIAN(IF(Données_prix!$C:$C="marche_dedougou",IF(Données_prix!AF:AF&gt;0,Données_prix!AF:AF)))</f>
        <v>2250</v>
      </c>
      <c r="AD17" s="13" cm="1">
        <f t="array" ref="AD17">MEDIAN(IF(Données_prix!$C:$C="marche_dedougou",IF(Données_prix!AG:AG&gt;0,Données_prix!AG:AG)))</f>
        <v>250</v>
      </c>
      <c r="AE17" s="13" cm="1">
        <f t="array" ref="AE17">MEDIAN(IF(Données_prix!$C:$C="marche_dedougou",IF(Données_prix!CL:CL&gt;0,Données_prix!CL:CL)))</f>
        <v>200</v>
      </c>
    </row>
    <row r="18" spans="1:31">
      <c r="B18" s="13" t="s">
        <v>2277</v>
      </c>
      <c r="C18" s="224" t="s">
        <v>2195</v>
      </c>
      <c r="D18" s="224" t="s">
        <v>2195</v>
      </c>
      <c r="E18" s="224" t="s">
        <v>2195</v>
      </c>
      <c r="F18" s="224" t="s">
        <v>2195</v>
      </c>
      <c r="G18" s="224" t="s">
        <v>2195</v>
      </c>
      <c r="H18" s="13">
        <v>5000</v>
      </c>
      <c r="I18" s="224" t="s">
        <v>2195</v>
      </c>
      <c r="J18" s="224" t="s">
        <v>2195</v>
      </c>
      <c r="K18" s="224" t="s">
        <v>2195</v>
      </c>
      <c r="L18" s="224" t="s">
        <v>2195</v>
      </c>
      <c r="M18" s="13">
        <v>100</v>
      </c>
      <c r="N18" s="224" t="s">
        <v>2195</v>
      </c>
      <c r="O18" s="45">
        <v>32500</v>
      </c>
      <c r="P18" s="45" cm="1">
        <f t="array" ref="P18">MEDIAN(IF(Données_prix!$C:$C="marche_dedougou",IF(Données_prix!S:S&gt;0,Données_prix!S:S)))</f>
        <v>36250</v>
      </c>
      <c r="Q18" s="224" t="s">
        <v>2195</v>
      </c>
      <c r="R18" s="224" t="s">
        <v>2195</v>
      </c>
      <c r="S18" s="224" t="s">
        <v>2195</v>
      </c>
      <c r="T18" s="224" t="s">
        <v>2195</v>
      </c>
      <c r="U18" s="224" t="s">
        <v>2195</v>
      </c>
      <c r="V18" s="224" t="s">
        <v>2195</v>
      </c>
      <c r="W18" s="224" t="s">
        <v>2195</v>
      </c>
      <c r="X18" s="224" t="s">
        <v>2195</v>
      </c>
      <c r="Y18" s="224" t="s">
        <v>2195</v>
      </c>
      <c r="Z18" s="224" t="s">
        <v>2195</v>
      </c>
      <c r="AA18" s="224" t="s">
        <v>2195</v>
      </c>
      <c r="AB18" s="224" t="s">
        <v>2195</v>
      </c>
      <c r="AC18" s="13">
        <v>2250</v>
      </c>
      <c r="AD18" s="13">
        <v>250</v>
      </c>
      <c r="AE18" s="13">
        <v>200</v>
      </c>
    </row>
    <row r="19" spans="1:31">
      <c r="B19" s="13" t="s">
        <v>2278</v>
      </c>
      <c r="C19" s="48">
        <v>1150</v>
      </c>
      <c r="D19" s="224" t="s">
        <v>2195</v>
      </c>
      <c r="E19" s="224" t="s">
        <v>2195</v>
      </c>
      <c r="F19" s="48">
        <v>500</v>
      </c>
      <c r="G19" s="48">
        <v>325</v>
      </c>
      <c r="H19" s="13">
        <v>5000</v>
      </c>
      <c r="I19" s="224" t="s">
        <v>2195</v>
      </c>
      <c r="J19" s="48">
        <v>1375</v>
      </c>
      <c r="K19" s="48">
        <v>2000</v>
      </c>
      <c r="L19" s="48">
        <v>5000</v>
      </c>
      <c r="M19" s="13">
        <v>100</v>
      </c>
      <c r="N19" s="224" t="s">
        <v>2195</v>
      </c>
      <c r="O19" s="45">
        <v>32500</v>
      </c>
      <c r="P19" s="45">
        <v>37500</v>
      </c>
      <c r="Q19" s="48">
        <v>7500</v>
      </c>
      <c r="R19" s="48">
        <v>5500</v>
      </c>
      <c r="S19" s="48">
        <v>400</v>
      </c>
      <c r="T19" s="48">
        <v>125</v>
      </c>
      <c r="U19" s="48">
        <v>625</v>
      </c>
      <c r="V19" s="48">
        <v>800</v>
      </c>
      <c r="W19" s="48">
        <v>1300</v>
      </c>
      <c r="X19" s="48">
        <v>2125</v>
      </c>
      <c r="Y19" s="48">
        <v>3000</v>
      </c>
      <c r="Z19" s="48">
        <v>3500</v>
      </c>
      <c r="AA19" s="224" t="s">
        <v>2195</v>
      </c>
      <c r="AB19" s="48">
        <v>1250</v>
      </c>
      <c r="AC19" s="13">
        <v>2625</v>
      </c>
      <c r="AD19" s="13">
        <v>250</v>
      </c>
      <c r="AE19" s="13">
        <v>200</v>
      </c>
    </row>
    <row r="20" spans="1:31">
      <c r="B20" s="13" t="s">
        <v>2279</v>
      </c>
      <c r="C20" s="48">
        <v>1050</v>
      </c>
      <c r="D20" s="224" t="s">
        <v>2195</v>
      </c>
      <c r="E20" s="224" t="s">
        <v>2195</v>
      </c>
      <c r="F20" s="48">
        <v>500</v>
      </c>
      <c r="G20" s="60">
        <v>337.5</v>
      </c>
      <c r="H20" s="13">
        <v>5500</v>
      </c>
      <c r="I20" s="224" t="s">
        <v>2195</v>
      </c>
      <c r="J20" s="48">
        <v>1250</v>
      </c>
      <c r="K20" s="48">
        <v>2375</v>
      </c>
      <c r="L20" s="48">
        <v>5750</v>
      </c>
      <c r="M20" s="13">
        <v>100</v>
      </c>
      <c r="N20" s="224" t="s">
        <v>2195</v>
      </c>
      <c r="O20" s="45">
        <v>31750</v>
      </c>
      <c r="P20" s="45">
        <v>36250</v>
      </c>
      <c r="Q20" s="48">
        <v>7500</v>
      </c>
      <c r="R20" s="48">
        <v>5500</v>
      </c>
      <c r="S20" s="48">
        <v>400</v>
      </c>
      <c r="T20" s="48">
        <v>100</v>
      </c>
      <c r="U20" s="48">
        <v>750</v>
      </c>
      <c r="V20" s="48">
        <v>1000</v>
      </c>
      <c r="W20" s="48">
        <v>1500</v>
      </c>
      <c r="X20" s="48">
        <v>2000</v>
      </c>
      <c r="Y20" s="48">
        <v>3000</v>
      </c>
      <c r="Z20" s="48">
        <v>3000</v>
      </c>
      <c r="AA20" s="48">
        <v>2500</v>
      </c>
      <c r="AB20" s="48">
        <v>1375</v>
      </c>
      <c r="AC20" s="13">
        <v>2250</v>
      </c>
      <c r="AD20" s="13">
        <v>250</v>
      </c>
      <c r="AE20" s="13">
        <v>200</v>
      </c>
    </row>
    <row r="21" spans="1:31">
      <c r="B21" s="13" t="s">
        <v>2280</v>
      </c>
      <c r="C21" s="181">
        <f>(C20-C19)/C19</f>
        <v>-8.6956521739130432E-2</v>
      </c>
      <c r="D21" s="225" t="s">
        <v>2281</v>
      </c>
      <c r="E21" s="225" t="s">
        <v>2281</v>
      </c>
      <c r="F21" s="46">
        <f t="shared" ref="F21:AE21" si="0">(F20-F19)/F19</f>
        <v>0</v>
      </c>
      <c r="G21" s="47">
        <f t="shared" si="0"/>
        <v>3.8461538461538464E-2</v>
      </c>
      <c r="H21" s="166">
        <f t="shared" si="0"/>
        <v>0.1</v>
      </c>
      <c r="I21" s="225" t="s">
        <v>2281</v>
      </c>
      <c r="J21" s="232">
        <f t="shared" si="0"/>
        <v>-9.0909090909090912E-2</v>
      </c>
      <c r="K21" s="47">
        <f t="shared" si="0"/>
        <v>0.1875</v>
      </c>
      <c r="L21" s="47">
        <f t="shared" si="0"/>
        <v>0.15</v>
      </c>
      <c r="M21" s="46">
        <f t="shared" si="0"/>
        <v>0</v>
      </c>
      <c r="N21" s="225" t="s">
        <v>2281</v>
      </c>
      <c r="O21" s="46">
        <f t="shared" si="0"/>
        <v>-2.3076923076923078E-2</v>
      </c>
      <c r="P21" s="46">
        <f t="shared" si="0"/>
        <v>-3.3333333333333333E-2</v>
      </c>
      <c r="Q21" s="46">
        <f t="shared" si="0"/>
        <v>0</v>
      </c>
      <c r="R21" s="46">
        <f t="shared" si="0"/>
        <v>0</v>
      </c>
      <c r="S21" s="46">
        <f t="shared" si="0"/>
        <v>0</v>
      </c>
      <c r="T21" s="182">
        <f t="shared" si="0"/>
        <v>-0.2</v>
      </c>
      <c r="U21" s="166">
        <f t="shared" si="0"/>
        <v>0.2</v>
      </c>
      <c r="V21" s="166">
        <f t="shared" si="0"/>
        <v>0.25</v>
      </c>
      <c r="W21" s="166">
        <f t="shared" si="0"/>
        <v>0.15384615384615385</v>
      </c>
      <c r="X21" s="46">
        <f t="shared" si="0"/>
        <v>-5.8823529411764705E-2</v>
      </c>
      <c r="Y21" s="46">
        <f t="shared" si="0"/>
        <v>0</v>
      </c>
      <c r="Z21" s="182">
        <f t="shared" si="0"/>
        <v>-0.14285714285714285</v>
      </c>
      <c r="AA21" s="225" t="s">
        <v>2281</v>
      </c>
      <c r="AB21" s="166">
        <f t="shared" si="0"/>
        <v>0.1</v>
      </c>
      <c r="AC21" s="182">
        <f t="shared" si="0"/>
        <v>-0.14285714285714285</v>
      </c>
      <c r="AD21" s="46">
        <f t="shared" si="0"/>
        <v>0</v>
      </c>
      <c r="AE21" s="46">
        <f t="shared" si="0"/>
        <v>0</v>
      </c>
    </row>
    <row r="22" spans="1:31">
      <c r="B22" s="13" t="s">
        <v>2282</v>
      </c>
      <c r="C22" s="166">
        <f>(C20-C15)/C15</f>
        <v>0.05</v>
      </c>
      <c r="D22" s="225" t="s">
        <v>2281</v>
      </c>
      <c r="E22" s="225" t="s">
        <v>2281</v>
      </c>
      <c r="F22" s="166">
        <f t="shared" ref="F22:AE22" si="1">(F20-F15)/F15</f>
        <v>0.1111111111111111</v>
      </c>
      <c r="G22" s="166">
        <f t="shared" si="1"/>
        <v>0.22727272727272727</v>
      </c>
      <c r="H22" s="166">
        <f t="shared" si="1"/>
        <v>0.1</v>
      </c>
      <c r="I22" s="225" t="s">
        <v>2281</v>
      </c>
      <c r="J22" s="166">
        <f t="shared" si="1"/>
        <v>0.1111111111111111</v>
      </c>
      <c r="K22" s="166">
        <f t="shared" si="1"/>
        <v>0.1875</v>
      </c>
      <c r="L22" s="166">
        <f t="shared" si="1"/>
        <v>0.27777777777777779</v>
      </c>
      <c r="M22" s="233">
        <f t="shared" si="1"/>
        <v>0</v>
      </c>
      <c r="N22" s="225" t="s">
        <v>2281</v>
      </c>
      <c r="O22" s="166">
        <f t="shared" si="1"/>
        <v>2.4193548387096774E-2</v>
      </c>
      <c r="P22" s="233">
        <f t="shared" si="1"/>
        <v>-3.3333333333333333E-2</v>
      </c>
      <c r="Q22" s="233">
        <f t="shared" si="1"/>
        <v>0</v>
      </c>
      <c r="R22" s="166">
        <f t="shared" si="1"/>
        <v>4.7619047619047616E-2</v>
      </c>
      <c r="S22" s="233">
        <f t="shared" si="1"/>
        <v>0</v>
      </c>
      <c r="T22" s="232">
        <f t="shared" si="1"/>
        <v>-0.2</v>
      </c>
      <c r="U22" s="166">
        <f t="shared" si="1"/>
        <v>0.36363636363636365</v>
      </c>
      <c r="V22" s="166">
        <f t="shared" si="1"/>
        <v>0.29032258064516131</v>
      </c>
      <c r="W22" s="166">
        <f t="shared" si="1"/>
        <v>0.30434782608695654</v>
      </c>
      <c r="X22" s="233">
        <f t="shared" si="1"/>
        <v>0</v>
      </c>
      <c r="Y22" s="233">
        <f t="shared" si="1"/>
        <v>0</v>
      </c>
      <c r="Z22" s="166">
        <f t="shared" si="1"/>
        <v>0.2</v>
      </c>
      <c r="AA22" s="232">
        <f t="shared" si="1"/>
        <v>-0.16666666666666666</v>
      </c>
      <c r="AB22" s="232">
        <f t="shared" si="1"/>
        <v>-8.3333333333333329E-2</v>
      </c>
      <c r="AC22" s="233">
        <f t="shared" si="1"/>
        <v>0</v>
      </c>
      <c r="AD22" s="233">
        <f t="shared" si="1"/>
        <v>0</v>
      </c>
      <c r="AE22" s="232">
        <f t="shared" si="1"/>
        <v>-0.42857142857142855</v>
      </c>
    </row>
    <row r="23" spans="1:31">
      <c r="C23" s="49"/>
      <c r="D23" s="48"/>
      <c r="E23" s="48"/>
      <c r="F23" s="48"/>
      <c r="G23" s="49"/>
      <c r="H23" s="49"/>
      <c r="I23" s="49"/>
      <c r="J23" s="49"/>
      <c r="K23" s="49"/>
      <c r="L23" s="49"/>
      <c r="M23" s="49"/>
      <c r="N23" s="48"/>
      <c r="O23" s="49"/>
      <c r="P23" s="49"/>
      <c r="Q23" s="49"/>
      <c r="R23" s="49"/>
      <c r="S23" s="49"/>
      <c r="T23" s="49"/>
      <c r="U23" s="49"/>
      <c r="V23" s="49"/>
      <c r="W23" s="49"/>
      <c r="X23" s="49"/>
      <c r="Y23" s="49"/>
      <c r="Z23" s="49"/>
      <c r="AA23" s="49"/>
      <c r="AB23" s="49"/>
      <c r="AC23" s="49"/>
      <c r="AD23" s="49"/>
      <c r="AE23" s="49"/>
    </row>
    <row r="24" spans="1:31">
      <c r="C24" s="49"/>
      <c r="D24" s="48"/>
      <c r="E24" s="48"/>
      <c r="F24" s="49"/>
      <c r="G24" s="49"/>
      <c r="H24" s="49"/>
      <c r="I24" s="49"/>
      <c r="J24" s="49"/>
      <c r="K24" s="49"/>
      <c r="L24" s="49"/>
      <c r="M24" s="49"/>
      <c r="N24" s="48"/>
      <c r="O24" s="49"/>
      <c r="P24" s="49"/>
      <c r="Q24" s="49"/>
      <c r="R24" s="49"/>
      <c r="S24" s="49"/>
      <c r="T24" s="49"/>
      <c r="U24" s="49"/>
      <c r="V24" s="49"/>
      <c r="W24" s="49"/>
      <c r="X24" s="49"/>
      <c r="Y24" s="49"/>
      <c r="Z24" s="49"/>
      <c r="AA24" s="49"/>
      <c r="AB24" s="49"/>
      <c r="AC24" s="49"/>
      <c r="AD24" s="49"/>
      <c r="AE24" s="49"/>
    </row>
    <row r="25" spans="1:31">
      <c r="C25" s="49"/>
      <c r="D25" s="48"/>
      <c r="E25" s="48"/>
      <c r="F25" s="49"/>
      <c r="G25" s="49"/>
      <c r="H25" s="49"/>
      <c r="I25" s="49"/>
      <c r="J25" s="49"/>
      <c r="K25" s="49"/>
      <c r="L25" s="49"/>
      <c r="M25" s="49"/>
      <c r="N25" s="48"/>
      <c r="O25" s="49"/>
      <c r="P25" s="49"/>
      <c r="Q25" s="49"/>
      <c r="R25" s="49"/>
      <c r="S25" s="49"/>
      <c r="T25" s="49"/>
      <c r="U25" s="49"/>
      <c r="V25" s="49"/>
      <c r="W25" s="49"/>
      <c r="X25" s="49"/>
      <c r="Y25" s="49"/>
      <c r="Z25" s="49"/>
      <c r="AA25" s="49"/>
      <c r="AB25" s="49"/>
      <c r="AC25" s="49"/>
      <c r="AD25" s="49"/>
      <c r="AE25" s="49"/>
    </row>
    <row r="26" spans="1:31">
      <c r="C26" s="49"/>
      <c r="D26" s="48"/>
      <c r="E26" s="48"/>
      <c r="F26" s="49"/>
      <c r="G26" s="49"/>
      <c r="H26" s="49"/>
      <c r="I26" s="49"/>
      <c r="J26" s="49"/>
      <c r="K26" s="49"/>
      <c r="L26" s="49"/>
      <c r="M26" s="49"/>
      <c r="N26" s="48"/>
      <c r="O26" s="49"/>
      <c r="P26" s="49"/>
      <c r="Q26" s="49"/>
      <c r="R26" s="49"/>
      <c r="S26" s="49"/>
      <c r="T26" s="49"/>
      <c r="U26" s="49"/>
      <c r="V26" s="49"/>
      <c r="W26" s="49"/>
      <c r="X26" s="49"/>
      <c r="Y26" s="49"/>
      <c r="Z26" s="49"/>
      <c r="AA26" s="49"/>
      <c r="AB26" s="49"/>
      <c r="AC26" s="49"/>
      <c r="AD26" s="49"/>
      <c r="AE26" s="49"/>
    </row>
    <row r="27" spans="1:31">
      <c r="A27" s="20" t="s">
        <v>2199</v>
      </c>
    </row>
    <row r="30" spans="1:31">
      <c r="B30" s="13" t="s">
        <v>2273</v>
      </c>
      <c r="C30" s="13">
        <v>1000</v>
      </c>
      <c r="D30" s="13">
        <v>5000</v>
      </c>
      <c r="E30" s="224" t="s">
        <v>2195</v>
      </c>
      <c r="F30" s="13">
        <v>450</v>
      </c>
      <c r="G30" s="13">
        <v>250</v>
      </c>
      <c r="H30" s="13">
        <v>4750</v>
      </c>
      <c r="I30" s="13">
        <v>4000</v>
      </c>
      <c r="J30" s="13">
        <v>1000</v>
      </c>
      <c r="K30" s="13">
        <v>4500</v>
      </c>
      <c r="L30" s="13">
        <v>9000</v>
      </c>
      <c r="M30" s="13">
        <v>100</v>
      </c>
      <c r="N30" s="13">
        <v>15000</v>
      </c>
      <c r="O30" s="13">
        <v>22000</v>
      </c>
      <c r="P30" s="13">
        <v>29000</v>
      </c>
      <c r="Q30" s="13">
        <v>6000</v>
      </c>
      <c r="R30" s="13">
        <v>5000</v>
      </c>
      <c r="S30" s="13">
        <v>1125</v>
      </c>
      <c r="T30" s="13">
        <v>175</v>
      </c>
      <c r="U30" s="13">
        <v>700</v>
      </c>
      <c r="V30" s="13">
        <v>1000</v>
      </c>
      <c r="W30" s="13">
        <v>1500</v>
      </c>
      <c r="X30" s="13">
        <v>800</v>
      </c>
      <c r="Y30" s="13">
        <v>3000</v>
      </c>
      <c r="Z30" s="13">
        <v>2000</v>
      </c>
      <c r="AA30" s="13">
        <v>2000</v>
      </c>
      <c r="AB30" s="13">
        <v>850</v>
      </c>
      <c r="AC30" s="13">
        <v>3000</v>
      </c>
      <c r="AD30" s="13">
        <v>200</v>
      </c>
      <c r="AE30" s="13">
        <v>275</v>
      </c>
    </row>
    <row r="31" spans="1:31">
      <c r="B31" s="13" t="s">
        <v>2274</v>
      </c>
      <c r="C31" s="13">
        <v>1000</v>
      </c>
      <c r="D31" s="13">
        <v>5000</v>
      </c>
      <c r="E31" s="224" t="s">
        <v>2195</v>
      </c>
      <c r="F31" s="13">
        <v>450</v>
      </c>
      <c r="G31" s="13">
        <v>300</v>
      </c>
      <c r="H31" s="13">
        <v>7500</v>
      </c>
      <c r="I31" s="13">
        <v>6500</v>
      </c>
      <c r="J31" s="13">
        <v>1000</v>
      </c>
      <c r="K31" s="13">
        <v>1750</v>
      </c>
      <c r="L31" s="13">
        <v>9750</v>
      </c>
      <c r="M31" s="13">
        <v>150</v>
      </c>
      <c r="N31" s="13">
        <v>16000</v>
      </c>
      <c r="O31" s="13">
        <v>30000</v>
      </c>
      <c r="P31" s="13">
        <v>32500</v>
      </c>
      <c r="Q31" s="13">
        <v>5500</v>
      </c>
      <c r="R31" s="13">
        <v>5000</v>
      </c>
      <c r="S31" s="13">
        <v>1000</v>
      </c>
      <c r="T31" s="13">
        <v>175</v>
      </c>
      <c r="U31" s="13">
        <v>500</v>
      </c>
      <c r="V31" s="13">
        <v>800</v>
      </c>
      <c r="W31" s="13">
        <v>1175</v>
      </c>
      <c r="X31" s="13">
        <v>1000</v>
      </c>
      <c r="Y31" s="13">
        <v>3000</v>
      </c>
      <c r="Z31" s="13">
        <v>2000</v>
      </c>
      <c r="AA31" s="13">
        <v>2000</v>
      </c>
      <c r="AB31" s="13">
        <v>1250</v>
      </c>
      <c r="AC31" s="13">
        <v>3000</v>
      </c>
      <c r="AD31" s="13">
        <v>200</v>
      </c>
      <c r="AE31" s="13">
        <v>300</v>
      </c>
    </row>
    <row r="32" spans="1:31">
      <c r="B32" s="13" t="s">
        <v>2275</v>
      </c>
      <c r="C32" s="13">
        <v>900</v>
      </c>
      <c r="D32" s="13">
        <v>5000</v>
      </c>
      <c r="E32" s="224" t="s">
        <v>2195</v>
      </c>
      <c r="F32" s="13">
        <v>450</v>
      </c>
      <c r="G32" s="13">
        <v>350</v>
      </c>
      <c r="H32" s="13">
        <v>6250</v>
      </c>
      <c r="I32" s="13">
        <v>4750</v>
      </c>
      <c r="J32" s="13">
        <v>1050</v>
      </c>
      <c r="K32" s="13">
        <v>2000</v>
      </c>
      <c r="L32" s="13">
        <v>9500</v>
      </c>
      <c r="M32" s="13">
        <v>150</v>
      </c>
      <c r="N32" s="13">
        <v>15000</v>
      </c>
      <c r="O32" s="13">
        <v>27500</v>
      </c>
      <c r="P32" s="13">
        <v>30000</v>
      </c>
      <c r="Q32" s="13">
        <v>6000</v>
      </c>
      <c r="R32" s="13">
        <v>5000</v>
      </c>
      <c r="S32" s="13">
        <v>1250</v>
      </c>
      <c r="T32" s="13">
        <v>200</v>
      </c>
      <c r="U32" s="13">
        <v>650</v>
      </c>
      <c r="V32" s="13">
        <v>775</v>
      </c>
      <c r="W32" s="13">
        <v>1100</v>
      </c>
      <c r="X32" s="13">
        <v>925</v>
      </c>
      <c r="Y32" s="13">
        <v>3000</v>
      </c>
      <c r="Z32" s="13">
        <v>2000</v>
      </c>
      <c r="AA32" s="13">
        <v>2000</v>
      </c>
      <c r="AB32" s="13">
        <v>1200</v>
      </c>
      <c r="AC32" s="13">
        <v>3000</v>
      </c>
      <c r="AD32" s="13">
        <v>250</v>
      </c>
      <c r="AE32" s="13">
        <v>300</v>
      </c>
    </row>
    <row r="33" spans="1:32">
      <c r="B33" s="13" t="s">
        <v>2276</v>
      </c>
      <c r="C33" s="13" cm="1">
        <f t="array" ref="C33">MEDIAN(IF(Données_prix!$C:$C="marche_ouahigouya",IF(Données_prix!F:F&gt;0,Données_prix!F:F)))</f>
        <v>1100</v>
      </c>
      <c r="D33" s="13" cm="1">
        <f t="array" ref="D33">MEDIAN(IF(Données_prix!$C:$C="marche_ouahigouya",IF(Données_prix!G:G&gt;0,Données_prix!G:G)))</f>
        <v>5100</v>
      </c>
      <c r="E33" s="13" cm="1">
        <f t="array" ref="E33">MEDIAN(IF(Données_prix!$C:$C="marche_ouahigouya",IF(Données_prix!H:H&gt;0,Données_prix!H:H)))</f>
        <v>6250</v>
      </c>
      <c r="F33" s="13" cm="1">
        <f t="array" ref="F33">MEDIAN(IF(Données_prix!$C:$C="marche_ouahigouya",IF(Données_prix!I:I&gt;0,Données_prix!I:I)))</f>
        <v>500</v>
      </c>
      <c r="G33" s="13" cm="1">
        <f t="array" ref="G33">MEDIAN(IF(Données_prix!$C:$C="marche_ouahigouya",IF(Données_prix!J:J&gt;0,Données_prix!J:J)))</f>
        <v>300</v>
      </c>
      <c r="H33" s="13" cm="1">
        <f t="array" ref="H33">MEDIAN(IF(Données_prix!$C:$C="marche_ouahigouya",IF(Données_prix!K:K&gt;0,Données_prix!K:K)))</f>
        <v>5500</v>
      </c>
      <c r="I33" s="13" cm="1">
        <f t="array" ref="I33">MEDIAN(IF(Données_prix!$C:$C="marche_ouahigouya",IF(Données_prix!L:L&gt;0,Données_prix!L:L)))</f>
        <v>3250</v>
      </c>
      <c r="J33" s="13" cm="1">
        <f t="array" ref="J33">MEDIAN(IF(Données_prix!$C:$C="marche_ouahigouya",IF(Données_prix!M:M&gt;0,Données_prix!M:M)))</f>
        <v>1500</v>
      </c>
      <c r="K33" s="13" cm="1">
        <f t="array" ref="K33">MEDIAN(IF(Données_prix!$C:$C="marche_ouahigouya",IF(Données_prix!N:N&gt;0,Données_prix!N:N)))</f>
        <v>2500</v>
      </c>
      <c r="L33" s="45" cm="1">
        <f t="array" ref="L33">MEDIAN(IF(Données_prix!$C:$C="marche_ouahigouya",IF(Données_prix!O:O&gt;0,Données_prix!O:O)))</f>
        <v>7900</v>
      </c>
      <c r="M33" s="13" cm="1">
        <f t="array" ref="M33">MEDIAN(IF(Données_prix!$C:$C="marche_ouahigouya",IF(Données_prix!P:P&gt;0,Données_prix!P:P)))</f>
        <v>100</v>
      </c>
      <c r="N33" s="13" cm="1">
        <f t="array" ref="N33">MEDIAN(IF(Données_prix!$C:$C="marche_ouahigouya",IF(Données_prix!Q:Q&gt;0,Données_prix!Q:Q)))</f>
        <v>16500</v>
      </c>
      <c r="O33" s="45" cm="1">
        <f t="array" ref="O33">MEDIAN(IF(Données_prix!$C:$C="marche_ouahigouya",IF(Données_prix!R:R&gt;0,Données_prix!R:R)))</f>
        <v>28500</v>
      </c>
      <c r="P33" s="45" cm="1">
        <f t="array" ref="P33">MEDIAN(IF(Données_prix!$C:$C="marche_ouahigouya",IF(Données_prix!S:S&gt;0,Données_prix!S:S)))</f>
        <v>35250</v>
      </c>
      <c r="Q33" s="13" cm="1">
        <f t="array" ref="Q33">MEDIAN(IF(Données_prix!$C:$C="marche_ouahigouya",IF(Données_prix!T:T&gt;0,Données_prix!T:T)))</f>
        <v>6500</v>
      </c>
      <c r="R33" s="13" cm="1">
        <f t="array" ref="R33">MEDIAN(IF(Données_prix!$C:$C="marche_ouahigouya",IF(Données_prix!U:U&gt;0,Données_prix!U:U)))</f>
        <v>4775</v>
      </c>
      <c r="S33" s="13" cm="1">
        <f t="array" ref="S33">MEDIAN(IF(Données_prix!$C:$C="marche_ouahigouya",IF(Données_prix!V:V&gt;0,Données_prix!V:V)))</f>
        <v>1550</v>
      </c>
      <c r="T33" s="13" cm="1">
        <f t="array" ref="T33">MEDIAN(IF(Données_prix!$C:$C="marche_ouahigouya",IF(Données_prix!W:W&gt;0,Données_prix!W:W)))</f>
        <v>150</v>
      </c>
      <c r="U33" s="13" cm="1">
        <f t="array" ref="U33">MEDIAN(IF(Données_prix!$C:$C="marche_ouahigouya",IF(Données_prix!X:X&gt;0,Données_prix!X:X)))</f>
        <v>650</v>
      </c>
      <c r="V33" s="13" cm="1">
        <f t="array" ref="V33">MEDIAN(IF(Données_prix!$C:$C="marche_ouahigouya",IF(Données_prix!Y:Y&gt;0,Données_prix!Y:Y)))</f>
        <v>1100</v>
      </c>
      <c r="W33" s="13" cm="1">
        <f t="array" ref="W33">MEDIAN(IF(Données_prix!$C:$C="marche_ouahigouya",IF(Données_prix!Z:Z&gt;0,Données_prix!Z:Z)))</f>
        <v>1500</v>
      </c>
      <c r="X33" s="13" cm="1">
        <f t="array" ref="X33">MEDIAN(IF(Données_prix!$C:$C="marche_ouahigouya",IF(Données_prix!AA:AA&gt;0,Données_prix!AA:AA)))</f>
        <v>2600</v>
      </c>
      <c r="Y33" s="13" cm="1">
        <f t="array" ref="Y33">MEDIAN(IF(Données_prix!$C:$C="marche_ouahigouya",IF(Données_prix!AB:AB&gt;0,Données_prix!AB:AB)))</f>
        <v>3000</v>
      </c>
      <c r="Z33" s="13" cm="1">
        <f t="array" ref="Z33">MEDIAN(IF(Données_prix!$C:$C="marche_ouahigouya",IF(Données_prix!AC:AC&gt;0,Données_prix!AC:AC)))</f>
        <v>4000</v>
      </c>
      <c r="AA33" s="13" cm="1">
        <f t="array" ref="AA33">MEDIAN(IF(Données_prix!$C:$C="marche_ouahigouya",IF(Données_prix!AD:AD&gt;0,Données_prix!AD:AD)))</f>
        <v>4250</v>
      </c>
      <c r="AB33" s="13" cm="1">
        <f t="array" ref="AB33">MEDIAN(IF(Données_prix!$C:$C="marche_ouahigouya",IF(Données_prix!AE:AE&gt;0,Données_prix!AE:AE)))</f>
        <v>1000</v>
      </c>
      <c r="AC33" s="13" cm="1">
        <f t="array" ref="AC33">MEDIAN(IF(Données_prix!$C:$C="marche_ouahigouya",IF(Données_prix!AF:AF&gt;0,Données_prix!AF:AF)))</f>
        <v>3000</v>
      </c>
      <c r="AD33" s="13" cm="1">
        <f t="array" ref="AD33">MEDIAN(IF(Données_prix!$C:$C="marche_ouahigouya",IF(Données_prix!AG:AG&gt;0,Données_prix!AG:AG)))</f>
        <v>200</v>
      </c>
      <c r="AE33" s="13" cm="1">
        <f t="array" ref="AE33">MEDIAN(IF(Données_prix!$C:$C="marche_ouahigouya",IF(Données_prix!CL:CL&gt;0,Données_prix!CL:CL)))</f>
        <v>250</v>
      </c>
    </row>
    <row r="34" spans="1:32">
      <c r="B34" s="13" t="s">
        <v>2277</v>
      </c>
      <c r="C34" s="13">
        <v>1000</v>
      </c>
      <c r="D34" s="13">
        <v>5000</v>
      </c>
      <c r="E34" s="224" t="s">
        <v>2195</v>
      </c>
      <c r="F34" s="13">
        <v>500</v>
      </c>
      <c r="G34" s="13">
        <v>300</v>
      </c>
      <c r="H34" s="13">
        <v>5500</v>
      </c>
      <c r="I34" s="13">
        <v>3375</v>
      </c>
      <c r="J34" s="13">
        <v>2075</v>
      </c>
      <c r="K34" s="13">
        <v>2375</v>
      </c>
      <c r="L34" s="45">
        <v>8000</v>
      </c>
      <c r="M34" s="13">
        <v>100</v>
      </c>
      <c r="N34" s="13">
        <v>14000</v>
      </c>
      <c r="O34" s="45">
        <v>25250</v>
      </c>
      <c r="P34" s="45">
        <v>41000</v>
      </c>
      <c r="Q34" s="13">
        <v>7500</v>
      </c>
      <c r="R34" s="13">
        <v>6500</v>
      </c>
      <c r="S34" s="13">
        <v>1750</v>
      </c>
      <c r="T34" s="13">
        <v>150</v>
      </c>
      <c r="U34" s="13">
        <v>500</v>
      </c>
      <c r="V34" s="13">
        <v>1100</v>
      </c>
      <c r="W34" s="13">
        <v>1875</v>
      </c>
      <c r="X34" s="13">
        <v>2000</v>
      </c>
      <c r="Y34" s="13">
        <v>2350</v>
      </c>
      <c r="Z34" s="13">
        <v>2875</v>
      </c>
      <c r="AA34" s="13">
        <v>4500</v>
      </c>
      <c r="AB34" s="13">
        <v>1250</v>
      </c>
      <c r="AC34" s="13">
        <v>3750</v>
      </c>
      <c r="AD34" s="13">
        <v>275</v>
      </c>
      <c r="AE34" s="13">
        <v>225</v>
      </c>
    </row>
    <row r="35" spans="1:32">
      <c r="B35" s="13" t="s">
        <v>2278</v>
      </c>
      <c r="C35" s="13">
        <v>1000</v>
      </c>
      <c r="D35" s="13">
        <v>5000</v>
      </c>
      <c r="E35" s="48">
        <v>7500</v>
      </c>
      <c r="F35" s="13">
        <v>500</v>
      </c>
      <c r="G35" s="13">
        <v>350</v>
      </c>
      <c r="H35" s="13">
        <v>5000</v>
      </c>
      <c r="I35" s="13">
        <v>3000</v>
      </c>
      <c r="J35" s="13">
        <v>1375</v>
      </c>
      <c r="K35" s="13">
        <v>2250</v>
      </c>
      <c r="L35" s="45">
        <v>7250</v>
      </c>
      <c r="M35" s="13">
        <v>100</v>
      </c>
      <c r="N35" s="13">
        <v>15000</v>
      </c>
      <c r="O35" s="45">
        <v>28000</v>
      </c>
      <c r="P35" s="45">
        <v>35000</v>
      </c>
      <c r="Q35" s="13">
        <v>5500</v>
      </c>
      <c r="R35" s="13">
        <v>4000</v>
      </c>
      <c r="S35" s="13">
        <v>2000</v>
      </c>
      <c r="T35" s="13">
        <v>150</v>
      </c>
      <c r="U35" s="13">
        <v>875</v>
      </c>
      <c r="V35" s="13">
        <v>1250</v>
      </c>
      <c r="W35" s="13">
        <v>2125</v>
      </c>
      <c r="X35" s="13">
        <v>2000</v>
      </c>
      <c r="Y35" s="13">
        <v>3000</v>
      </c>
      <c r="Z35" s="13">
        <v>2500</v>
      </c>
      <c r="AA35" s="13">
        <v>5000</v>
      </c>
      <c r="AB35" s="13">
        <v>1000</v>
      </c>
      <c r="AC35" s="13">
        <v>3500</v>
      </c>
      <c r="AD35" s="13">
        <v>200</v>
      </c>
      <c r="AE35" s="13">
        <v>375</v>
      </c>
    </row>
    <row r="36" spans="1:32">
      <c r="B36" s="13" t="s">
        <v>2283</v>
      </c>
      <c r="C36" s="13">
        <v>1100</v>
      </c>
      <c r="D36" s="224" t="s">
        <v>2195</v>
      </c>
      <c r="E36" s="224" t="s">
        <v>2195</v>
      </c>
      <c r="F36" s="13">
        <v>500</v>
      </c>
      <c r="G36" s="13">
        <v>300</v>
      </c>
      <c r="H36" s="13">
        <v>5500</v>
      </c>
      <c r="I36" s="13">
        <v>3250</v>
      </c>
      <c r="J36" s="13">
        <v>1500</v>
      </c>
      <c r="K36" s="13">
        <v>2500</v>
      </c>
      <c r="L36" s="45">
        <v>7900</v>
      </c>
      <c r="M36" s="13">
        <v>100</v>
      </c>
      <c r="N36" s="224" t="s">
        <v>2195</v>
      </c>
      <c r="O36" s="45">
        <v>28500</v>
      </c>
      <c r="P36" s="45">
        <v>35250</v>
      </c>
      <c r="Q36" s="13">
        <v>6500</v>
      </c>
      <c r="R36" s="13">
        <v>4775</v>
      </c>
      <c r="S36" s="13">
        <v>1550</v>
      </c>
      <c r="T36" s="13">
        <v>150</v>
      </c>
      <c r="U36" s="13">
        <v>650</v>
      </c>
      <c r="V36" s="13">
        <v>1100</v>
      </c>
      <c r="W36" s="13">
        <v>1500</v>
      </c>
      <c r="X36" s="13">
        <v>2600</v>
      </c>
      <c r="Y36" s="13">
        <v>3000</v>
      </c>
      <c r="Z36" s="13">
        <v>4000</v>
      </c>
      <c r="AA36" s="13">
        <v>4250</v>
      </c>
      <c r="AB36" s="13">
        <v>1000</v>
      </c>
      <c r="AC36" s="13">
        <v>3000</v>
      </c>
      <c r="AD36" s="13">
        <v>200</v>
      </c>
      <c r="AE36" s="13">
        <v>250</v>
      </c>
    </row>
    <row r="37" spans="1:32">
      <c r="B37" s="13" t="s">
        <v>2280</v>
      </c>
      <c r="C37" s="51">
        <f>(C36-C35)/C35</f>
        <v>0.1</v>
      </c>
      <c r="D37" s="225" t="s">
        <v>2281</v>
      </c>
      <c r="E37" s="225" t="s">
        <v>2281</v>
      </c>
      <c r="F37" s="50">
        <f t="shared" ref="F37:AE37" si="2">(F36-F35)/F35</f>
        <v>0</v>
      </c>
      <c r="G37" s="164">
        <f t="shared" si="2"/>
        <v>-0.14285714285714285</v>
      </c>
      <c r="H37" s="51">
        <f t="shared" si="2"/>
        <v>0.1</v>
      </c>
      <c r="I37" s="51">
        <f t="shared" si="2"/>
        <v>8.3333333333333329E-2</v>
      </c>
      <c r="J37" s="51">
        <f t="shared" si="2"/>
        <v>9.0909090909090912E-2</v>
      </c>
      <c r="K37" s="51">
        <f t="shared" si="2"/>
        <v>0.1111111111111111</v>
      </c>
      <c r="L37" s="51">
        <f t="shared" si="2"/>
        <v>8.9655172413793102E-2</v>
      </c>
      <c r="M37" s="50">
        <f t="shared" si="2"/>
        <v>0</v>
      </c>
      <c r="N37" s="225" t="s">
        <v>2281</v>
      </c>
      <c r="O37" s="56">
        <f t="shared" si="2"/>
        <v>1.7857142857142856E-2</v>
      </c>
      <c r="P37" s="56">
        <f t="shared" si="2"/>
        <v>7.1428571428571426E-3</v>
      </c>
      <c r="Q37" s="51">
        <f t="shared" si="2"/>
        <v>0.18181818181818182</v>
      </c>
      <c r="R37" s="51">
        <f t="shared" si="2"/>
        <v>0.19375000000000001</v>
      </c>
      <c r="S37" s="164">
        <f t="shared" si="2"/>
        <v>-0.22500000000000001</v>
      </c>
      <c r="T37" s="50">
        <f t="shared" si="2"/>
        <v>0</v>
      </c>
      <c r="U37" s="164">
        <f t="shared" si="2"/>
        <v>-0.25714285714285712</v>
      </c>
      <c r="V37" s="164">
        <f t="shared" si="2"/>
        <v>-0.12</v>
      </c>
      <c r="W37" s="164">
        <f t="shared" si="2"/>
        <v>-0.29411764705882354</v>
      </c>
      <c r="X37" s="51">
        <f t="shared" si="2"/>
        <v>0.3</v>
      </c>
      <c r="Y37" s="50">
        <f t="shared" si="2"/>
        <v>0</v>
      </c>
      <c r="Z37" s="53">
        <f t="shared" si="2"/>
        <v>0.6</v>
      </c>
      <c r="AA37" s="164">
        <f t="shared" si="2"/>
        <v>-0.15</v>
      </c>
      <c r="AB37" s="50">
        <f t="shared" si="2"/>
        <v>0</v>
      </c>
      <c r="AC37" s="164">
        <f t="shared" si="2"/>
        <v>-0.14285714285714285</v>
      </c>
      <c r="AD37" s="50">
        <f t="shared" si="2"/>
        <v>0</v>
      </c>
      <c r="AE37" s="164">
        <f t="shared" si="2"/>
        <v>-0.33333333333333331</v>
      </c>
      <c r="AF37" s="49"/>
    </row>
    <row r="38" spans="1:32">
      <c r="B38" s="13" t="s">
        <v>2282</v>
      </c>
      <c r="C38" s="51">
        <f>(C36-C31)/C31</f>
        <v>0.1</v>
      </c>
      <c r="D38" s="225" t="s">
        <v>2281</v>
      </c>
      <c r="E38" s="225" t="s">
        <v>2281</v>
      </c>
      <c r="F38" s="51">
        <f t="shared" ref="F38:AE38" si="3">(F36-F31)/F31</f>
        <v>0.1111111111111111</v>
      </c>
      <c r="G38" s="50">
        <f t="shared" si="3"/>
        <v>0</v>
      </c>
      <c r="H38" s="164">
        <f t="shared" si="3"/>
        <v>-0.26666666666666666</v>
      </c>
      <c r="I38" s="163">
        <f t="shared" si="3"/>
        <v>-0.5</v>
      </c>
      <c r="J38" s="53">
        <f t="shared" si="3"/>
        <v>0.5</v>
      </c>
      <c r="K38" s="53">
        <f t="shared" si="3"/>
        <v>0.42857142857142855</v>
      </c>
      <c r="L38" s="164">
        <f t="shared" si="3"/>
        <v>-0.18974358974358974</v>
      </c>
      <c r="M38" s="164">
        <f t="shared" si="3"/>
        <v>-0.33333333333333331</v>
      </c>
      <c r="N38" s="225" t="s">
        <v>2281</v>
      </c>
      <c r="O38" s="50">
        <f t="shared" si="3"/>
        <v>-0.05</v>
      </c>
      <c r="P38" s="51">
        <f t="shared" si="3"/>
        <v>8.461538461538462E-2</v>
      </c>
      <c r="Q38" s="51">
        <f t="shared" si="3"/>
        <v>0.18181818181818182</v>
      </c>
      <c r="R38" s="50">
        <f t="shared" si="3"/>
        <v>-4.4999999999999998E-2</v>
      </c>
      <c r="S38" s="53">
        <f t="shared" si="3"/>
        <v>0.55000000000000004</v>
      </c>
      <c r="T38" s="164">
        <f t="shared" si="3"/>
        <v>-0.14285714285714285</v>
      </c>
      <c r="U38" s="53">
        <f t="shared" si="3"/>
        <v>0.3</v>
      </c>
      <c r="V38" s="53">
        <f t="shared" si="3"/>
        <v>0.375</v>
      </c>
      <c r="W38" s="53">
        <f t="shared" si="3"/>
        <v>0.27659574468085107</v>
      </c>
      <c r="X38" s="53">
        <f t="shared" si="3"/>
        <v>1.6</v>
      </c>
      <c r="Y38" s="50">
        <f t="shared" si="3"/>
        <v>0</v>
      </c>
      <c r="Z38" s="53">
        <f t="shared" si="3"/>
        <v>1</v>
      </c>
      <c r="AA38" s="53">
        <f t="shared" si="3"/>
        <v>1.125</v>
      </c>
      <c r="AB38" s="164">
        <f t="shared" si="3"/>
        <v>-0.2</v>
      </c>
      <c r="AC38" s="50">
        <f t="shared" si="3"/>
        <v>0</v>
      </c>
      <c r="AD38" s="50">
        <f t="shared" si="3"/>
        <v>0</v>
      </c>
      <c r="AE38" s="164">
        <f t="shared" si="3"/>
        <v>-0.16666666666666666</v>
      </c>
    </row>
    <row r="39" spans="1:32">
      <c r="C39" s="49"/>
      <c r="D39" s="49"/>
      <c r="E39" s="48"/>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2">
      <c r="C40" s="49"/>
      <c r="D40" s="49"/>
      <c r="E40" s="48"/>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2">
      <c r="C41" s="49"/>
      <c r="D41" s="49"/>
      <c r="E41" s="48"/>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2">
      <c r="C42" s="49"/>
      <c r="D42" s="49"/>
      <c r="E42" s="48"/>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4" spans="1:32">
      <c r="A44" s="20" t="s">
        <v>2200</v>
      </c>
    </row>
    <row r="47" spans="1:32">
      <c r="B47" s="13" t="s">
        <v>2273</v>
      </c>
      <c r="C47" s="13">
        <v>1000</v>
      </c>
      <c r="D47" s="13">
        <v>4000</v>
      </c>
      <c r="E47" s="13">
        <v>3500</v>
      </c>
      <c r="F47" s="13">
        <v>350</v>
      </c>
      <c r="G47" s="13">
        <v>250</v>
      </c>
      <c r="H47" s="13">
        <v>5000</v>
      </c>
      <c r="I47" s="13">
        <v>25000</v>
      </c>
      <c r="J47" s="13">
        <v>1375</v>
      </c>
      <c r="K47" s="13">
        <v>1625</v>
      </c>
      <c r="L47" s="13">
        <v>5750</v>
      </c>
      <c r="M47" s="13">
        <v>100</v>
      </c>
      <c r="N47" s="13">
        <v>12500</v>
      </c>
      <c r="O47" s="13">
        <v>24000</v>
      </c>
      <c r="P47" s="13">
        <v>26000</v>
      </c>
      <c r="Q47" s="13">
        <v>6000</v>
      </c>
      <c r="R47" s="13">
        <v>4500</v>
      </c>
      <c r="S47" s="13">
        <v>1375</v>
      </c>
      <c r="T47" s="13">
        <v>137.5</v>
      </c>
      <c r="U47" s="13">
        <v>500</v>
      </c>
      <c r="V47" s="13">
        <v>1250</v>
      </c>
      <c r="W47" s="13">
        <v>1750</v>
      </c>
      <c r="X47" s="13">
        <v>2250</v>
      </c>
      <c r="Y47" s="13">
        <v>3000</v>
      </c>
      <c r="Z47" s="13">
        <v>2000</v>
      </c>
      <c r="AA47" s="13">
        <v>1800</v>
      </c>
      <c r="AB47" s="13">
        <v>2500</v>
      </c>
      <c r="AC47" s="13">
        <v>4500</v>
      </c>
      <c r="AD47" s="13">
        <v>200</v>
      </c>
      <c r="AE47" s="13">
        <v>500</v>
      </c>
    </row>
    <row r="48" spans="1:32">
      <c r="B48" s="13" t="s">
        <v>2274</v>
      </c>
      <c r="C48" s="13">
        <v>1000</v>
      </c>
      <c r="D48" s="13">
        <v>3500</v>
      </c>
      <c r="E48" s="13">
        <v>4000</v>
      </c>
      <c r="F48" s="13">
        <v>450</v>
      </c>
      <c r="G48" s="13">
        <v>275</v>
      </c>
      <c r="H48" s="13">
        <v>5000</v>
      </c>
      <c r="I48" s="13">
        <v>10000</v>
      </c>
      <c r="J48" s="13">
        <v>1000</v>
      </c>
      <c r="K48" s="13">
        <v>2000</v>
      </c>
      <c r="L48" s="13">
        <v>6500</v>
      </c>
      <c r="M48" s="13">
        <v>100</v>
      </c>
      <c r="N48" s="224" t="s">
        <v>2195</v>
      </c>
      <c r="O48" s="13">
        <v>27500</v>
      </c>
      <c r="P48" s="13">
        <v>35000</v>
      </c>
      <c r="Q48" s="13">
        <v>6750</v>
      </c>
      <c r="R48" s="13">
        <v>5250</v>
      </c>
      <c r="S48" s="13">
        <v>1750</v>
      </c>
      <c r="T48" s="13">
        <v>125</v>
      </c>
      <c r="U48" s="13">
        <v>750</v>
      </c>
      <c r="V48" s="13">
        <v>1000</v>
      </c>
      <c r="W48" s="13">
        <v>1250</v>
      </c>
      <c r="X48" s="13">
        <v>1500</v>
      </c>
      <c r="Y48" s="13">
        <v>3000</v>
      </c>
      <c r="Z48" s="13">
        <v>2500</v>
      </c>
      <c r="AA48" s="13">
        <v>2000</v>
      </c>
      <c r="AB48" s="13">
        <v>2000</v>
      </c>
      <c r="AC48" s="13">
        <v>5000</v>
      </c>
      <c r="AD48" s="13">
        <v>300</v>
      </c>
      <c r="AE48" s="13">
        <v>500</v>
      </c>
    </row>
    <row r="49" spans="1:49">
      <c r="B49" s="13" t="s">
        <v>2275</v>
      </c>
      <c r="C49" s="13">
        <v>1200</v>
      </c>
      <c r="D49" s="13">
        <v>3625</v>
      </c>
      <c r="E49" s="13">
        <v>4000</v>
      </c>
      <c r="F49" s="13">
        <v>500</v>
      </c>
      <c r="G49" s="13">
        <v>350</v>
      </c>
      <c r="H49" s="13">
        <v>5000</v>
      </c>
      <c r="I49" s="13">
        <v>3250</v>
      </c>
      <c r="J49" s="13">
        <v>1000</v>
      </c>
      <c r="K49" s="13">
        <v>2250</v>
      </c>
      <c r="L49" s="13">
        <v>6000</v>
      </c>
      <c r="M49" s="13">
        <v>100</v>
      </c>
      <c r="N49" s="224" t="s">
        <v>2195</v>
      </c>
      <c r="O49" s="13">
        <v>28000</v>
      </c>
      <c r="P49" s="13">
        <v>33750</v>
      </c>
      <c r="Q49" s="13">
        <v>6750</v>
      </c>
      <c r="R49" s="13">
        <v>5250</v>
      </c>
      <c r="S49" s="13">
        <v>1000</v>
      </c>
      <c r="T49" s="13">
        <v>200</v>
      </c>
      <c r="U49" s="13">
        <v>750</v>
      </c>
      <c r="V49" s="13">
        <v>1000</v>
      </c>
      <c r="W49" s="13">
        <v>1250</v>
      </c>
      <c r="X49" s="13">
        <v>2000</v>
      </c>
      <c r="Y49" s="13">
        <v>3000</v>
      </c>
      <c r="Z49" s="13">
        <v>2000</v>
      </c>
      <c r="AA49" s="13">
        <v>2250</v>
      </c>
      <c r="AB49" s="13">
        <v>1500</v>
      </c>
      <c r="AC49" s="13">
        <v>5000</v>
      </c>
      <c r="AD49" s="13">
        <v>275</v>
      </c>
      <c r="AE49" s="13">
        <v>500</v>
      </c>
      <c r="AW49" s="54"/>
    </row>
    <row r="50" spans="1:49">
      <c r="B50" s="13" t="s">
        <v>2284</v>
      </c>
      <c r="C50" s="13">
        <v>1000</v>
      </c>
      <c r="D50" s="13">
        <v>3000</v>
      </c>
      <c r="E50" s="13">
        <v>4000</v>
      </c>
      <c r="F50" s="13">
        <v>450</v>
      </c>
      <c r="G50" s="13">
        <v>350</v>
      </c>
      <c r="H50" s="13">
        <v>5000</v>
      </c>
      <c r="I50" s="13">
        <v>30000</v>
      </c>
      <c r="J50" s="13">
        <v>1000</v>
      </c>
      <c r="K50" s="13">
        <v>1500</v>
      </c>
      <c r="L50" s="35">
        <v>6000</v>
      </c>
      <c r="M50" s="48">
        <v>100</v>
      </c>
      <c r="N50" s="224" t="s">
        <v>2195</v>
      </c>
      <c r="O50" s="35">
        <v>23250</v>
      </c>
      <c r="P50" s="45">
        <v>29000</v>
      </c>
      <c r="Q50" s="13">
        <v>7000</v>
      </c>
      <c r="R50" s="13">
        <v>5000</v>
      </c>
      <c r="S50" s="13">
        <v>500</v>
      </c>
      <c r="T50" s="13">
        <v>125</v>
      </c>
      <c r="U50" s="13">
        <v>875</v>
      </c>
      <c r="V50" s="13">
        <v>1000</v>
      </c>
      <c r="W50" s="13">
        <v>1250</v>
      </c>
      <c r="X50" s="13">
        <v>1500</v>
      </c>
      <c r="Y50" s="13">
        <v>2800</v>
      </c>
      <c r="Z50" s="13">
        <v>2000</v>
      </c>
      <c r="AA50" s="13">
        <v>2000</v>
      </c>
      <c r="AB50" s="13">
        <v>1500</v>
      </c>
      <c r="AC50" s="13">
        <v>3000</v>
      </c>
      <c r="AD50" s="13">
        <v>275</v>
      </c>
      <c r="AE50" s="13">
        <v>500</v>
      </c>
    </row>
    <row r="51" spans="1:49">
      <c r="B51" s="13" t="s">
        <v>2277</v>
      </c>
      <c r="C51" s="13">
        <v>1000</v>
      </c>
      <c r="D51" s="13">
        <v>3250</v>
      </c>
      <c r="E51" s="13">
        <v>4000</v>
      </c>
      <c r="F51" s="13">
        <v>400</v>
      </c>
      <c r="G51" s="13">
        <v>300</v>
      </c>
      <c r="H51" s="13">
        <v>5000</v>
      </c>
      <c r="I51" s="13">
        <v>15000</v>
      </c>
      <c r="J51" s="13">
        <v>1875</v>
      </c>
      <c r="K51" s="13">
        <v>2500</v>
      </c>
      <c r="L51" s="227" t="s">
        <v>2195</v>
      </c>
      <c r="M51" s="224" t="s">
        <v>2195</v>
      </c>
      <c r="N51" s="224" t="s">
        <v>2195</v>
      </c>
      <c r="O51" s="35">
        <v>27750</v>
      </c>
      <c r="P51" s="45">
        <v>34250</v>
      </c>
      <c r="Q51" s="13">
        <v>7000</v>
      </c>
      <c r="R51" s="13">
        <v>5500</v>
      </c>
      <c r="S51" s="13">
        <v>600</v>
      </c>
      <c r="T51" s="13">
        <v>150</v>
      </c>
      <c r="U51" s="13">
        <v>500</v>
      </c>
      <c r="V51" s="13">
        <v>1200</v>
      </c>
      <c r="W51" s="13">
        <v>1500</v>
      </c>
      <c r="X51" s="13">
        <v>1500</v>
      </c>
      <c r="Y51" s="13">
        <v>2875</v>
      </c>
      <c r="Z51" s="13">
        <v>2000</v>
      </c>
      <c r="AA51" s="13">
        <v>2000</v>
      </c>
      <c r="AB51" s="13">
        <v>1500</v>
      </c>
      <c r="AC51" s="13">
        <v>6000</v>
      </c>
      <c r="AD51" s="13">
        <v>350</v>
      </c>
      <c r="AE51" s="48" t="s">
        <v>2195</v>
      </c>
    </row>
    <row r="52" spans="1:49">
      <c r="B52" s="13" t="s">
        <v>2278</v>
      </c>
      <c r="C52" s="13">
        <v>1250</v>
      </c>
      <c r="D52" s="13">
        <v>1450</v>
      </c>
      <c r="E52" s="13">
        <v>1750</v>
      </c>
      <c r="F52" s="13">
        <v>650</v>
      </c>
      <c r="G52" s="13">
        <v>325</v>
      </c>
      <c r="H52" s="13">
        <v>5000</v>
      </c>
      <c r="I52" s="13">
        <v>35000</v>
      </c>
      <c r="J52" s="13">
        <v>1700</v>
      </c>
      <c r="K52" s="13">
        <v>2100</v>
      </c>
      <c r="L52" s="55">
        <v>6000</v>
      </c>
      <c r="M52" s="48">
        <v>100</v>
      </c>
      <c r="N52" s="48">
        <v>15000</v>
      </c>
      <c r="O52" s="35">
        <v>28750</v>
      </c>
      <c r="P52" s="55">
        <v>38875</v>
      </c>
      <c r="Q52" s="13">
        <v>6600</v>
      </c>
      <c r="R52" s="13">
        <v>5250</v>
      </c>
      <c r="S52" s="13">
        <v>300</v>
      </c>
      <c r="T52" s="13">
        <v>150</v>
      </c>
      <c r="U52" s="48">
        <v>875</v>
      </c>
      <c r="V52" s="48">
        <v>1025</v>
      </c>
      <c r="W52" s="13">
        <v>1500</v>
      </c>
      <c r="X52" s="13">
        <v>1100</v>
      </c>
      <c r="Y52" s="13">
        <v>3000</v>
      </c>
      <c r="Z52" s="13">
        <v>2000</v>
      </c>
      <c r="AA52" s="13">
        <v>2000</v>
      </c>
      <c r="AB52" s="13">
        <v>1500</v>
      </c>
      <c r="AC52" s="13">
        <v>3000</v>
      </c>
      <c r="AD52" s="13">
        <v>300</v>
      </c>
      <c r="AE52" s="48">
        <v>500</v>
      </c>
    </row>
    <row r="53" spans="1:49">
      <c r="B53" s="13" t="s">
        <v>2283</v>
      </c>
      <c r="C53" s="13">
        <v>1000</v>
      </c>
      <c r="D53" s="13">
        <v>2500</v>
      </c>
      <c r="E53" s="224" t="s">
        <v>2195</v>
      </c>
      <c r="F53" s="13">
        <v>600</v>
      </c>
      <c r="G53" s="13">
        <v>300</v>
      </c>
      <c r="H53" s="13">
        <v>4750</v>
      </c>
      <c r="I53" s="13">
        <v>21000</v>
      </c>
      <c r="J53" s="13">
        <v>1000</v>
      </c>
      <c r="K53" s="13">
        <v>2000</v>
      </c>
      <c r="L53" s="55">
        <v>6000</v>
      </c>
      <c r="M53" s="48">
        <v>100</v>
      </c>
      <c r="N53" s="224" t="s">
        <v>2195</v>
      </c>
      <c r="O53" s="35">
        <v>25000</v>
      </c>
      <c r="P53" s="55">
        <v>32000</v>
      </c>
      <c r="Q53" s="13">
        <v>7000</v>
      </c>
      <c r="R53" s="13">
        <v>4750</v>
      </c>
      <c r="S53" s="13">
        <v>225</v>
      </c>
      <c r="T53" s="59">
        <v>137.5</v>
      </c>
      <c r="U53" s="224" t="s">
        <v>2195</v>
      </c>
      <c r="V53" s="224" t="s">
        <v>2195</v>
      </c>
      <c r="W53" s="13">
        <v>1000</v>
      </c>
      <c r="X53" s="13">
        <v>1125</v>
      </c>
      <c r="Y53" s="13">
        <v>2750</v>
      </c>
      <c r="Z53" s="13">
        <v>2000</v>
      </c>
      <c r="AA53" s="13">
        <v>2000</v>
      </c>
      <c r="AB53" s="13">
        <v>1250</v>
      </c>
      <c r="AC53" s="13">
        <v>2500</v>
      </c>
      <c r="AD53" s="13">
        <v>250</v>
      </c>
      <c r="AE53" s="48">
        <v>350</v>
      </c>
    </row>
    <row r="54" spans="1:49">
      <c r="B54" s="13" t="s">
        <v>2280</v>
      </c>
      <c r="C54" s="164">
        <f>(C53-C52)/C52</f>
        <v>-0.2</v>
      </c>
      <c r="D54" s="51">
        <f t="shared" ref="D54:AE54" si="4">(D53-D52)/D52</f>
        <v>0.72413793103448276</v>
      </c>
      <c r="E54" s="225" t="s">
        <v>2281</v>
      </c>
      <c r="F54" s="165">
        <f t="shared" si="4"/>
        <v>-7.6923076923076927E-2</v>
      </c>
      <c r="G54" s="165">
        <f t="shared" si="4"/>
        <v>-7.6923076923076927E-2</v>
      </c>
      <c r="H54" s="165">
        <f t="shared" si="4"/>
        <v>-0.05</v>
      </c>
      <c r="I54" s="164">
        <f t="shared" si="4"/>
        <v>-0.4</v>
      </c>
      <c r="J54" s="164">
        <f t="shared" si="4"/>
        <v>-0.41176470588235292</v>
      </c>
      <c r="K54" s="165">
        <f t="shared" si="4"/>
        <v>-4.7619047619047616E-2</v>
      </c>
      <c r="L54" s="50">
        <f t="shared" si="4"/>
        <v>0</v>
      </c>
      <c r="M54" s="50">
        <f t="shared" si="4"/>
        <v>0</v>
      </c>
      <c r="N54" s="225" t="s">
        <v>2281</v>
      </c>
      <c r="O54" s="165">
        <f t="shared" si="4"/>
        <v>-0.13043478260869565</v>
      </c>
      <c r="P54" s="164">
        <f t="shared" si="4"/>
        <v>-0.17684887459807075</v>
      </c>
      <c r="Q54" s="56">
        <f t="shared" si="4"/>
        <v>6.0606060606060608E-2</v>
      </c>
      <c r="R54" s="165">
        <f t="shared" si="4"/>
        <v>-9.5238095238095233E-2</v>
      </c>
      <c r="S54" s="164">
        <f t="shared" si="4"/>
        <v>-0.25</v>
      </c>
      <c r="T54" s="165">
        <f t="shared" si="4"/>
        <v>-8.3333333333333329E-2</v>
      </c>
      <c r="U54" s="225" t="s">
        <v>2281</v>
      </c>
      <c r="V54" s="225" t="s">
        <v>2281</v>
      </c>
      <c r="W54" s="164">
        <f t="shared" si="4"/>
        <v>-0.33333333333333331</v>
      </c>
      <c r="X54" s="56">
        <f t="shared" si="4"/>
        <v>2.2727272727272728E-2</v>
      </c>
      <c r="Y54" s="165">
        <f t="shared" si="4"/>
        <v>-8.3333333333333329E-2</v>
      </c>
      <c r="Z54" s="165">
        <f t="shared" si="4"/>
        <v>0</v>
      </c>
      <c r="AA54" s="165">
        <f t="shared" si="4"/>
        <v>0</v>
      </c>
      <c r="AB54" s="164">
        <f t="shared" si="4"/>
        <v>-0.16666666666666666</v>
      </c>
      <c r="AC54" s="164">
        <f t="shared" si="4"/>
        <v>-0.16666666666666666</v>
      </c>
      <c r="AD54" s="164">
        <f t="shared" si="4"/>
        <v>-0.16666666666666666</v>
      </c>
      <c r="AE54" s="164">
        <f t="shared" si="4"/>
        <v>-0.3</v>
      </c>
    </row>
    <row r="55" spans="1:49">
      <c r="B55" s="13" t="s">
        <v>2282</v>
      </c>
      <c r="C55" s="50">
        <f>(C53-C48)/C48</f>
        <v>0</v>
      </c>
      <c r="D55" s="164">
        <f t="shared" ref="D55:AE55" si="5">(D53-D48)/D48</f>
        <v>-0.2857142857142857</v>
      </c>
      <c r="E55" s="225" t="s">
        <v>2281</v>
      </c>
      <c r="F55" s="51">
        <f t="shared" si="5"/>
        <v>0.33333333333333331</v>
      </c>
      <c r="G55" s="51">
        <f t="shared" si="5"/>
        <v>9.0909090909090912E-2</v>
      </c>
      <c r="H55" s="165">
        <f t="shared" si="5"/>
        <v>-0.05</v>
      </c>
      <c r="I55" s="53">
        <f t="shared" si="5"/>
        <v>1.1000000000000001</v>
      </c>
      <c r="J55" s="50">
        <f t="shared" si="5"/>
        <v>0</v>
      </c>
      <c r="K55" s="50">
        <f t="shared" si="5"/>
        <v>0</v>
      </c>
      <c r="L55" s="165">
        <f t="shared" si="5"/>
        <v>-7.6923076923076927E-2</v>
      </c>
      <c r="M55" s="50">
        <f t="shared" si="5"/>
        <v>0</v>
      </c>
      <c r="N55" s="225" t="s">
        <v>2281</v>
      </c>
      <c r="O55" s="165">
        <f t="shared" si="5"/>
        <v>-9.0909090909090912E-2</v>
      </c>
      <c r="P55" s="165">
        <f t="shared" si="5"/>
        <v>-8.5714285714285715E-2</v>
      </c>
      <c r="Q55" s="56">
        <f t="shared" si="5"/>
        <v>3.7037037037037035E-2</v>
      </c>
      <c r="R55" s="165">
        <f t="shared" si="5"/>
        <v>-9.5238095238095233E-2</v>
      </c>
      <c r="S55" s="164">
        <f t="shared" si="5"/>
        <v>-0.87142857142857144</v>
      </c>
      <c r="T55" s="51">
        <f t="shared" si="5"/>
        <v>0.1</v>
      </c>
      <c r="U55" s="225" t="s">
        <v>2281</v>
      </c>
      <c r="V55" s="225" t="s">
        <v>2281</v>
      </c>
      <c r="W55" s="164">
        <f t="shared" si="5"/>
        <v>-0.2</v>
      </c>
      <c r="X55" s="164">
        <f t="shared" si="5"/>
        <v>-0.25</v>
      </c>
      <c r="Y55" s="165">
        <f t="shared" si="5"/>
        <v>-8.3333333333333329E-2</v>
      </c>
      <c r="Z55" s="164">
        <f t="shared" si="5"/>
        <v>-0.2</v>
      </c>
      <c r="AA55" s="51">
        <f t="shared" si="5"/>
        <v>0</v>
      </c>
      <c r="AB55" s="164">
        <f t="shared" si="5"/>
        <v>-0.375</v>
      </c>
      <c r="AC55" s="164">
        <f t="shared" si="5"/>
        <v>-0.5</v>
      </c>
      <c r="AD55" s="164">
        <f t="shared" si="5"/>
        <v>-0.16666666666666666</v>
      </c>
      <c r="AE55" s="164">
        <f t="shared" si="5"/>
        <v>-0.3</v>
      </c>
    </row>
    <row r="60" spans="1:49">
      <c r="A60" s="20" t="s">
        <v>2201</v>
      </c>
    </row>
    <row r="62" spans="1:49">
      <c r="A62" s="11"/>
    </row>
    <row r="63" spans="1:49">
      <c r="B63" s="13" t="s">
        <v>2273</v>
      </c>
      <c r="C63" s="13">
        <v>1125</v>
      </c>
      <c r="D63" s="13">
        <v>775</v>
      </c>
      <c r="E63" s="13">
        <v>1075</v>
      </c>
      <c r="F63" s="59">
        <v>562.5</v>
      </c>
      <c r="G63" s="13">
        <v>300</v>
      </c>
      <c r="H63" s="13">
        <v>6125</v>
      </c>
      <c r="I63" s="13">
        <v>4875</v>
      </c>
      <c r="J63" s="13">
        <v>2050</v>
      </c>
      <c r="K63" s="13">
        <v>1775</v>
      </c>
      <c r="L63" s="13">
        <v>8250</v>
      </c>
      <c r="M63" s="13">
        <v>100</v>
      </c>
      <c r="N63" s="224" t="s">
        <v>2195</v>
      </c>
      <c r="O63" s="13">
        <v>27000</v>
      </c>
      <c r="P63" s="13">
        <v>45000</v>
      </c>
      <c r="Q63" s="13">
        <v>6250</v>
      </c>
      <c r="R63" s="13">
        <v>5125</v>
      </c>
      <c r="S63" s="13">
        <v>325</v>
      </c>
      <c r="T63" s="59">
        <v>137.5</v>
      </c>
      <c r="U63" s="59">
        <v>437.5</v>
      </c>
      <c r="V63" s="13">
        <v>500</v>
      </c>
      <c r="W63" s="13">
        <v>1050</v>
      </c>
      <c r="X63" s="13">
        <v>1750</v>
      </c>
      <c r="Y63" s="13">
        <v>3625</v>
      </c>
      <c r="Z63" s="13">
        <v>2500</v>
      </c>
      <c r="AA63" s="13">
        <v>2500</v>
      </c>
      <c r="AB63" s="13">
        <v>2225</v>
      </c>
      <c r="AC63" s="13">
        <v>2125</v>
      </c>
      <c r="AD63" s="13">
        <v>350</v>
      </c>
      <c r="AE63" s="13">
        <v>500</v>
      </c>
    </row>
    <row r="64" spans="1:49">
      <c r="B64" s="13" t="s">
        <v>2274</v>
      </c>
      <c r="C64" s="13">
        <v>1125</v>
      </c>
      <c r="D64" s="13">
        <v>775</v>
      </c>
      <c r="E64" s="13">
        <v>1050</v>
      </c>
      <c r="F64" s="13">
        <v>500</v>
      </c>
      <c r="G64" s="59">
        <v>262.5</v>
      </c>
      <c r="H64" s="13">
        <v>6375</v>
      </c>
      <c r="I64" s="13">
        <v>9000</v>
      </c>
      <c r="J64" s="13">
        <v>2000</v>
      </c>
      <c r="K64" s="13">
        <v>1725</v>
      </c>
      <c r="L64" s="13">
        <v>8875</v>
      </c>
      <c r="M64" s="13">
        <v>100</v>
      </c>
      <c r="N64" s="224" t="s">
        <v>2195</v>
      </c>
      <c r="O64" s="13">
        <v>27250</v>
      </c>
      <c r="P64" s="13">
        <v>46300</v>
      </c>
      <c r="Q64" s="13">
        <v>6000</v>
      </c>
      <c r="R64" s="13">
        <v>5000</v>
      </c>
      <c r="S64" s="13">
        <v>350</v>
      </c>
      <c r="T64" s="59">
        <v>137.5</v>
      </c>
      <c r="U64" s="13">
        <v>300</v>
      </c>
      <c r="V64" s="13">
        <v>575</v>
      </c>
      <c r="W64" s="13">
        <v>1100</v>
      </c>
      <c r="X64" s="13">
        <v>1675</v>
      </c>
      <c r="Y64" s="13">
        <v>4125</v>
      </c>
      <c r="Z64" s="13">
        <v>2750</v>
      </c>
      <c r="AA64" s="13">
        <v>2500</v>
      </c>
      <c r="AB64" s="13">
        <v>2125</v>
      </c>
      <c r="AC64" s="13">
        <v>6000</v>
      </c>
      <c r="AD64" s="13">
        <v>300</v>
      </c>
      <c r="AE64" s="13">
        <v>500</v>
      </c>
      <c r="AQ64" s="54"/>
      <c r="AR64" s="54"/>
      <c r="AS64" s="54"/>
      <c r="AT64" s="54"/>
      <c r="AU64" s="54"/>
      <c r="AW64" s="54"/>
    </row>
    <row r="65" spans="1:31">
      <c r="B65" s="13" t="s">
        <v>2275</v>
      </c>
      <c r="C65" s="13">
        <v>1100</v>
      </c>
      <c r="D65" s="13">
        <v>800</v>
      </c>
      <c r="E65" s="13">
        <v>1000</v>
      </c>
      <c r="F65" s="13">
        <v>500</v>
      </c>
      <c r="G65" s="13">
        <v>250</v>
      </c>
      <c r="H65" s="13">
        <v>6000</v>
      </c>
      <c r="I65" s="13">
        <v>9000</v>
      </c>
      <c r="J65" s="13">
        <v>2000</v>
      </c>
      <c r="K65" s="13">
        <v>1750</v>
      </c>
      <c r="L65" s="13">
        <v>8250</v>
      </c>
      <c r="M65" s="13">
        <v>100</v>
      </c>
      <c r="N65" s="224" t="s">
        <v>2195</v>
      </c>
      <c r="O65" s="13">
        <v>27500</v>
      </c>
      <c r="P65" s="13">
        <v>45000</v>
      </c>
      <c r="Q65" s="13">
        <v>6000</v>
      </c>
      <c r="R65" s="13">
        <v>5000</v>
      </c>
      <c r="S65" s="13">
        <v>300</v>
      </c>
      <c r="T65" s="59">
        <v>137.5</v>
      </c>
      <c r="U65" s="13">
        <v>300</v>
      </c>
      <c r="V65" s="13">
        <v>500</v>
      </c>
      <c r="W65" s="13">
        <v>1000</v>
      </c>
      <c r="X65" s="13">
        <v>1500</v>
      </c>
      <c r="Y65" s="13">
        <v>3500</v>
      </c>
      <c r="Z65" s="13">
        <v>2000</v>
      </c>
      <c r="AA65" s="13">
        <v>2000</v>
      </c>
      <c r="AB65" s="13">
        <v>2000</v>
      </c>
      <c r="AC65" s="13">
        <v>3000</v>
      </c>
      <c r="AD65" s="13">
        <v>300</v>
      </c>
      <c r="AE65" s="13">
        <v>500</v>
      </c>
    </row>
    <row r="66" spans="1:31">
      <c r="B66" s="13" t="s">
        <v>2276</v>
      </c>
      <c r="C66" s="13" cm="1">
        <f t="array" ref="C66">MEDIAN(IF(Données_prix!$C:$C="marche_boussouma",IF(Données_prix!F:F&gt;0,Données_prix!F:F)))</f>
        <v>800</v>
      </c>
      <c r="D66" s="13" cm="1">
        <f t="array" ref="D66">MEDIAN(IF(Données_prix!$C:$C="marche_boussouma",IF(Données_prix!G:G&gt;0,Données_prix!G:G)))</f>
        <v>1250</v>
      </c>
      <c r="E66" s="224" t="s">
        <v>2195</v>
      </c>
      <c r="F66" s="13" cm="1">
        <f t="array" ref="F66">MEDIAN(IF(Données_prix!$C:$C="marche_boussouma",IF(Données_prix!I:I&gt;0,Données_prix!I:I)))</f>
        <v>500</v>
      </c>
      <c r="G66" s="13" cm="1">
        <f t="array" ref="G66">MEDIAN(IF(Données_prix!$C:$C="marche_boussouma",IF(Données_prix!J:J&gt;0,Données_prix!J:J)))</f>
        <v>300</v>
      </c>
      <c r="H66" s="13" cm="1">
        <f t="array" ref="H66">MEDIAN(IF(Données_prix!$C:$C="marche_boussouma",IF(Données_prix!K:K&gt;0,Données_prix!K:K)))</f>
        <v>5000</v>
      </c>
      <c r="I66" s="13" cm="1">
        <f t="array" ref="I66">MEDIAN(IF(Données_prix!$C:$C="marche_boussouma",IF(Données_prix!L:L&gt;0,Données_prix!L:L)))</f>
        <v>15000</v>
      </c>
      <c r="J66" s="13" cm="1">
        <f t="array" ref="J66">MEDIAN(IF(Données_prix!$C:$C="marche_boussouma",IF(Données_prix!M:M&gt;0,Données_prix!M:M)))</f>
        <v>725</v>
      </c>
      <c r="K66" s="13" cm="1">
        <f t="array" ref="K66">MEDIAN(IF(Données_prix!$C:$C="marche_boussouma",IF(Données_prix!N:N&gt;0,Données_prix!N:N)))</f>
        <v>1500</v>
      </c>
      <c r="L66" s="35" cm="1">
        <f t="array" ref="L66">MEDIAN(IF(Données_prix!$C:$C="marche_boussouma",IF(Données_prix!O:O&gt;0,Données_prix!O:O)))</f>
        <v>6750</v>
      </c>
      <c r="M66" s="13" cm="1">
        <f t="array" ref="M66">MEDIAN(IF(Données_prix!$C:$C="marche_boussouma",IF(Données_prix!P:P&gt;0,Données_prix!P:P)))</f>
        <v>100</v>
      </c>
      <c r="N66" s="224" t="s">
        <v>2195</v>
      </c>
      <c r="O66" s="35" cm="1">
        <f t="array" ref="O66">MEDIAN(IF(Données_prix!$C:$C="marche_boussouma",IF(Données_prix!R:R&gt;0,Données_prix!R:R)))</f>
        <v>25000</v>
      </c>
      <c r="P66" s="45" cm="1">
        <f t="array" ref="P66">MEDIAN(IF(Données_prix!$C:$C="marche_boussouma",IF(Données_prix!S:S&gt;0,Données_prix!S:S)))</f>
        <v>35000</v>
      </c>
      <c r="Q66" s="13" cm="1">
        <f t="array" ref="Q66">MEDIAN(IF(Données_prix!$C:$C="marche_boussouma",IF(Données_prix!T:T&gt;0,Données_prix!T:T)))</f>
        <v>4500</v>
      </c>
      <c r="R66" s="13" cm="1">
        <f t="array" ref="R66">MEDIAN(IF(Données_prix!$C:$C="marche_boussouma",IF(Données_prix!U:U&gt;0,Données_prix!U:U)))</f>
        <v>3500</v>
      </c>
      <c r="S66" s="13" cm="1">
        <f t="array" ref="S66">MEDIAN(IF(Données_prix!$C:$C="marche_boussouma",IF(Données_prix!V:V&gt;0,Données_prix!V:V)))</f>
        <v>550</v>
      </c>
      <c r="T66" s="13" cm="1">
        <f t="array" ref="T66">MEDIAN(IF(Données_prix!$C:$C="marche_boussouma",IF(Données_prix!W:W&gt;0,Données_prix!W:W)))</f>
        <v>100</v>
      </c>
      <c r="U66" s="13" cm="1">
        <f t="array" ref="U66">MEDIAN(IF(Données_prix!$C:$C="marche_boussouma",IF(Données_prix!X:X&gt;0,Données_prix!X:X)))</f>
        <v>200</v>
      </c>
      <c r="V66" s="13" cm="1">
        <f t="array" ref="V66">MEDIAN(IF(Données_prix!$C:$C="marche_boussouma",IF(Données_prix!Y:Y&gt;0,Données_prix!Y:Y)))</f>
        <v>300</v>
      </c>
      <c r="W66" s="13" cm="1">
        <f t="array" ref="W66">MEDIAN(IF(Données_prix!$C:$C="marche_boussouma",IF(Données_prix!Z:Z&gt;0,Données_prix!Z:Z)))</f>
        <v>550</v>
      </c>
      <c r="X66" s="13" cm="1">
        <f t="array" ref="X66">MEDIAN(IF(Données_prix!$C:$C="marche_boussouma",IF(Données_prix!AA:AA&gt;0,Données_prix!AA:AA)))</f>
        <v>3000</v>
      </c>
      <c r="Y66" s="13" cm="1">
        <f t="array" ref="Y66">MEDIAN(IF(Données_prix!$C:$C="marche_boussouma",IF(Données_prix!AB:AB&gt;0,Données_prix!AB:AB)))</f>
        <v>2375</v>
      </c>
      <c r="Z66" s="13" cm="1">
        <f t="array" ref="Z66">MEDIAN(IF(Données_prix!$C:$C="marche_boussouma",IF(Données_prix!AC:AC&gt;0,Données_prix!AC:AC)))</f>
        <v>2000</v>
      </c>
      <c r="AA66" s="224" t="s">
        <v>2195</v>
      </c>
      <c r="AB66" s="13" cm="1">
        <f t="array" ref="AB66">MEDIAN(IF(Données_prix!$C:$C="marche_boussouma",IF(Données_prix!AE:AE&gt;0,Données_prix!AE:AE)))</f>
        <v>1125</v>
      </c>
      <c r="AC66" s="13" cm="1">
        <f t="array" ref="AC66">MEDIAN(IF(Données_prix!$C:$C="marche_boussouma",IF(Données_prix!AF:AF&gt;0,Données_prix!AF:AF)))</f>
        <v>3000</v>
      </c>
      <c r="AD66" s="13" cm="1">
        <f t="array" ref="AD66">MEDIAN(IF(Données_prix!$C:$C="marche_boussouma",IF(Données_prix!AG:AG&gt;0,Données_prix!AG:AG)))</f>
        <v>475</v>
      </c>
      <c r="AE66" s="13" cm="1">
        <f t="array" ref="AE66">MEDIAN(IF(Données_prix!$C:$C="marche_boussouma",IF(Données_prix!CL:CL&gt;0,Données_prix!CL:CL)))</f>
        <v>500</v>
      </c>
    </row>
    <row r="67" spans="1:31">
      <c r="B67" s="13" t="s">
        <v>2277</v>
      </c>
      <c r="C67" s="13">
        <v>1100</v>
      </c>
      <c r="D67" s="13">
        <v>800</v>
      </c>
      <c r="E67" s="48">
        <v>1000</v>
      </c>
      <c r="F67" s="13">
        <v>500</v>
      </c>
      <c r="G67" s="13">
        <v>250</v>
      </c>
      <c r="H67" s="13">
        <v>6000</v>
      </c>
      <c r="I67" s="13">
        <v>9000</v>
      </c>
      <c r="J67" s="13">
        <v>2000</v>
      </c>
      <c r="K67" s="13">
        <v>1750</v>
      </c>
      <c r="L67" s="35">
        <v>9000</v>
      </c>
      <c r="M67" s="13">
        <v>100</v>
      </c>
      <c r="N67" s="224" t="s">
        <v>2195</v>
      </c>
      <c r="O67" s="35">
        <v>27500</v>
      </c>
      <c r="P67" s="45">
        <v>45000</v>
      </c>
      <c r="Q67" s="13">
        <v>6000</v>
      </c>
      <c r="R67" s="13">
        <v>5000</v>
      </c>
      <c r="S67" s="13">
        <v>300</v>
      </c>
      <c r="T67" s="13">
        <v>150</v>
      </c>
      <c r="U67" s="13">
        <v>300</v>
      </c>
      <c r="V67" s="13">
        <v>600</v>
      </c>
      <c r="W67" s="13">
        <v>1000</v>
      </c>
      <c r="X67" s="13">
        <v>1500</v>
      </c>
      <c r="Y67" s="13">
        <v>3500</v>
      </c>
      <c r="Z67" s="13">
        <v>2000</v>
      </c>
      <c r="AA67" s="48">
        <v>2000</v>
      </c>
      <c r="AB67" s="13">
        <v>2000</v>
      </c>
      <c r="AC67" s="13">
        <v>3000</v>
      </c>
      <c r="AD67" s="13">
        <v>300</v>
      </c>
      <c r="AE67" s="13">
        <v>500</v>
      </c>
    </row>
    <row r="68" spans="1:31">
      <c r="B68" s="13" t="s">
        <v>2278</v>
      </c>
      <c r="C68" s="13">
        <v>900</v>
      </c>
      <c r="D68" s="13">
        <v>1250</v>
      </c>
      <c r="E68" s="48">
        <v>2000</v>
      </c>
      <c r="F68" s="13">
        <v>500</v>
      </c>
      <c r="G68" s="13">
        <v>300</v>
      </c>
      <c r="H68" s="13">
        <v>5000</v>
      </c>
      <c r="I68" s="13">
        <v>15000</v>
      </c>
      <c r="J68" s="13">
        <v>2000</v>
      </c>
      <c r="K68" s="13">
        <v>1500</v>
      </c>
      <c r="L68" s="35">
        <v>7500</v>
      </c>
      <c r="M68" s="13">
        <v>100</v>
      </c>
      <c r="N68" s="48">
        <v>15000</v>
      </c>
      <c r="O68" s="35">
        <v>25000</v>
      </c>
      <c r="P68" s="45">
        <v>35000</v>
      </c>
      <c r="Q68" s="13">
        <v>4500</v>
      </c>
      <c r="R68" s="13">
        <v>3500</v>
      </c>
      <c r="S68" s="13">
        <v>300</v>
      </c>
      <c r="T68" s="13">
        <v>175</v>
      </c>
      <c r="U68" s="13">
        <v>875</v>
      </c>
      <c r="V68" s="13">
        <v>1025</v>
      </c>
      <c r="W68" s="13">
        <v>500</v>
      </c>
      <c r="X68" s="13">
        <v>2875</v>
      </c>
      <c r="Y68" s="13">
        <v>3125</v>
      </c>
      <c r="Z68" s="13">
        <v>2000</v>
      </c>
      <c r="AA68" s="48">
        <v>2000</v>
      </c>
      <c r="AB68" s="13">
        <v>775</v>
      </c>
      <c r="AC68" s="13">
        <v>6000</v>
      </c>
      <c r="AD68" s="13">
        <v>500</v>
      </c>
      <c r="AE68" s="13">
        <v>500</v>
      </c>
    </row>
    <row r="69" spans="1:31">
      <c r="B69" s="13" t="s">
        <v>2283</v>
      </c>
      <c r="C69" s="13">
        <v>800</v>
      </c>
      <c r="D69" s="13">
        <v>1250</v>
      </c>
      <c r="E69" s="224" t="s">
        <v>2195</v>
      </c>
      <c r="F69" s="13">
        <v>500</v>
      </c>
      <c r="G69" s="13">
        <v>300</v>
      </c>
      <c r="H69" s="13">
        <v>5000</v>
      </c>
      <c r="I69" s="13">
        <v>15000</v>
      </c>
      <c r="J69" s="13">
        <v>725</v>
      </c>
      <c r="K69" s="13">
        <v>1500</v>
      </c>
      <c r="L69" s="35">
        <v>6750</v>
      </c>
      <c r="M69" s="13">
        <v>100</v>
      </c>
      <c r="N69" s="224" t="s">
        <v>2195</v>
      </c>
      <c r="O69" s="35">
        <v>25000</v>
      </c>
      <c r="P69" s="45">
        <v>35000</v>
      </c>
      <c r="Q69" s="13">
        <v>4500</v>
      </c>
      <c r="R69" s="13">
        <v>3500</v>
      </c>
      <c r="S69" s="13">
        <v>550</v>
      </c>
      <c r="T69" s="13">
        <v>100</v>
      </c>
      <c r="U69" s="13">
        <v>200</v>
      </c>
      <c r="V69" s="13">
        <v>300</v>
      </c>
      <c r="W69" s="13">
        <v>550</v>
      </c>
      <c r="X69" s="13">
        <v>3000</v>
      </c>
      <c r="Y69" s="13">
        <v>2375</v>
      </c>
      <c r="Z69" s="13">
        <v>2000</v>
      </c>
      <c r="AA69" s="48">
        <v>2000</v>
      </c>
      <c r="AB69" s="13">
        <v>1125</v>
      </c>
      <c r="AC69" s="13">
        <v>3000</v>
      </c>
      <c r="AD69" s="13">
        <v>475</v>
      </c>
      <c r="AE69" s="13">
        <v>500</v>
      </c>
    </row>
    <row r="70" spans="1:31">
      <c r="B70" s="13" t="s">
        <v>2280</v>
      </c>
      <c r="C70" s="163">
        <f>(C69-C68)/C68</f>
        <v>-0.1111111111111111</v>
      </c>
      <c r="D70" s="50">
        <f t="shared" ref="D70:AD70" si="6">(D69-D68)/D68</f>
        <v>0</v>
      </c>
      <c r="E70" s="225" t="s">
        <v>2281</v>
      </c>
      <c r="F70" s="50">
        <f t="shared" si="6"/>
        <v>0</v>
      </c>
      <c r="G70" s="50">
        <f t="shared" si="6"/>
        <v>0</v>
      </c>
      <c r="H70" s="50">
        <f t="shared" si="6"/>
        <v>0</v>
      </c>
      <c r="I70" s="50">
        <f t="shared" si="6"/>
        <v>0</v>
      </c>
      <c r="J70" s="163">
        <f t="shared" si="6"/>
        <v>-0.63749999999999996</v>
      </c>
      <c r="K70" s="50">
        <f t="shared" si="6"/>
        <v>0</v>
      </c>
      <c r="L70" s="163">
        <f t="shared" si="6"/>
        <v>-0.1</v>
      </c>
      <c r="M70" s="50">
        <f t="shared" si="6"/>
        <v>0</v>
      </c>
      <c r="N70" s="225" t="s">
        <v>2281</v>
      </c>
      <c r="O70" s="50">
        <f t="shared" si="6"/>
        <v>0</v>
      </c>
      <c r="P70" s="50">
        <f t="shared" si="6"/>
        <v>0</v>
      </c>
      <c r="Q70" s="50">
        <f t="shared" si="6"/>
        <v>0</v>
      </c>
      <c r="R70" s="50">
        <f t="shared" si="6"/>
        <v>0</v>
      </c>
      <c r="S70" s="53">
        <f t="shared" si="6"/>
        <v>0.83333333333333337</v>
      </c>
      <c r="T70" s="163">
        <f t="shared" si="6"/>
        <v>-0.42857142857142855</v>
      </c>
      <c r="U70" s="163">
        <f t="shared" si="6"/>
        <v>-0.77142857142857146</v>
      </c>
      <c r="V70" s="163">
        <f t="shared" si="6"/>
        <v>-0.70731707317073167</v>
      </c>
      <c r="W70" s="51">
        <f t="shared" si="6"/>
        <v>0.1</v>
      </c>
      <c r="X70" s="56">
        <f t="shared" si="6"/>
        <v>4.3478260869565216E-2</v>
      </c>
      <c r="Y70" s="163">
        <f t="shared" si="6"/>
        <v>-0.24</v>
      </c>
      <c r="Z70" s="50">
        <f t="shared" si="6"/>
        <v>0</v>
      </c>
      <c r="AA70" s="50">
        <f>(AA69-AA68)/AA68</f>
        <v>0</v>
      </c>
      <c r="AB70" s="53">
        <f t="shared" si="6"/>
        <v>0.45161290322580644</v>
      </c>
      <c r="AC70" s="163">
        <f t="shared" si="6"/>
        <v>-0.5</v>
      </c>
      <c r="AD70" s="163">
        <f t="shared" si="6"/>
        <v>-0.05</v>
      </c>
      <c r="AE70" s="50">
        <f>(AE69-AE68)/AE68</f>
        <v>0</v>
      </c>
    </row>
    <row r="71" spans="1:31">
      <c r="B71" s="13" t="s">
        <v>2282</v>
      </c>
      <c r="C71" s="163">
        <f>(C69-C64)/C64</f>
        <v>-0.28888888888888886</v>
      </c>
      <c r="D71" s="53">
        <f t="shared" ref="D71:AE71" si="7">(D69-D64)/D64</f>
        <v>0.61290322580645162</v>
      </c>
      <c r="E71" s="225" t="s">
        <v>2281</v>
      </c>
      <c r="F71" s="50">
        <f t="shared" si="7"/>
        <v>0</v>
      </c>
      <c r="G71" s="51">
        <f t="shared" si="7"/>
        <v>0.14285714285714285</v>
      </c>
      <c r="H71" s="163">
        <f t="shared" si="7"/>
        <v>-0.21568627450980393</v>
      </c>
      <c r="I71" s="53">
        <f t="shared" si="7"/>
        <v>0.66666666666666663</v>
      </c>
      <c r="J71" s="163">
        <f t="shared" si="7"/>
        <v>-0.63749999999999996</v>
      </c>
      <c r="K71" s="163">
        <f t="shared" si="7"/>
        <v>-0.13043478260869565</v>
      </c>
      <c r="L71" s="163">
        <f t="shared" si="7"/>
        <v>-0.23943661971830985</v>
      </c>
      <c r="M71" s="50">
        <f t="shared" si="7"/>
        <v>0</v>
      </c>
      <c r="N71" s="225" t="s">
        <v>2281</v>
      </c>
      <c r="O71" s="52">
        <f t="shared" si="7"/>
        <v>-8.2568807339449546E-2</v>
      </c>
      <c r="P71" s="163">
        <f t="shared" si="7"/>
        <v>-0.24406047516198703</v>
      </c>
      <c r="Q71" s="163">
        <f t="shared" si="7"/>
        <v>-0.25</v>
      </c>
      <c r="R71" s="163">
        <f t="shared" si="7"/>
        <v>-0.3</v>
      </c>
      <c r="S71" s="53">
        <f t="shared" si="7"/>
        <v>0.5714285714285714</v>
      </c>
      <c r="T71" s="163">
        <f t="shared" si="7"/>
        <v>-0.27272727272727271</v>
      </c>
      <c r="U71" s="163">
        <f t="shared" si="7"/>
        <v>-0.33333333333333331</v>
      </c>
      <c r="V71" s="163">
        <f t="shared" si="7"/>
        <v>-0.47826086956521741</v>
      </c>
      <c r="W71" s="163">
        <f>(W69-W64)/W64</f>
        <v>-0.5</v>
      </c>
      <c r="X71" s="53">
        <f t="shared" si="7"/>
        <v>0.79104477611940294</v>
      </c>
      <c r="Y71" s="163">
        <f t="shared" si="7"/>
        <v>-0.42424242424242425</v>
      </c>
      <c r="Z71" s="163">
        <f t="shared" si="7"/>
        <v>-0.27272727272727271</v>
      </c>
      <c r="AA71" s="163">
        <f t="shared" si="7"/>
        <v>-0.2</v>
      </c>
      <c r="AB71" s="163">
        <f t="shared" si="7"/>
        <v>-0.47058823529411764</v>
      </c>
      <c r="AC71" s="163">
        <f t="shared" si="7"/>
        <v>-0.5</v>
      </c>
      <c r="AD71" s="53">
        <f t="shared" si="7"/>
        <v>0.58333333333333337</v>
      </c>
      <c r="AE71" s="50">
        <f t="shared" si="7"/>
        <v>0</v>
      </c>
    </row>
    <row r="75" spans="1:31">
      <c r="A75" s="20" t="s">
        <v>2285</v>
      </c>
    </row>
    <row r="79" spans="1:31">
      <c r="B79" s="13" t="s">
        <v>2273</v>
      </c>
      <c r="C79" s="13">
        <v>1000</v>
      </c>
      <c r="D79" s="224" t="s">
        <v>2195</v>
      </c>
      <c r="E79" s="224" t="s">
        <v>2195</v>
      </c>
      <c r="F79" s="13">
        <v>450</v>
      </c>
      <c r="G79" s="13">
        <v>300</v>
      </c>
      <c r="H79" s="13">
        <v>5000</v>
      </c>
      <c r="I79" s="13">
        <v>4500</v>
      </c>
      <c r="J79" s="13">
        <v>1000</v>
      </c>
      <c r="K79" s="13">
        <v>300</v>
      </c>
      <c r="L79" s="13">
        <v>3250</v>
      </c>
      <c r="M79" s="13">
        <v>100</v>
      </c>
      <c r="N79" s="224" t="s">
        <v>2195</v>
      </c>
      <c r="O79" s="13">
        <v>27000</v>
      </c>
      <c r="P79" s="13">
        <v>27750</v>
      </c>
      <c r="Q79" s="13">
        <v>7500</v>
      </c>
      <c r="R79" s="13">
        <v>6000</v>
      </c>
      <c r="S79" s="13">
        <v>3000</v>
      </c>
      <c r="T79" s="13">
        <v>150</v>
      </c>
      <c r="U79" s="13">
        <v>500</v>
      </c>
      <c r="V79" s="13">
        <v>700</v>
      </c>
      <c r="W79" s="13">
        <v>1000</v>
      </c>
      <c r="X79" s="13">
        <v>1250</v>
      </c>
      <c r="Y79" s="13">
        <v>3000</v>
      </c>
      <c r="Z79" s="13">
        <v>2750</v>
      </c>
      <c r="AA79" s="13">
        <v>2500</v>
      </c>
      <c r="AB79" s="13">
        <v>1500</v>
      </c>
      <c r="AC79" s="13">
        <v>2250</v>
      </c>
      <c r="AD79" s="13">
        <v>200</v>
      </c>
      <c r="AE79" s="13">
        <v>200</v>
      </c>
    </row>
    <row r="80" spans="1:31">
      <c r="B80" s="13" t="s">
        <v>2276</v>
      </c>
      <c r="C80" s="13">
        <v>1050</v>
      </c>
      <c r="D80" s="224" t="s">
        <v>2195</v>
      </c>
      <c r="E80" s="224" t="s">
        <v>2195</v>
      </c>
      <c r="F80" s="13">
        <v>500</v>
      </c>
      <c r="G80" s="13">
        <v>300</v>
      </c>
      <c r="H80" s="13">
        <v>5500</v>
      </c>
      <c r="I80" s="13">
        <v>4625</v>
      </c>
      <c r="J80" s="13">
        <v>1000</v>
      </c>
      <c r="K80" s="13">
        <v>1875</v>
      </c>
      <c r="L80" s="13">
        <v>8000</v>
      </c>
      <c r="M80" s="13">
        <v>100</v>
      </c>
      <c r="N80" s="224" t="s">
        <v>2195</v>
      </c>
      <c r="O80" s="13">
        <v>32500</v>
      </c>
      <c r="P80" s="224" t="s">
        <v>2195</v>
      </c>
      <c r="Q80" s="13">
        <v>7500</v>
      </c>
      <c r="R80" s="13">
        <v>6500</v>
      </c>
      <c r="S80" s="13">
        <v>400</v>
      </c>
      <c r="T80" s="13">
        <v>150</v>
      </c>
      <c r="U80" s="224" t="s">
        <v>2195</v>
      </c>
      <c r="V80" s="13">
        <v>600</v>
      </c>
      <c r="W80" s="13">
        <v>925</v>
      </c>
      <c r="X80" s="13">
        <v>1500</v>
      </c>
      <c r="Y80" s="13">
        <v>3500</v>
      </c>
      <c r="Z80" s="13">
        <v>2500</v>
      </c>
      <c r="AA80" s="13">
        <v>2125</v>
      </c>
      <c r="AB80" s="13">
        <v>1500</v>
      </c>
      <c r="AC80" s="13">
        <v>6500</v>
      </c>
      <c r="AD80" s="13">
        <v>200</v>
      </c>
      <c r="AE80" s="224" t="s">
        <v>2195</v>
      </c>
    </row>
    <row r="81" spans="1:35">
      <c r="B81" s="13" t="s">
        <v>2277</v>
      </c>
      <c r="C81" s="13">
        <v>1000</v>
      </c>
      <c r="D81" s="224" t="s">
        <v>2195</v>
      </c>
      <c r="E81" s="224" t="s">
        <v>2195</v>
      </c>
      <c r="F81" s="13">
        <v>500</v>
      </c>
      <c r="G81" s="13">
        <v>300</v>
      </c>
      <c r="H81" s="13">
        <v>5000</v>
      </c>
      <c r="I81" s="13">
        <v>4500</v>
      </c>
      <c r="J81" s="13">
        <v>1000</v>
      </c>
      <c r="K81" s="13">
        <v>1750</v>
      </c>
      <c r="L81" s="13">
        <v>8000</v>
      </c>
      <c r="M81" s="13">
        <v>200</v>
      </c>
      <c r="N81" s="224" t="s">
        <v>2195</v>
      </c>
      <c r="O81" s="13">
        <v>32000</v>
      </c>
      <c r="P81" s="13">
        <v>36000</v>
      </c>
      <c r="Q81" s="13">
        <v>7500</v>
      </c>
      <c r="R81" s="13">
        <v>6500</v>
      </c>
      <c r="S81" s="13">
        <v>450</v>
      </c>
      <c r="T81" s="13">
        <v>150</v>
      </c>
      <c r="U81" s="224" t="s">
        <v>2195</v>
      </c>
      <c r="V81" s="13">
        <v>675</v>
      </c>
      <c r="W81" s="13">
        <v>875</v>
      </c>
      <c r="X81" s="13">
        <v>1500</v>
      </c>
      <c r="Y81" s="13">
        <v>3000</v>
      </c>
      <c r="Z81" s="13">
        <v>2500</v>
      </c>
      <c r="AA81" s="13">
        <v>2500</v>
      </c>
      <c r="AB81" s="13">
        <v>2000</v>
      </c>
      <c r="AC81" s="13">
        <v>6500</v>
      </c>
      <c r="AD81" s="13">
        <v>200</v>
      </c>
      <c r="AE81" s="224" t="s">
        <v>2195</v>
      </c>
    </row>
    <row r="82" spans="1:35">
      <c r="B82" s="13" t="s">
        <v>2278</v>
      </c>
      <c r="C82" s="13">
        <v>1000</v>
      </c>
      <c r="D82" s="48">
        <v>2425</v>
      </c>
      <c r="E82" s="48">
        <v>2000</v>
      </c>
      <c r="F82" s="59">
        <v>462.5</v>
      </c>
      <c r="G82" s="13">
        <v>300</v>
      </c>
      <c r="H82" s="13">
        <v>5250</v>
      </c>
      <c r="I82" s="13">
        <v>5000</v>
      </c>
      <c r="J82" s="13">
        <v>1000</v>
      </c>
      <c r="K82" s="13">
        <v>1875</v>
      </c>
      <c r="L82" s="13">
        <v>7500</v>
      </c>
      <c r="M82" s="13">
        <v>200</v>
      </c>
      <c r="N82" s="48">
        <v>15000</v>
      </c>
      <c r="O82" s="13">
        <v>31750</v>
      </c>
      <c r="P82" s="13">
        <v>34750</v>
      </c>
      <c r="Q82" s="13">
        <v>7500</v>
      </c>
      <c r="R82" s="13">
        <v>6250</v>
      </c>
      <c r="S82" s="13">
        <v>425</v>
      </c>
      <c r="T82" s="13">
        <v>150</v>
      </c>
      <c r="U82" s="48">
        <v>875</v>
      </c>
      <c r="V82" s="13">
        <v>625</v>
      </c>
      <c r="W82" s="13">
        <v>825</v>
      </c>
      <c r="X82" s="13">
        <v>1500</v>
      </c>
      <c r="Y82" s="13">
        <v>3000</v>
      </c>
      <c r="Z82" s="13">
        <v>2500</v>
      </c>
      <c r="AA82" s="13">
        <v>2500</v>
      </c>
      <c r="AB82" s="13">
        <v>1500</v>
      </c>
      <c r="AC82" s="13">
        <v>6500</v>
      </c>
      <c r="AD82" s="13">
        <v>200</v>
      </c>
      <c r="AE82" s="48">
        <v>500</v>
      </c>
    </row>
    <row r="83" spans="1:35">
      <c r="B83" s="13" t="s">
        <v>2283</v>
      </c>
      <c r="C83" s="13">
        <v>1000</v>
      </c>
      <c r="D83" s="48">
        <v>3050</v>
      </c>
      <c r="E83" s="224" t="s">
        <v>2195</v>
      </c>
      <c r="F83" s="13">
        <v>500</v>
      </c>
      <c r="G83" s="13">
        <v>300</v>
      </c>
      <c r="H83" s="13">
        <v>5000</v>
      </c>
      <c r="I83" s="13">
        <v>7500</v>
      </c>
      <c r="J83" s="13">
        <v>1000</v>
      </c>
      <c r="K83" s="13">
        <v>2900</v>
      </c>
      <c r="L83" s="13">
        <v>8500</v>
      </c>
      <c r="M83" s="224" t="s">
        <v>2195</v>
      </c>
      <c r="N83" s="224" t="s">
        <v>2195</v>
      </c>
      <c r="O83" s="13">
        <v>32500</v>
      </c>
      <c r="P83" s="13">
        <v>45000</v>
      </c>
      <c r="Q83" s="224" t="s">
        <v>2195</v>
      </c>
      <c r="R83" s="224" t="s">
        <v>2195</v>
      </c>
      <c r="S83" s="13">
        <v>800</v>
      </c>
      <c r="T83" s="13">
        <v>200</v>
      </c>
      <c r="U83" s="48" t="s">
        <v>2195</v>
      </c>
      <c r="V83" s="224" t="s">
        <v>2195</v>
      </c>
      <c r="W83" s="13">
        <v>1500</v>
      </c>
      <c r="X83" s="13">
        <v>2500</v>
      </c>
      <c r="Y83" s="224" t="s">
        <v>2195</v>
      </c>
      <c r="Z83" s="224" t="s">
        <v>2195</v>
      </c>
      <c r="AA83" s="224" t="s">
        <v>2195</v>
      </c>
      <c r="AB83" s="224" t="s">
        <v>2195</v>
      </c>
      <c r="AC83" s="224" t="s">
        <v>2195</v>
      </c>
      <c r="AD83" s="224" t="s">
        <v>2195</v>
      </c>
      <c r="AE83" s="224" t="s">
        <v>2195</v>
      </c>
    </row>
    <row r="84" spans="1:35">
      <c r="B84" s="13" t="s">
        <v>2280</v>
      </c>
      <c r="C84" s="50">
        <f>(C83-C82)/C82</f>
        <v>0</v>
      </c>
      <c r="D84" s="51">
        <f>(D83-D82)/D82</f>
        <v>0.25773195876288657</v>
      </c>
      <c r="E84" s="225" t="s">
        <v>2281</v>
      </c>
      <c r="F84" s="56">
        <f t="shared" ref="F84:X84" si="8">(F83-F82)/F82</f>
        <v>8.1081081081081086E-2</v>
      </c>
      <c r="G84" s="50">
        <f t="shared" si="8"/>
        <v>0</v>
      </c>
      <c r="H84" s="50">
        <f t="shared" si="8"/>
        <v>-4.7619047619047616E-2</v>
      </c>
      <c r="I84" s="51">
        <f t="shared" si="8"/>
        <v>0.5</v>
      </c>
      <c r="J84" s="50">
        <f t="shared" si="8"/>
        <v>0</v>
      </c>
      <c r="K84" s="51">
        <f t="shared" si="8"/>
        <v>0.54666666666666663</v>
      </c>
      <c r="L84" s="56">
        <f t="shared" si="8"/>
        <v>0.13333333333333333</v>
      </c>
      <c r="M84" s="225" t="s">
        <v>2281</v>
      </c>
      <c r="N84" s="225" t="s">
        <v>2281</v>
      </c>
      <c r="O84" s="56">
        <f t="shared" si="8"/>
        <v>2.3622047244094488E-2</v>
      </c>
      <c r="P84" s="51">
        <f t="shared" si="8"/>
        <v>0.29496402877697842</v>
      </c>
      <c r="Q84" s="225" t="s">
        <v>2281</v>
      </c>
      <c r="R84" s="225" t="s">
        <v>2281</v>
      </c>
      <c r="S84" s="51">
        <f t="shared" si="8"/>
        <v>0.88235294117647056</v>
      </c>
      <c r="T84" s="51">
        <f t="shared" si="8"/>
        <v>0.33333333333333331</v>
      </c>
      <c r="U84" s="225" t="s">
        <v>2281</v>
      </c>
      <c r="V84" s="225" t="s">
        <v>2281</v>
      </c>
      <c r="W84" s="51">
        <f t="shared" si="8"/>
        <v>0.81818181818181823</v>
      </c>
      <c r="X84" s="51">
        <f t="shared" si="8"/>
        <v>0.66666666666666663</v>
      </c>
      <c r="Y84" s="225" t="s">
        <v>2281</v>
      </c>
      <c r="Z84" s="225" t="s">
        <v>2281</v>
      </c>
      <c r="AA84" s="225" t="s">
        <v>2281</v>
      </c>
      <c r="AB84" s="225" t="s">
        <v>2281</v>
      </c>
      <c r="AC84" s="225" t="s">
        <v>2281</v>
      </c>
      <c r="AD84" s="225" t="s">
        <v>2281</v>
      </c>
      <c r="AE84" s="225" t="s">
        <v>2281</v>
      </c>
      <c r="AF84" s="57"/>
      <c r="AG84" s="57"/>
      <c r="AH84" s="57"/>
      <c r="AI84" s="57"/>
    </row>
    <row r="87" spans="1:35">
      <c r="A87" s="20" t="s">
        <v>2205</v>
      </c>
    </row>
    <row r="90" spans="1:35">
      <c r="B90" s="13" t="s">
        <v>2278</v>
      </c>
      <c r="C90" s="13">
        <v>1000</v>
      </c>
      <c r="D90" s="13">
        <v>2425</v>
      </c>
      <c r="E90" s="13">
        <v>2000</v>
      </c>
      <c r="F90" s="13">
        <v>600</v>
      </c>
      <c r="G90" s="13">
        <v>500</v>
      </c>
      <c r="H90" s="13">
        <v>7500</v>
      </c>
      <c r="I90" s="13">
        <v>12500</v>
      </c>
      <c r="J90" s="59">
        <v>1537.5</v>
      </c>
      <c r="K90" s="13">
        <v>5000</v>
      </c>
      <c r="L90" s="224" t="s">
        <v>2195</v>
      </c>
      <c r="M90" s="224" t="s">
        <v>2195</v>
      </c>
      <c r="N90" s="224" t="s">
        <v>2195</v>
      </c>
      <c r="O90" s="224" t="s">
        <v>2195</v>
      </c>
      <c r="P90" s="224" t="s">
        <v>2195</v>
      </c>
      <c r="Q90" s="13">
        <v>7500</v>
      </c>
      <c r="R90" s="13">
        <v>5500</v>
      </c>
      <c r="S90" s="13">
        <v>500</v>
      </c>
      <c r="T90" s="13">
        <v>175</v>
      </c>
      <c r="U90" s="224" t="s">
        <v>2195</v>
      </c>
      <c r="V90" s="224" t="s">
        <v>2195</v>
      </c>
      <c r="W90" s="224" t="s">
        <v>2195</v>
      </c>
      <c r="X90" s="13">
        <v>1500</v>
      </c>
      <c r="Y90" s="13">
        <v>3000</v>
      </c>
      <c r="Z90" s="13">
        <v>2375</v>
      </c>
      <c r="AA90" s="13">
        <v>2500</v>
      </c>
      <c r="AB90" s="13">
        <v>2000</v>
      </c>
      <c r="AC90" s="224" t="s">
        <v>2195</v>
      </c>
      <c r="AD90" s="13">
        <v>325</v>
      </c>
      <c r="AE90" s="224" t="s">
        <v>2195</v>
      </c>
    </row>
    <row r="91" spans="1:35">
      <c r="B91" s="13" t="s">
        <v>2283</v>
      </c>
      <c r="C91" s="13">
        <v>1250</v>
      </c>
      <c r="D91" s="224" t="s">
        <v>2195</v>
      </c>
      <c r="E91" s="224" t="s">
        <v>2195</v>
      </c>
      <c r="F91" s="224" t="s">
        <v>2195</v>
      </c>
      <c r="G91" s="13">
        <v>500</v>
      </c>
      <c r="H91" s="13">
        <v>10000</v>
      </c>
      <c r="I91" s="13">
        <v>12500</v>
      </c>
      <c r="J91" s="13">
        <v>1500</v>
      </c>
      <c r="K91" s="13">
        <v>5000</v>
      </c>
      <c r="L91" s="13">
        <v>6500</v>
      </c>
      <c r="M91" s="13">
        <v>100</v>
      </c>
      <c r="N91" s="224" t="s">
        <v>2195</v>
      </c>
      <c r="O91" s="13">
        <v>29250</v>
      </c>
      <c r="P91" s="13">
        <v>35125</v>
      </c>
      <c r="Q91" s="13">
        <v>7500</v>
      </c>
      <c r="R91" s="13">
        <v>5000</v>
      </c>
      <c r="S91" s="13">
        <v>750</v>
      </c>
      <c r="T91" s="224" t="s">
        <v>2195</v>
      </c>
      <c r="U91" s="13">
        <v>650</v>
      </c>
      <c r="V91" s="13">
        <v>1000</v>
      </c>
      <c r="W91" s="13">
        <v>1500</v>
      </c>
      <c r="X91" s="13">
        <v>2000</v>
      </c>
      <c r="Y91" s="13">
        <v>3000</v>
      </c>
      <c r="Z91" s="13">
        <v>2000</v>
      </c>
      <c r="AA91" s="13">
        <v>2000</v>
      </c>
      <c r="AB91" s="13">
        <v>2000</v>
      </c>
      <c r="AC91" s="13">
        <v>3000</v>
      </c>
      <c r="AD91" s="13">
        <v>325</v>
      </c>
      <c r="AE91" s="13">
        <v>300</v>
      </c>
    </row>
    <row r="92" spans="1:35">
      <c r="B92" s="13" t="s">
        <v>2280</v>
      </c>
      <c r="C92" s="51">
        <f>(C91-C90)/C90</f>
        <v>0.25</v>
      </c>
      <c r="D92" s="225" t="s">
        <v>2281</v>
      </c>
      <c r="E92" s="225" t="s">
        <v>2281</v>
      </c>
      <c r="F92" s="225" t="s">
        <v>2281</v>
      </c>
      <c r="G92" s="50">
        <f t="shared" ref="G92:AB92" si="9">(G91-G90)/G90</f>
        <v>0</v>
      </c>
      <c r="H92" s="51">
        <f t="shared" si="9"/>
        <v>0.33333333333333331</v>
      </c>
      <c r="I92" s="50">
        <f t="shared" si="9"/>
        <v>0</v>
      </c>
      <c r="J92" s="50">
        <f t="shared" si="9"/>
        <v>-2.4390243902439025E-2</v>
      </c>
      <c r="K92" s="50">
        <f t="shared" si="9"/>
        <v>0</v>
      </c>
      <c r="L92" s="225" t="s">
        <v>2281</v>
      </c>
      <c r="M92" s="225" t="s">
        <v>2281</v>
      </c>
      <c r="N92" s="225" t="s">
        <v>2281</v>
      </c>
      <c r="O92" s="225" t="s">
        <v>2281</v>
      </c>
      <c r="P92" s="225" t="s">
        <v>2281</v>
      </c>
      <c r="Q92" s="50">
        <f t="shared" si="9"/>
        <v>0</v>
      </c>
      <c r="R92" s="165">
        <f t="shared" si="9"/>
        <v>-9.0909090909090912E-2</v>
      </c>
      <c r="S92" s="51">
        <f t="shared" si="9"/>
        <v>0.5</v>
      </c>
      <c r="T92" s="225" t="s">
        <v>2281</v>
      </c>
      <c r="U92" s="225" t="s">
        <v>2281</v>
      </c>
      <c r="V92" s="225" t="s">
        <v>2281</v>
      </c>
      <c r="W92" s="225" t="s">
        <v>2281</v>
      </c>
      <c r="X92" s="51">
        <f t="shared" si="9"/>
        <v>0.33333333333333331</v>
      </c>
      <c r="Y92" s="50">
        <f t="shared" si="9"/>
        <v>0</v>
      </c>
      <c r="Z92" s="164">
        <f t="shared" si="9"/>
        <v>-0.15789473684210525</v>
      </c>
      <c r="AA92" s="164">
        <f t="shared" si="9"/>
        <v>-0.2</v>
      </c>
      <c r="AB92" s="50">
        <f t="shared" si="9"/>
        <v>0</v>
      </c>
      <c r="AC92" s="225" t="s">
        <v>2281</v>
      </c>
      <c r="AD92" s="225" t="s">
        <v>2281</v>
      </c>
      <c r="AE92" s="225" t="s">
        <v>2281</v>
      </c>
    </row>
    <row r="96" spans="1:35">
      <c r="A96" s="20" t="s">
        <v>2206</v>
      </c>
    </row>
    <row r="99" spans="1:31">
      <c r="B99" s="13" t="s">
        <v>2278</v>
      </c>
      <c r="C99" s="13">
        <v>1375</v>
      </c>
      <c r="D99" s="13">
        <v>4500</v>
      </c>
      <c r="E99" s="13">
        <v>5000</v>
      </c>
      <c r="F99" s="13">
        <v>500</v>
      </c>
      <c r="G99" s="13">
        <v>350</v>
      </c>
      <c r="H99" s="13">
        <v>7000</v>
      </c>
      <c r="I99" s="13">
        <v>15000</v>
      </c>
      <c r="J99" s="13">
        <v>1000</v>
      </c>
      <c r="K99" s="13">
        <v>3500</v>
      </c>
      <c r="L99" s="224" t="s">
        <v>2195</v>
      </c>
      <c r="M99" s="224" t="s">
        <v>2195</v>
      </c>
      <c r="N99" s="224" t="s">
        <v>2195</v>
      </c>
      <c r="O99" s="224" t="s">
        <v>2195</v>
      </c>
      <c r="P99" s="224" t="s">
        <v>2195</v>
      </c>
      <c r="Q99" s="13">
        <v>8500</v>
      </c>
      <c r="R99" s="13">
        <v>6750</v>
      </c>
      <c r="S99" s="13">
        <v>1750</v>
      </c>
      <c r="T99" s="13">
        <v>200</v>
      </c>
      <c r="U99" s="224" t="s">
        <v>2195</v>
      </c>
      <c r="V99" s="224" t="s">
        <v>2195</v>
      </c>
      <c r="W99" s="13">
        <v>1500</v>
      </c>
      <c r="X99" s="13">
        <v>1500</v>
      </c>
      <c r="Y99" s="13">
        <v>3500</v>
      </c>
      <c r="Z99" s="13">
        <v>3000</v>
      </c>
      <c r="AA99" s="13">
        <v>3500</v>
      </c>
      <c r="AB99" s="13">
        <v>6000</v>
      </c>
      <c r="AC99" s="13">
        <v>7000</v>
      </c>
      <c r="AD99" s="13">
        <v>500</v>
      </c>
      <c r="AE99" s="224" t="s">
        <v>2195</v>
      </c>
    </row>
    <row r="100" spans="1:31">
      <c r="B100" s="13" t="s">
        <v>2283</v>
      </c>
      <c r="C100" s="13">
        <v>1500</v>
      </c>
      <c r="D100" s="13">
        <v>4500</v>
      </c>
      <c r="E100" s="13">
        <v>5000</v>
      </c>
      <c r="F100" s="13">
        <v>550</v>
      </c>
      <c r="G100" s="13">
        <v>350</v>
      </c>
      <c r="H100" s="13">
        <v>7000</v>
      </c>
      <c r="I100" s="13">
        <v>15000</v>
      </c>
      <c r="J100" s="13">
        <v>1500</v>
      </c>
      <c r="K100" s="13">
        <v>2500</v>
      </c>
      <c r="L100" s="13">
        <v>4500</v>
      </c>
      <c r="M100" s="13">
        <v>100</v>
      </c>
      <c r="N100" s="224" t="s">
        <v>2195</v>
      </c>
      <c r="O100" s="224" t="s">
        <v>2195</v>
      </c>
      <c r="P100" s="224" t="s">
        <v>2195</v>
      </c>
      <c r="Q100" s="13">
        <v>8500</v>
      </c>
      <c r="R100" s="13">
        <v>7500</v>
      </c>
      <c r="S100" s="13">
        <v>2375</v>
      </c>
      <c r="T100" s="59">
        <v>237.5</v>
      </c>
      <c r="U100" s="13">
        <v>750</v>
      </c>
      <c r="V100" s="13">
        <v>1250</v>
      </c>
      <c r="W100" s="13">
        <v>2000</v>
      </c>
      <c r="X100" s="13">
        <v>2000</v>
      </c>
      <c r="Y100" s="13">
        <v>3750</v>
      </c>
      <c r="Z100" s="13">
        <v>3000</v>
      </c>
      <c r="AA100" s="13">
        <v>3000</v>
      </c>
      <c r="AB100" s="13">
        <v>3750</v>
      </c>
      <c r="AC100" s="13">
        <v>7000</v>
      </c>
      <c r="AD100" s="13">
        <v>500</v>
      </c>
      <c r="AE100" s="13">
        <v>200</v>
      </c>
    </row>
    <row r="101" spans="1:31">
      <c r="B101" s="13" t="s">
        <v>2280</v>
      </c>
      <c r="C101" s="51">
        <f>(C100-C99)/C99</f>
        <v>9.0909090909090912E-2</v>
      </c>
      <c r="D101" s="50">
        <f t="shared" ref="D101:AD101" si="10">(D100-D99)/D99</f>
        <v>0</v>
      </c>
      <c r="E101" s="50">
        <f t="shared" si="10"/>
        <v>0</v>
      </c>
      <c r="F101" s="51">
        <f t="shared" si="10"/>
        <v>0.1</v>
      </c>
      <c r="G101" s="50">
        <f t="shared" si="10"/>
        <v>0</v>
      </c>
      <c r="H101" s="50">
        <f t="shared" si="10"/>
        <v>0</v>
      </c>
      <c r="I101" s="50">
        <f t="shared" si="10"/>
        <v>0</v>
      </c>
      <c r="J101" s="51">
        <f t="shared" si="10"/>
        <v>0.5</v>
      </c>
      <c r="K101" s="164">
        <f t="shared" si="10"/>
        <v>-0.2857142857142857</v>
      </c>
      <c r="L101" s="225" t="s">
        <v>2281</v>
      </c>
      <c r="M101" s="225" t="s">
        <v>2281</v>
      </c>
      <c r="N101" s="225" t="s">
        <v>2281</v>
      </c>
      <c r="O101" s="225" t="s">
        <v>2281</v>
      </c>
      <c r="P101" s="225" t="s">
        <v>2281</v>
      </c>
      <c r="Q101" s="50">
        <f t="shared" si="10"/>
        <v>0</v>
      </c>
      <c r="R101" s="56">
        <f t="shared" si="10"/>
        <v>0.1111111111111111</v>
      </c>
      <c r="S101" s="51">
        <f t="shared" si="10"/>
        <v>0.35714285714285715</v>
      </c>
      <c r="T101" s="56">
        <f t="shared" si="10"/>
        <v>0.1875</v>
      </c>
      <c r="U101" s="225" t="s">
        <v>2281</v>
      </c>
      <c r="V101" s="225" t="s">
        <v>2281</v>
      </c>
      <c r="W101" s="51">
        <f t="shared" si="10"/>
        <v>0.33333333333333331</v>
      </c>
      <c r="X101" s="51">
        <f t="shared" si="10"/>
        <v>0.33333333333333331</v>
      </c>
      <c r="Y101" s="56">
        <f t="shared" si="10"/>
        <v>7.1428571428571425E-2</v>
      </c>
      <c r="Z101" s="50">
        <f t="shared" si="10"/>
        <v>0</v>
      </c>
      <c r="AA101" s="164">
        <f t="shared" si="10"/>
        <v>-0.14285714285714285</v>
      </c>
      <c r="AB101" s="164">
        <f>(AB100-AB99)/AB99</f>
        <v>-0.375</v>
      </c>
      <c r="AC101" s="50">
        <f t="shared" si="10"/>
        <v>0</v>
      </c>
      <c r="AD101" s="50">
        <f t="shared" si="10"/>
        <v>0</v>
      </c>
      <c r="AE101" s="225" t="s">
        <v>2281</v>
      </c>
    </row>
    <row r="106" spans="1:31">
      <c r="A106" s="20" t="s">
        <v>2286</v>
      </c>
    </row>
    <row r="108" spans="1:31">
      <c r="B108" s="13" t="s">
        <v>2278</v>
      </c>
      <c r="C108" s="13">
        <v>1250</v>
      </c>
      <c r="D108" s="224" t="s">
        <v>2195</v>
      </c>
      <c r="E108" s="224" t="s">
        <v>2195</v>
      </c>
      <c r="F108" s="224" t="s">
        <v>2195</v>
      </c>
      <c r="G108" s="224" t="s">
        <v>2195</v>
      </c>
      <c r="H108" s="224" t="s">
        <v>2195</v>
      </c>
      <c r="I108" s="224" t="s">
        <v>2195</v>
      </c>
      <c r="J108" s="224" t="s">
        <v>2195</v>
      </c>
      <c r="K108" s="224" t="s">
        <v>2195</v>
      </c>
      <c r="L108" s="224" t="s">
        <v>2195</v>
      </c>
      <c r="M108" s="224" t="s">
        <v>2195</v>
      </c>
      <c r="N108" s="224" t="s">
        <v>2195</v>
      </c>
      <c r="O108" s="224" t="s">
        <v>2195</v>
      </c>
      <c r="P108" s="224" t="s">
        <v>2195</v>
      </c>
      <c r="Q108" s="13">
        <v>8000</v>
      </c>
      <c r="R108" s="13">
        <v>6500</v>
      </c>
      <c r="S108" s="13">
        <v>500</v>
      </c>
      <c r="T108" s="224" t="s">
        <v>2195</v>
      </c>
      <c r="U108" s="224" t="s">
        <v>2195</v>
      </c>
      <c r="V108" s="224" t="s">
        <v>2195</v>
      </c>
      <c r="W108" s="224" t="s">
        <v>2195</v>
      </c>
      <c r="X108" s="224" t="s">
        <v>2195</v>
      </c>
      <c r="Y108" s="224" t="s">
        <v>2195</v>
      </c>
      <c r="Z108" s="224" t="s">
        <v>2195</v>
      </c>
      <c r="AA108" s="224" t="s">
        <v>2195</v>
      </c>
      <c r="AB108" s="224" t="s">
        <v>2195</v>
      </c>
      <c r="AC108" s="224" t="s">
        <v>2195</v>
      </c>
      <c r="AD108" s="224" t="s">
        <v>2195</v>
      </c>
      <c r="AE108" s="224" t="s">
        <v>2195</v>
      </c>
    </row>
    <row r="109" spans="1:31">
      <c r="B109" s="13" t="s">
        <v>2283</v>
      </c>
      <c r="C109" s="13">
        <v>1300</v>
      </c>
      <c r="D109" s="224" t="s">
        <v>2195</v>
      </c>
      <c r="E109" s="224" t="s">
        <v>2195</v>
      </c>
      <c r="F109" s="224" t="s">
        <v>2195</v>
      </c>
      <c r="G109" s="224" t="s">
        <v>2195</v>
      </c>
      <c r="H109" s="13">
        <v>5250</v>
      </c>
      <c r="I109" s="13">
        <v>12500</v>
      </c>
      <c r="J109" s="224" t="s">
        <v>2195</v>
      </c>
      <c r="K109" s="13">
        <v>2750</v>
      </c>
      <c r="L109" s="224" t="s">
        <v>2195</v>
      </c>
      <c r="M109" s="224" t="s">
        <v>2195</v>
      </c>
      <c r="N109" s="224" t="s">
        <v>2195</v>
      </c>
      <c r="O109" s="224" t="s">
        <v>2195</v>
      </c>
      <c r="P109" s="224" t="s">
        <v>2195</v>
      </c>
      <c r="Q109" s="224" t="s">
        <v>2195</v>
      </c>
      <c r="R109" s="224" t="s">
        <v>2195</v>
      </c>
      <c r="S109" s="224" t="s">
        <v>2195</v>
      </c>
      <c r="T109" s="13">
        <v>200</v>
      </c>
      <c r="U109" s="224" t="s">
        <v>2195</v>
      </c>
      <c r="V109" s="224" t="s">
        <v>2195</v>
      </c>
      <c r="W109" s="224" t="s">
        <v>2195</v>
      </c>
      <c r="X109" s="224" t="s">
        <v>2195</v>
      </c>
      <c r="Y109" s="224" t="s">
        <v>2195</v>
      </c>
      <c r="Z109" s="224" t="s">
        <v>2195</v>
      </c>
      <c r="AA109" s="224" t="s">
        <v>2195</v>
      </c>
      <c r="AB109" s="224" t="s">
        <v>2195</v>
      </c>
      <c r="AC109" s="224" t="s">
        <v>2195</v>
      </c>
      <c r="AD109" s="224" t="s">
        <v>2195</v>
      </c>
      <c r="AE109" s="224" t="s">
        <v>2195</v>
      </c>
    </row>
    <row r="110" spans="1:31">
      <c r="B110" s="13" t="s">
        <v>2280</v>
      </c>
      <c r="C110" s="56">
        <f>(C109-C108)/C108</f>
        <v>0.04</v>
      </c>
      <c r="D110" s="225" t="s">
        <v>2281</v>
      </c>
      <c r="E110" s="225" t="s">
        <v>2281</v>
      </c>
      <c r="F110" s="225" t="s">
        <v>2281</v>
      </c>
      <c r="G110" s="225" t="s">
        <v>2281</v>
      </c>
      <c r="H110" s="225" t="s">
        <v>2281</v>
      </c>
      <c r="I110" s="225" t="s">
        <v>2281</v>
      </c>
      <c r="J110" s="225" t="s">
        <v>2281</v>
      </c>
      <c r="K110" s="225" t="s">
        <v>2281</v>
      </c>
      <c r="L110" s="225" t="s">
        <v>2281</v>
      </c>
      <c r="M110" s="225" t="s">
        <v>2281</v>
      </c>
      <c r="N110" s="225" t="s">
        <v>2281</v>
      </c>
      <c r="O110" s="225" t="s">
        <v>2281</v>
      </c>
      <c r="P110" s="225" t="s">
        <v>2281</v>
      </c>
      <c r="Q110" s="225" t="s">
        <v>2281</v>
      </c>
      <c r="R110" s="225" t="s">
        <v>2281</v>
      </c>
      <c r="S110" s="225" t="s">
        <v>2281</v>
      </c>
      <c r="T110" s="225" t="s">
        <v>2281</v>
      </c>
      <c r="U110" s="225" t="s">
        <v>2281</v>
      </c>
      <c r="V110" s="225" t="s">
        <v>2281</v>
      </c>
      <c r="W110" s="225" t="s">
        <v>2281</v>
      </c>
      <c r="X110" s="225" t="s">
        <v>2281</v>
      </c>
      <c r="Y110" s="225" t="s">
        <v>2281</v>
      </c>
      <c r="Z110" s="225" t="s">
        <v>2281</v>
      </c>
      <c r="AA110" s="225" t="s">
        <v>2281</v>
      </c>
      <c r="AB110" s="225" t="s">
        <v>2281</v>
      </c>
      <c r="AC110" s="225" t="s">
        <v>2281</v>
      </c>
      <c r="AD110" s="225" t="s">
        <v>2281</v>
      </c>
      <c r="AE110" s="225" t="s">
        <v>2281</v>
      </c>
    </row>
    <row r="115" spans="1:31">
      <c r="A115" s="20" t="s">
        <v>2287</v>
      </c>
    </row>
    <row r="117" spans="1:31">
      <c r="B117" s="13" t="s">
        <v>2278</v>
      </c>
      <c r="C117" s="13">
        <v>3250</v>
      </c>
      <c r="D117" s="13">
        <v>1600</v>
      </c>
      <c r="E117" s="13">
        <v>2000</v>
      </c>
      <c r="F117" s="13">
        <v>1500</v>
      </c>
      <c r="G117" s="13">
        <v>325</v>
      </c>
      <c r="H117" s="13">
        <v>5125</v>
      </c>
      <c r="I117" s="13">
        <v>3500</v>
      </c>
      <c r="J117" s="59">
        <v>1537.5</v>
      </c>
      <c r="K117" s="13">
        <v>2050</v>
      </c>
      <c r="L117" s="13">
        <v>7750</v>
      </c>
      <c r="M117" s="224" t="s">
        <v>2195</v>
      </c>
      <c r="N117" s="224" t="s">
        <v>2195</v>
      </c>
      <c r="O117" s="224" t="s">
        <v>2195</v>
      </c>
      <c r="P117" s="224" t="s">
        <v>2195</v>
      </c>
      <c r="Q117" s="224" t="s">
        <v>2195</v>
      </c>
      <c r="R117" s="224" t="s">
        <v>2195</v>
      </c>
      <c r="S117" s="224" t="s">
        <v>2195</v>
      </c>
      <c r="T117" s="224" t="s">
        <v>2195</v>
      </c>
      <c r="U117" s="224" t="s">
        <v>2195</v>
      </c>
      <c r="V117" s="224" t="s">
        <v>2195</v>
      </c>
      <c r="W117" s="224" t="s">
        <v>2195</v>
      </c>
      <c r="X117" s="224" t="s">
        <v>2195</v>
      </c>
      <c r="Y117" s="224" t="s">
        <v>2195</v>
      </c>
      <c r="Z117" s="224" t="s">
        <v>2195</v>
      </c>
      <c r="AA117" s="224" t="s">
        <v>2195</v>
      </c>
      <c r="AB117" s="13">
        <v>1750</v>
      </c>
      <c r="AC117" s="224" t="s">
        <v>2195</v>
      </c>
      <c r="AD117" s="13">
        <v>1000</v>
      </c>
      <c r="AE117" s="13">
        <v>875</v>
      </c>
    </row>
    <row r="118" spans="1:31">
      <c r="B118" s="13" t="s">
        <v>2283</v>
      </c>
      <c r="C118" s="13">
        <v>4000</v>
      </c>
      <c r="D118" s="13">
        <v>1750</v>
      </c>
      <c r="E118" s="13">
        <v>2000</v>
      </c>
      <c r="F118" s="13">
        <v>675</v>
      </c>
      <c r="G118" s="224" t="s">
        <v>2195</v>
      </c>
      <c r="H118" s="224" t="s">
        <v>2195</v>
      </c>
      <c r="I118" s="224" t="s">
        <v>2195</v>
      </c>
      <c r="J118" s="224" t="s">
        <v>2195</v>
      </c>
      <c r="K118" s="224" t="s">
        <v>2195</v>
      </c>
      <c r="L118" s="13">
        <v>9000</v>
      </c>
      <c r="M118" s="13">
        <v>375</v>
      </c>
      <c r="N118" s="224" t="s">
        <v>2195</v>
      </c>
      <c r="O118" s="224" t="s">
        <v>2195</v>
      </c>
      <c r="P118" s="224" t="s">
        <v>2195</v>
      </c>
      <c r="Q118" s="224" t="s">
        <v>2195</v>
      </c>
      <c r="R118" s="224" t="s">
        <v>2195</v>
      </c>
      <c r="S118" s="224" t="s">
        <v>2195</v>
      </c>
      <c r="T118" s="224" t="s">
        <v>2195</v>
      </c>
      <c r="U118" s="224" t="s">
        <v>2195</v>
      </c>
      <c r="V118" s="224" t="s">
        <v>2195</v>
      </c>
      <c r="W118" s="224" t="s">
        <v>2195</v>
      </c>
      <c r="X118" s="224" t="s">
        <v>2195</v>
      </c>
      <c r="Y118" s="224" t="s">
        <v>2195</v>
      </c>
      <c r="Z118" s="224" t="s">
        <v>2195</v>
      </c>
      <c r="AA118" s="224" t="s">
        <v>2195</v>
      </c>
      <c r="AB118" s="13">
        <v>1250</v>
      </c>
      <c r="AC118" s="224" t="s">
        <v>2195</v>
      </c>
      <c r="AD118" s="13">
        <v>1500</v>
      </c>
      <c r="AE118" s="13">
        <v>1125</v>
      </c>
    </row>
    <row r="119" spans="1:31">
      <c r="B119" s="13" t="s">
        <v>2280</v>
      </c>
      <c r="C119" s="51">
        <f>(C118-C117)/C117</f>
        <v>0.23076923076923078</v>
      </c>
      <c r="D119" s="56">
        <f t="shared" ref="D119:AE119" si="11">(D118-D117)/D117</f>
        <v>9.375E-2</v>
      </c>
      <c r="E119" s="50">
        <f t="shared" si="11"/>
        <v>0</v>
      </c>
      <c r="F119" s="164">
        <f t="shared" si="11"/>
        <v>-0.55000000000000004</v>
      </c>
      <c r="G119" s="225" t="s">
        <v>2281</v>
      </c>
      <c r="H119" s="225" t="s">
        <v>2281</v>
      </c>
      <c r="I119" s="225" t="s">
        <v>2281</v>
      </c>
      <c r="J119" s="225" t="s">
        <v>2281</v>
      </c>
      <c r="K119" s="225" t="s">
        <v>2281</v>
      </c>
      <c r="L119" s="51">
        <f t="shared" si="11"/>
        <v>0.16129032258064516</v>
      </c>
      <c r="M119" s="225" t="s">
        <v>2281</v>
      </c>
      <c r="N119" s="225" t="s">
        <v>2281</v>
      </c>
      <c r="O119" s="225" t="s">
        <v>2281</v>
      </c>
      <c r="P119" s="225" t="s">
        <v>2281</v>
      </c>
      <c r="Q119" s="225" t="s">
        <v>2281</v>
      </c>
      <c r="R119" s="225" t="s">
        <v>2281</v>
      </c>
      <c r="S119" s="225" t="s">
        <v>2281</v>
      </c>
      <c r="T119" s="225" t="s">
        <v>2281</v>
      </c>
      <c r="U119" s="225" t="s">
        <v>2281</v>
      </c>
      <c r="V119" s="225" t="s">
        <v>2281</v>
      </c>
      <c r="W119" s="225" t="s">
        <v>2281</v>
      </c>
      <c r="X119" s="225" t="s">
        <v>2281</v>
      </c>
      <c r="Y119" s="225" t="s">
        <v>2281</v>
      </c>
      <c r="Z119" s="225" t="s">
        <v>2281</v>
      </c>
      <c r="AA119" s="225" t="s">
        <v>2281</v>
      </c>
      <c r="AB119" s="164">
        <f t="shared" si="11"/>
        <v>-0.2857142857142857</v>
      </c>
      <c r="AC119" s="225" t="s">
        <v>2281</v>
      </c>
      <c r="AD119" s="51">
        <f t="shared" si="11"/>
        <v>0.5</v>
      </c>
      <c r="AE119" s="51">
        <f t="shared" si="11"/>
        <v>0.2857142857142857</v>
      </c>
    </row>
    <row r="129" spans="1:296">
      <c r="A129" s="20" t="s">
        <v>2212</v>
      </c>
      <c r="B129" s="20"/>
    </row>
    <row r="132" spans="1:296" s="22" customFormat="1">
      <c r="A132" s="22" t="s">
        <v>2213</v>
      </c>
      <c r="B132" s="22" t="s">
        <v>2214</v>
      </c>
      <c r="C132" s="22" t="s">
        <v>2215</v>
      </c>
      <c r="D132" s="22" t="s">
        <v>2216</v>
      </c>
      <c r="E132" s="22" t="s">
        <v>2217</v>
      </c>
      <c r="F132" s="22" t="s">
        <v>2218</v>
      </c>
      <c r="G132" s="22" t="s">
        <v>2219</v>
      </c>
      <c r="H132" s="22" t="s">
        <v>2220</v>
      </c>
      <c r="I132" s="22" t="s">
        <v>2221</v>
      </c>
      <c r="J132" s="22" t="s">
        <v>2222</v>
      </c>
      <c r="K132" s="22" t="s">
        <v>2223</v>
      </c>
      <c r="L132" s="22" t="s">
        <v>2224</v>
      </c>
      <c r="M132" s="22" t="s">
        <v>2225</v>
      </c>
      <c r="N132" s="22" t="s">
        <v>2226</v>
      </c>
      <c r="O132" s="22" t="s">
        <v>2227</v>
      </c>
      <c r="P132" s="22" t="s">
        <v>2228</v>
      </c>
      <c r="Q132" s="22" t="s">
        <v>2229</v>
      </c>
      <c r="R132" s="22" t="s">
        <v>2230</v>
      </c>
      <c r="S132" s="22" t="s">
        <v>2231</v>
      </c>
      <c r="T132" s="22" t="s">
        <v>2232</v>
      </c>
      <c r="U132" s="22" t="s">
        <v>2233</v>
      </c>
      <c r="V132" s="22" t="s">
        <v>2234</v>
      </c>
      <c r="W132" s="22" t="s">
        <v>2235</v>
      </c>
      <c r="X132" s="22" t="s">
        <v>2236</v>
      </c>
      <c r="Y132" s="22" t="s">
        <v>2237</v>
      </c>
      <c r="Z132" s="22" t="s">
        <v>2238</v>
      </c>
      <c r="AA132" s="22" t="s">
        <v>2239</v>
      </c>
      <c r="AB132" s="22" t="s">
        <v>2240</v>
      </c>
      <c r="AC132" s="22" t="s">
        <v>2241</v>
      </c>
      <c r="AD132" s="22" t="s">
        <v>2242</v>
      </c>
      <c r="AE132" s="22" t="s">
        <v>2243</v>
      </c>
      <c r="AF132" s="22" t="s">
        <v>2244</v>
      </c>
      <c r="AG132" s="22" t="s">
        <v>2245</v>
      </c>
      <c r="AH132" s="22" t="s">
        <v>2246</v>
      </c>
      <c r="AI132" s="22" t="s">
        <v>2247</v>
      </c>
      <c r="AJ132" s="22" t="s">
        <v>2248</v>
      </c>
      <c r="AK132" s="22" t="s">
        <v>2249</v>
      </c>
      <c r="AL132" s="22" t="s">
        <v>2250</v>
      </c>
      <c r="AM132" s="22" t="s">
        <v>2251</v>
      </c>
      <c r="AN132" s="22" t="s">
        <v>2252</v>
      </c>
      <c r="AO132" s="22" t="s">
        <v>2253</v>
      </c>
      <c r="AP132" s="22" t="s">
        <v>2254</v>
      </c>
      <c r="AQ132" s="22" t="s">
        <v>2255</v>
      </c>
      <c r="AR132" s="22" t="s">
        <v>2256</v>
      </c>
      <c r="AS132" s="22" t="s">
        <v>2257</v>
      </c>
      <c r="AT132" s="22" t="s">
        <v>2258</v>
      </c>
      <c r="AU132" s="22" t="s">
        <v>2259</v>
      </c>
      <c r="AV132" s="22" t="s">
        <v>2260</v>
      </c>
      <c r="AW132" s="22" t="s">
        <v>2261</v>
      </c>
      <c r="AX132" s="22" t="s">
        <v>2262</v>
      </c>
      <c r="AY132" s="22" t="s">
        <v>2263</v>
      </c>
      <c r="AZ132" s="22" t="s">
        <v>2264</v>
      </c>
      <c r="BA132" s="22" t="s">
        <v>2265</v>
      </c>
      <c r="BB132" s="22" t="s">
        <v>2266</v>
      </c>
      <c r="BC132" s="22" t="s">
        <v>2267</v>
      </c>
      <c r="BD132" s="22" t="s">
        <v>2268</v>
      </c>
      <c r="BE132" s="22" t="s">
        <v>2269</v>
      </c>
      <c r="BF132" s="38" t="s">
        <v>2270</v>
      </c>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c r="JC132" s="13"/>
      <c r="JD132" s="13"/>
      <c r="JE132" s="13"/>
      <c r="JF132" s="13"/>
      <c r="JG132" s="13"/>
      <c r="JH132" s="13"/>
      <c r="JI132" s="13"/>
      <c r="JJ132" s="13"/>
      <c r="JK132" s="13"/>
      <c r="JL132" s="13"/>
      <c r="JM132" s="13"/>
      <c r="JN132" s="13"/>
      <c r="JO132" s="13"/>
      <c r="JP132" s="13"/>
      <c r="JQ132" s="13"/>
      <c r="JR132" s="13"/>
      <c r="JS132" s="13"/>
      <c r="JT132" s="13"/>
      <c r="JU132" s="13"/>
      <c r="JV132" s="13"/>
      <c r="JW132" s="13"/>
      <c r="JX132" s="13"/>
      <c r="JY132" s="13"/>
      <c r="JZ132" s="13"/>
      <c r="KA132" s="13"/>
      <c r="KB132" s="13"/>
      <c r="KC132" s="13"/>
      <c r="KD132" s="13"/>
      <c r="KE132" s="13"/>
      <c r="KF132" s="13"/>
      <c r="KG132" s="13"/>
      <c r="KH132" s="13"/>
      <c r="KI132" s="13"/>
      <c r="KJ132" s="58"/>
    </row>
    <row r="134" spans="1:296">
      <c r="B134" s="13" t="s">
        <v>2273</v>
      </c>
      <c r="C134" s="13">
        <v>250</v>
      </c>
      <c r="D134" s="13">
        <v>750</v>
      </c>
      <c r="E134" s="13">
        <v>5250</v>
      </c>
      <c r="F134" s="48">
        <v>225</v>
      </c>
      <c r="G134" s="13">
        <v>600</v>
      </c>
      <c r="H134" s="13">
        <v>4200</v>
      </c>
      <c r="I134" s="48">
        <v>300</v>
      </c>
      <c r="J134" s="13">
        <v>900</v>
      </c>
      <c r="K134" s="13">
        <v>6300</v>
      </c>
      <c r="L134" s="55">
        <v>225</v>
      </c>
      <c r="M134" s="13">
        <v>650</v>
      </c>
      <c r="N134" s="13">
        <v>4550</v>
      </c>
      <c r="O134" s="48">
        <v>450</v>
      </c>
      <c r="P134" s="13">
        <v>1350</v>
      </c>
      <c r="Q134" s="13">
        <v>3150</v>
      </c>
      <c r="R134" s="13">
        <v>450</v>
      </c>
      <c r="S134" s="224" t="s">
        <v>2195</v>
      </c>
      <c r="T134" s="224" t="s">
        <v>2195</v>
      </c>
      <c r="U134" s="224" t="s">
        <v>2195</v>
      </c>
      <c r="V134" s="224" t="s">
        <v>2195</v>
      </c>
      <c r="W134" s="224" t="s">
        <v>2195</v>
      </c>
      <c r="X134" s="13">
        <v>500</v>
      </c>
      <c r="Y134" s="13">
        <v>750</v>
      </c>
      <c r="Z134" s="13">
        <v>300</v>
      </c>
      <c r="AA134" s="224" t="s">
        <v>2195</v>
      </c>
      <c r="AB134" s="13">
        <v>3375</v>
      </c>
      <c r="AC134" s="13">
        <v>3000</v>
      </c>
      <c r="AD134" s="13">
        <v>1300</v>
      </c>
      <c r="AE134" s="13">
        <v>1300</v>
      </c>
      <c r="AF134" s="13">
        <v>600</v>
      </c>
      <c r="AG134" s="224" t="s">
        <v>2195</v>
      </c>
      <c r="AH134" s="224" t="s">
        <v>2195</v>
      </c>
      <c r="AI134" s="224" t="s">
        <v>2195</v>
      </c>
      <c r="AJ134" s="224" t="s">
        <v>2195</v>
      </c>
      <c r="AK134" s="48" t="s">
        <v>2195</v>
      </c>
      <c r="AL134" s="13">
        <v>3500</v>
      </c>
      <c r="AM134" s="224" t="s">
        <v>2195</v>
      </c>
      <c r="AN134" s="13">
        <v>1500</v>
      </c>
      <c r="AO134" s="13">
        <v>10500</v>
      </c>
      <c r="AP134" s="224" t="s">
        <v>2195</v>
      </c>
      <c r="AQ134" s="13">
        <v>1400</v>
      </c>
      <c r="AR134" s="13">
        <v>9800</v>
      </c>
      <c r="AS134" s="224" t="s">
        <v>2195</v>
      </c>
      <c r="AT134" s="13">
        <v>700</v>
      </c>
      <c r="AU134" s="13">
        <v>200</v>
      </c>
      <c r="AV134" s="224" t="s">
        <v>2195</v>
      </c>
      <c r="AW134" s="13">
        <v>225</v>
      </c>
      <c r="AX134" s="224" t="s">
        <v>2195</v>
      </c>
      <c r="AY134" s="13">
        <v>225</v>
      </c>
      <c r="AZ134" s="13">
        <v>1150</v>
      </c>
      <c r="BA134" s="13">
        <v>2700</v>
      </c>
      <c r="BB134" s="13">
        <v>2700</v>
      </c>
      <c r="BC134" s="13">
        <v>100</v>
      </c>
      <c r="BD134" s="13">
        <v>675</v>
      </c>
      <c r="BE134" s="13">
        <v>775</v>
      </c>
      <c r="BF134" s="13">
        <v>600</v>
      </c>
    </row>
    <row r="135" spans="1:296">
      <c r="B135" s="13" t="s">
        <v>2274</v>
      </c>
      <c r="C135" s="13">
        <v>228</v>
      </c>
      <c r="D135" s="13">
        <v>750</v>
      </c>
      <c r="E135" s="13">
        <v>5250</v>
      </c>
      <c r="F135" s="48">
        <v>200</v>
      </c>
      <c r="G135" s="13">
        <v>600</v>
      </c>
      <c r="H135" s="13">
        <v>4200</v>
      </c>
      <c r="I135" s="48">
        <v>200</v>
      </c>
      <c r="J135" s="13">
        <v>900</v>
      </c>
      <c r="K135" s="13">
        <v>6300</v>
      </c>
      <c r="L135" s="55">
        <v>216</v>
      </c>
      <c r="M135" s="13">
        <v>650</v>
      </c>
      <c r="N135" s="13">
        <v>4550</v>
      </c>
      <c r="O135" s="48">
        <v>449</v>
      </c>
      <c r="P135" s="13">
        <v>1350</v>
      </c>
      <c r="Q135" s="13">
        <v>9450</v>
      </c>
      <c r="R135" s="13">
        <v>437.5</v>
      </c>
      <c r="S135" s="224" t="s">
        <v>2195</v>
      </c>
      <c r="T135" s="224" t="s">
        <v>2195</v>
      </c>
      <c r="U135" s="13">
        <v>425</v>
      </c>
      <c r="V135" s="13">
        <v>1250</v>
      </c>
      <c r="W135" s="13">
        <v>8750</v>
      </c>
      <c r="X135" s="13">
        <v>500</v>
      </c>
      <c r="Y135" s="13">
        <v>775</v>
      </c>
      <c r="Z135" s="13">
        <v>300</v>
      </c>
      <c r="AA135" s="224" t="s">
        <v>2195</v>
      </c>
      <c r="AB135" s="13">
        <v>3625</v>
      </c>
      <c r="AC135" s="13">
        <v>3500</v>
      </c>
      <c r="AD135" s="13">
        <v>1300</v>
      </c>
      <c r="AE135" s="13">
        <v>1300</v>
      </c>
      <c r="AF135" s="13">
        <v>600</v>
      </c>
      <c r="AG135" s="48">
        <v>400</v>
      </c>
      <c r="AH135" s="13">
        <v>1200</v>
      </c>
      <c r="AI135" s="13">
        <v>8400</v>
      </c>
      <c r="AJ135" s="224" t="s">
        <v>2195</v>
      </c>
      <c r="AK135" s="48" t="s">
        <v>2195</v>
      </c>
      <c r="AL135" s="13">
        <v>3500</v>
      </c>
      <c r="AM135" s="48">
        <v>773</v>
      </c>
      <c r="AN135" s="13">
        <v>1500</v>
      </c>
      <c r="AO135" s="13">
        <v>10500</v>
      </c>
      <c r="AP135" s="48">
        <v>450</v>
      </c>
      <c r="AQ135" s="13">
        <v>1400</v>
      </c>
      <c r="AR135" s="13">
        <v>9800</v>
      </c>
      <c r="AS135" s="224" t="s">
        <v>2195</v>
      </c>
      <c r="AT135" s="13">
        <v>600</v>
      </c>
      <c r="AU135" s="13">
        <v>200</v>
      </c>
      <c r="AV135" s="224" t="s">
        <v>2195</v>
      </c>
      <c r="AW135" s="13">
        <v>200</v>
      </c>
      <c r="AX135" s="13">
        <v>500</v>
      </c>
      <c r="AY135" s="13">
        <v>200</v>
      </c>
      <c r="AZ135" s="13">
        <v>1425</v>
      </c>
      <c r="BA135" s="13">
        <v>2700</v>
      </c>
      <c r="BB135" s="224" t="s">
        <v>2195</v>
      </c>
      <c r="BC135" s="13">
        <v>112.5</v>
      </c>
      <c r="BD135" s="13">
        <v>700</v>
      </c>
      <c r="BE135" s="13">
        <v>700</v>
      </c>
      <c r="BF135" s="13">
        <v>500</v>
      </c>
    </row>
    <row r="136" spans="1:296">
      <c r="B136" s="13" t="s">
        <v>2275</v>
      </c>
      <c r="C136" s="13">
        <v>250</v>
      </c>
      <c r="D136" s="13">
        <v>750</v>
      </c>
      <c r="E136" s="13">
        <v>5250</v>
      </c>
      <c r="F136" s="48">
        <v>300</v>
      </c>
      <c r="G136" s="13">
        <v>900</v>
      </c>
      <c r="H136" s="13">
        <v>6300</v>
      </c>
      <c r="I136" s="48">
        <v>300</v>
      </c>
      <c r="J136" s="13">
        <v>900</v>
      </c>
      <c r="K136" s="13">
        <v>6300</v>
      </c>
      <c r="L136" s="55">
        <v>217</v>
      </c>
      <c r="M136" s="13">
        <v>650</v>
      </c>
      <c r="N136" s="13">
        <v>4550</v>
      </c>
      <c r="O136" s="13">
        <v>450</v>
      </c>
      <c r="P136" s="13">
        <v>1350</v>
      </c>
      <c r="Q136" s="13">
        <v>9450</v>
      </c>
      <c r="R136" s="13">
        <v>450</v>
      </c>
      <c r="S136" s="224" t="s">
        <v>2195</v>
      </c>
      <c r="T136" s="224" t="s">
        <v>2195</v>
      </c>
      <c r="U136" s="224" t="s">
        <v>2195</v>
      </c>
      <c r="V136" s="224" t="s">
        <v>2195</v>
      </c>
      <c r="W136" s="224" t="s">
        <v>2195</v>
      </c>
      <c r="X136" s="224" t="s">
        <v>2195</v>
      </c>
      <c r="Y136" s="13">
        <v>1250</v>
      </c>
      <c r="Z136" s="224" t="s">
        <v>2195</v>
      </c>
      <c r="AA136" s="224" t="s">
        <v>2195</v>
      </c>
      <c r="AB136" s="13">
        <v>3000</v>
      </c>
      <c r="AC136" s="13">
        <v>3000</v>
      </c>
      <c r="AD136" s="13">
        <v>1300</v>
      </c>
      <c r="AE136" s="13">
        <v>1300</v>
      </c>
      <c r="AF136" s="13">
        <v>600</v>
      </c>
      <c r="AG136" s="48">
        <v>400</v>
      </c>
      <c r="AH136" s="13">
        <v>1200</v>
      </c>
      <c r="AI136" s="13">
        <v>8750</v>
      </c>
      <c r="AJ136" s="224" t="s">
        <v>2195</v>
      </c>
      <c r="AK136" s="48" t="s">
        <v>2195</v>
      </c>
      <c r="AL136" s="13">
        <v>3500</v>
      </c>
      <c r="AM136" s="48">
        <v>773</v>
      </c>
      <c r="AN136" s="13">
        <v>1500</v>
      </c>
      <c r="AO136" s="13">
        <v>10500</v>
      </c>
      <c r="AP136" s="48">
        <v>450</v>
      </c>
      <c r="AQ136" s="13">
        <v>1400</v>
      </c>
      <c r="AR136" s="13">
        <v>9800</v>
      </c>
      <c r="AS136" s="224" t="s">
        <v>2195</v>
      </c>
      <c r="AT136" s="13">
        <v>750</v>
      </c>
      <c r="AU136" s="13">
        <v>200</v>
      </c>
      <c r="AV136" s="224" t="s">
        <v>2195</v>
      </c>
      <c r="AW136" s="13">
        <v>200</v>
      </c>
      <c r="AX136" s="224" t="s">
        <v>2195</v>
      </c>
      <c r="AY136" s="13">
        <v>200</v>
      </c>
      <c r="AZ136" s="13">
        <v>1100</v>
      </c>
      <c r="BA136" s="13">
        <v>2500</v>
      </c>
      <c r="BB136" s="224" t="s">
        <v>2195</v>
      </c>
      <c r="BC136" s="13">
        <v>200</v>
      </c>
      <c r="BD136" s="13">
        <v>700</v>
      </c>
      <c r="BE136" s="13">
        <v>750</v>
      </c>
      <c r="BF136" s="13">
        <v>500</v>
      </c>
    </row>
    <row r="137" spans="1:296">
      <c r="B137" s="13" t="s">
        <v>2276</v>
      </c>
      <c r="C137" s="13">
        <v>215</v>
      </c>
      <c r="D137" s="13" cm="1">
        <f t="array" ref="D137">MEDIAN(IF(Données_prix!$C:$C="marche_boussouma",IF(Données_prix!AI:AI&gt;0,Données_prix!AI:AI)))</f>
        <v>1000</v>
      </c>
      <c r="E137" s="224" t="s">
        <v>2195</v>
      </c>
      <c r="F137" s="48">
        <v>249</v>
      </c>
      <c r="G137" s="13" cm="1">
        <f t="array" ref="G137">MEDIAN(IF(Données_prix!$C:$C="marche_boussouma",IF(Données_prix!AL:AL&gt;0,Données_prix!AL:AL)))</f>
        <v>1200</v>
      </c>
      <c r="H137" s="224" t="s">
        <v>2195</v>
      </c>
      <c r="I137" s="48">
        <v>234</v>
      </c>
      <c r="J137" s="13" cm="1">
        <f t="array" ref="J137">MEDIAN(IF(Données_prix!$C:$C="marche_boussouma",IF(Données_prix!AO:AO&gt;0,Données_prix!AO:AO)))</f>
        <v>1100</v>
      </c>
      <c r="K137" s="224" t="s">
        <v>2195</v>
      </c>
      <c r="L137" s="55">
        <v>332</v>
      </c>
      <c r="M137" s="13" cm="1">
        <f t="array" ref="M137">MEDIAN(IF(Données_prix!$C:$C="marche_boussouma",IF(Données_prix!AR:AR&gt;0,Données_prix!AR:AR)))</f>
        <v>1400</v>
      </c>
      <c r="N137" s="224" t="s">
        <v>2195</v>
      </c>
      <c r="O137" s="227" t="s">
        <v>2195</v>
      </c>
      <c r="P137" s="227" t="s">
        <v>2195</v>
      </c>
      <c r="Q137" s="224" t="s">
        <v>2195</v>
      </c>
      <c r="R137" s="13" cm="1">
        <f t="array" ref="R137">MEDIAN(IF(Données_prix!$C:$C="marche_boussouma",IF(Données_prix!AW:AW&gt;0,Données_prix!AW:AW)))</f>
        <v>450</v>
      </c>
      <c r="S137" s="224" t="s">
        <v>2195</v>
      </c>
      <c r="T137" s="224" t="s">
        <v>2195</v>
      </c>
      <c r="U137" s="48">
        <v>381</v>
      </c>
      <c r="V137" s="224" t="s">
        <v>2195</v>
      </c>
      <c r="W137" s="224" t="s">
        <v>2195</v>
      </c>
      <c r="X137" s="224" t="s">
        <v>2195</v>
      </c>
      <c r="Y137" s="224" t="s">
        <v>2195</v>
      </c>
      <c r="Z137" s="224" t="s">
        <v>2195</v>
      </c>
      <c r="AA137" s="224" t="s">
        <v>2195</v>
      </c>
      <c r="AB137" s="13" cm="1">
        <f t="array" ref="AB137">MEDIAN(IF(Données_prix!$C:$C="marche_boussouma",IF(Données_prix!BG:BG&gt;0,Données_prix!BG:BG)))</f>
        <v>3000</v>
      </c>
      <c r="AC137" s="13" cm="1">
        <f t="array" ref="AC137">MEDIAN(IF(Données_prix!$C:$C="marche_boussouma",IF(Données_prix!BH:BH&gt;0,Données_prix!BH:BH)))</f>
        <v>2500</v>
      </c>
      <c r="AD137" s="13" cm="1">
        <f t="array" ref="AD137">MEDIAN(IF(Données_prix!$C:$C="marche_boussouma",IF(Données_prix!BI:BI&gt;0,Données_prix!BI:BI)))</f>
        <v>1500</v>
      </c>
      <c r="AE137" s="13" cm="1">
        <f t="array" ref="AE137">MEDIAN(IF(Données_prix!$C:$C="marche_boussouma",IF(Données_prix!BJ:BJ&gt;0,Données_prix!BJ:BJ)))</f>
        <v>3000</v>
      </c>
      <c r="AF137" s="13" cm="1">
        <f t="array" ref="AF137">MEDIAN(IF(Données_prix!$C:$C="marche_boussouma",IF(Données_prix!BK:BK&gt;0,Données_prix!BK:BK)))</f>
        <v>550</v>
      </c>
      <c r="AG137" s="48">
        <v>283</v>
      </c>
      <c r="AH137" s="13" cm="1">
        <f t="array" ref="AH137">MEDIAN(IF(Données_prix!$C:$C="marche_boussouma",IF(Données_prix!BM:BM&gt;0,Données_prix!BM:BM)))</f>
        <v>1100</v>
      </c>
      <c r="AI137" s="224" t="s">
        <v>2195</v>
      </c>
      <c r="AJ137" s="48">
        <v>438</v>
      </c>
      <c r="AK137" s="13" cm="1">
        <f t="array" ref="AK137">MEDIAN(IF(Données_prix!$C:$C="marche_boussouma",IF(Données_prix!BP:BP&gt;0,Données_prix!BP:BP)))</f>
        <v>500</v>
      </c>
      <c r="AL137" s="224" t="s">
        <v>2195</v>
      </c>
      <c r="AM137" s="224" t="s">
        <v>2195</v>
      </c>
      <c r="AN137" s="224" t="s">
        <v>2195</v>
      </c>
      <c r="AO137" s="224" t="s">
        <v>2195</v>
      </c>
      <c r="AP137" s="48">
        <v>273</v>
      </c>
      <c r="AQ137" s="13" cm="1">
        <f t="array" ref="AQ137">MEDIAN(IF(Données_prix!$C:$C="marche_boussouma",IF(Données_prix!BV:BV&gt;0,Données_prix!BV:BV)))</f>
        <v>1100</v>
      </c>
      <c r="AR137" s="224" t="s">
        <v>2195</v>
      </c>
      <c r="AS137" s="224" t="s">
        <v>2195</v>
      </c>
      <c r="AT137" s="224" t="s">
        <v>2195</v>
      </c>
      <c r="AU137" s="13" cm="1">
        <f t="array" ref="AU137">MEDIAN(IF(Données_prix!$C:$C="marche_boussouma",IF(Données_prix!BZ:BZ&gt;0,Données_prix!BZ:BZ)))</f>
        <v>200</v>
      </c>
      <c r="AV137" s="224" t="s">
        <v>2195</v>
      </c>
      <c r="AW137" s="13" cm="1">
        <f t="array" ref="AW137">MEDIAN(IF(Données_prix!$C:$C="marche_boussouma",IF(Données_prix!CB:CB&gt;0,Données_prix!CB:CB)))</f>
        <v>200</v>
      </c>
      <c r="AX137" s="224" t="s">
        <v>2195</v>
      </c>
      <c r="AY137" s="13" cm="1">
        <f t="array" ref="AY137">MEDIAN(IF(Données_prix!$C:$C="marche_boussouma",IF(Données_prix!CD:CD&gt;0,Données_prix!CD:CD)))</f>
        <v>150</v>
      </c>
      <c r="AZ137" s="13" cm="1">
        <f t="array" ref="AZ137">MEDIAN(IF(Données_prix!$C:$C="marche_boussouma",IF(Données_prix!CE:CE&gt;0,Données_prix!CE:CE)))</f>
        <v>1225</v>
      </c>
      <c r="BA137" s="224" t="s">
        <v>2195</v>
      </c>
      <c r="BB137" s="224" t="s">
        <v>2195</v>
      </c>
      <c r="BC137" s="13" cm="1">
        <f t="array" ref="BC137">MEDIAN(IF(Données_prix!$C:$C="marche_boussouma",IF(Données_prix!CH:CH&gt;0,Données_prix!CH:CH)))</f>
        <v>75</v>
      </c>
      <c r="BD137" s="13" cm="1">
        <f t="array" ref="BD137">MEDIAN(IF(Données_prix!$C:$C="marche_boussouma",IF(Données_prix!CI:CI&gt;0,Données_prix!CI:CI)))</f>
        <v>650</v>
      </c>
      <c r="BE137" s="13" cm="1">
        <f t="array" ref="BE137">MEDIAN(IF(Données_prix!$C:$C="marche_boussouma",IF(Données_prix!CJ:CJ&gt;0,Données_prix!CJ:CJ)))</f>
        <v>800</v>
      </c>
      <c r="BF137" s="13" cm="1">
        <f t="array" ref="BF137">MEDIAN(IF(Données_prix!$C:$C="marche_boussouma",IF(Données_prix!CK:CK&gt;0,Données_prix!CK:CK)))</f>
        <v>500</v>
      </c>
    </row>
    <row r="138" spans="1:296">
      <c r="B138" s="13" t="s">
        <v>2277</v>
      </c>
      <c r="C138" s="59">
        <v>247.52475247524754</v>
      </c>
      <c r="D138" s="13">
        <v>750</v>
      </c>
      <c r="E138" s="48">
        <v>5250</v>
      </c>
      <c r="F138" s="60">
        <v>199.33554817275748</v>
      </c>
      <c r="G138" s="13">
        <v>600</v>
      </c>
      <c r="H138" s="48">
        <v>4200</v>
      </c>
      <c r="I138" s="60">
        <v>301.00334448160532</v>
      </c>
      <c r="J138" s="13">
        <v>900</v>
      </c>
      <c r="K138" s="48">
        <v>6300</v>
      </c>
      <c r="L138" s="61">
        <v>215.94684385382061</v>
      </c>
      <c r="M138" s="13">
        <v>650</v>
      </c>
      <c r="N138" s="48">
        <v>4550</v>
      </c>
      <c r="O138" s="45">
        <v>450</v>
      </c>
      <c r="P138" s="55">
        <v>1350</v>
      </c>
      <c r="Q138" s="48">
        <v>9450</v>
      </c>
      <c r="R138" s="13">
        <v>400</v>
      </c>
      <c r="S138" s="48">
        <v>1200</v>
      </c>
      <c r="T138" s="224" t="s">
        <v>2195</v>
      </c>
      <c r="U138" s="224" t="s">
        <v>2195</v>
      </c>
      <c r="V138" s="224" t="s">
        <v>2195</v>
      </c>
      <c r="W138" s="224" t="s">
        <v>2195</v>
      </c>
      <c r="X138" s="48">
        <v>350</v>
      </c>
      <c r="Y138" s="13">
        <v>750</v>
      </c>
      <c r="Z138" s="224" t="s">
        <v>2195</v>
      </c>
      <c r="AA138" s="48">
        <v>600</v>
      </c>
      <c r="AB138" s="13">
        <v>3000</v>
      </c>
      <c r="AC138" s="13">
        <v>3000</v>
      </c>
      <c r="AD138" s="13">
        <v>1300</v>
      </c>
      <c r="AE138" s="13">
        <v>1300</v>
      </c>
      <c r="AF138" s="13">
        <v>600</v>
      </c>
      <c r="AG138" s="48">
        <v>400</v>
      </c>
      <c r="AH138" s="13">
        <v>1200</v>
      </c>
      <c r="AI138" s="48">
        <v>8400</v>
      </c>
      <c r="AJ138" s="60">
        <v>257.73195876288662</v>
      </c>
      <c r="AK138" s="13">
        <v>1000</v>
      </c>
      <c r="AL138" s="48">
        <v>3500</v>
      </c>
      <c r="AM138" s="48">
        <v>500</v>
      </c>
      <c r="AN138" s="48">
        <v>1500</v>
      </c>
      <c r="AO138" s="48">
        <v>10500</v>
      </c>
      <c r="AP138" s="60">
        <v>450.16077170418009</v>
      </c>
      <c r="AQ138" s="13">
        <v>1400</v>
      </c>
      <c r="AR138" s="48">
        <v>9800</v>
      </c>
      <c r="AS138" s="224" t="s">
        <v>2195</v>
      </c>
      <c r="AT138" s="48">
        <v>750</v>
      </c>
      <c r="AU138" s="13">
        <v>200</v>
      </c>
      <c r="AV138" s="224" t="s">
        <v>2195</v>
      </c>
      <c r="AW138" s="13">
        <v>200</v>
      </c>
      <c r="AX138" s="224" t="s">
        <v>2195</v>
      </c>
      <c r="AY138" s="13">
        <v>200</v>
      </c>
      <c r="AZ138" s="13">
        <v>1300</v>
      </c>
      <c r="BA138" s="13">
        <v>2700</v>
      </c>
      <c r="BB138" s="224" t="s">
        <v>2195</v>
      </c>
      <c r="BC138" s="13">
        <v>150</v>
      </c>
      <c r="BD138" s="13">
        <v>700</v>
      </c>
      <c r="BE138" s="13">
        <v>900</v>
      </c>
      <c r="BF138" s="13">
        <v>750</v>
      </c>
    </row>
    <row r="139" spans="1:296">
      <c r="B139" s="13" t="s">
        <v>2278</v>
      </c>
      <c r="C139" s="59">
        <v>247.52475247524754</v>
      </c>
      <c r="D139" s="13">
        <v>750</v>
      </c>
      <c r="E139" s="224" t="s">
        <v>2195</v>
      </c>
      <c r="F139" s="60">
        <v>249.16943521594686</v>
      </c>
      <c r="G139" s="13">
        <v>750</v>
      </c>
      <c r="H139" s="224" t="s">
        <v>2195</v>
      </c>
      <c r="I139" s="60">
        <v>250.83612040133778</v>
      </c>
      <c r="J139" s="13">
        <v>750</v>
      </c>
      <c r="K139" s="224" t="s">
        <v>2195</v>
      </c>
      <c r="L139" s="61">
        <v>365.44850498338872</v>
      </c>
      <c r="M139" s="13">
        <v>1100</v>
      </c>
      <c r="N139" s="224" t="s">
        <v>2195</v>
      </c>
      <c r="O139" s="229">
        <v>400</v>
      </c>
      <c r="P139" s="227" t="s">
        <v>2195</v>
      </c>
      <c r="Q139" s="224" t="s">
        <v>2195</v>
      </c>
      <c r="R139" s="13">
        <v>450</v>
      </c>
      <c r="S139" s="224" t="s">
        <v>2195</v>
      </c>
      <c r="T139" s="224" t="s">
        <v>2195</v>
      </c>
      <c r="U139" s="224" t="s">
        <v>2195</v>
      </c>
      <c r="V139" s="224" t="s">
        <v>2195</v>
      </c>
      <c r="W139" s="224" t="s">
        <v>2195</v>
      </c>
      <c r="X139" s="224" t="s">
        <v>2195</v>
      </c>
      <c r="Y139" s="224" t="s">
        <v>2195</v>
      </c>
      <c r="Z139" s="224" t="s">
        <v>2195</v>
      </c>
      <c r="AA139" s="224" t="s">
        <v>2195</v>
      </c>
      <c r="AB139" s="13">
        <v>3000</v>
      </c>
      <c r="AC139" s="13">
        <v>2500</v>
      </c>
      <c r="AD139" s="13">
        <v>1500</v>
      </c>
      <c r="AE139" s="13">
        <v>3250</v>
      </c>
      <c r="AF139" s="13">
        <v>500</v>
      </c>
      <c r="AG139" s="60">
        <v>333.33333333333331</v>
      </c>
      <c r="AH139" s="13">
        <v>1000</v>
      </c>
      <c r="AI139" s="48" t="s">
        <v>2195</v>
      </c>
      <c r="AJ139" s="60">
        <v>300</v>
      </c>
      <c r="AK139" s="13">
        <v>1100</v>
      </c>
      <c r="AL139" s="224" t="s">
        <v>2195</v>
      </c>
      <c r="AM139" s="224" t="s">
        <v>2195</v>
      </c>
      <c r="AN139" s="224" t="s">
        <v>2195</v>
      </c>
      <c r="AO139" s="224" t="s">
        <v>2195</v>
      </c>
      <c r="AP139" s="60">
        <v>500</v>
      </c>
      <c r="AQ139" s="13">
        <v>1550</v>
      </c>
      <c r="AR139" s="224" t="s">
        <v>2195</v>
      </c>
      <c r="AS139" s="224" t="s">
        <v>2195</v>
      </c>
      <c r="AT139" s="224" t="s">
        <v>2195</v>
      </c>
      <c r="AU139" s="13">
        <v>200</v>
      </c>
      <c r="AV139" s="224" t="s">
        <v>2195</v>
      </c>
      <c r="AW139" s="13">
        <v>100</v>
      </c>
      <c r="AX139" s="224" t="s">
        <v>2195</v>
      </c>
      <c r="AY139" s="13">
        <v>100</v>
      </c>
      <c r="AZ139" s="13">
        <v>1100</v>
      </c>
      <c r="BA139" s="224" t="s">
        <v>2195</v>
      </c>
      <c r="BB139" s="224" t="s">
        <v>2195</v>
      </c>
      <c r="BC139" s="13">
        <v>100</v>
      </c>
      <c r="BD139" s="13">
        <v>650</v>
      </c>
      <c r="BE139" s="13">
        <v>1000</v>
      </c>
      <c r="BF139" s="13">
        <v>500</v>
      </c>
    </row>
    <row r="140" spans="1:296" s="180" customFormat="1">
      <c r="B140" s="180" t="s">
        <v>2283</v>
      </c>
      <c r="C140" s="183">
        <v>330.03300330033005</v>
      </c>
      <c r="D140" s="183">
        <v>1000</v>
      </c>
      <c r="E140" s="228" t="s">
        <v>2195</v>
      </c>
      <c r="F140" s="183">
        <v>398.67109634551497</v>
      </c>
      <c r="G140" s="183">
        <v>1200</v>
      </c>
      <c r="H140" s="228" t="s">
        <v>2195</v>
      </c>
      <c r="I140" s="183">
        <v>367.89297658862876</v>
      </c>
      <c r="J140" s="183">
        <v>1100</v>
      </c>
      <c r="K140" s="228" t="s">
        <v>2195</v>
      </c>
      <c r="L140" s="183">
        <v>465.11627906976747</v>
      </c>
      <c r="M140" s="183">
        <v>1400</v>
      </c>
      <c r="N140" s="224" t="s">
        <v>2195</v>
      </c>
      <c r="O140" s="224" t="s">
        <v>2195</v>
      </c>
      <c r="P140" s="224" t="s">
        <v>2195</v>
      </c>
      <c r="Q140" s="224" t="s">
        <v>2195</v>
      </c>
      <c r="R140" s="183">
        <v>450</v>
      </c>
      <c r="S140" s="224" t="s">
        <v>2195</v>
      </c>
      <c r="T140" s="224" t="s">
        <v>2195</v>
      </c>
      <c r="U140" s="224" t="s">
        <v>2195</v>
      </c>
      <c r="V140" s="224" t="s">
        <v>2195</v>
      </c>
      <c r="W140" s="224" t="s">
        <v>2195</v>
      </c>
      <c r="X140" s="224" t="s">
        <v>2195</v>
      </c>
      <c r="Y140" s="224" t="s">
        <v>2195</v>
      </c>
      <c r="Z140" s="224" t="s">
        <v>2195</v>
      </c>
      <c r="AA140" s="184">
        <v>600</v>
      </c>
      <c r="AB140" s="183">
        <v>3000</v>
      </c>
      <c r="AC140" s="183">
        <v>2500</v>
      </c>
      <c r="AD140" s="183">
        <v>1500</v>
      </c>
      <c r="AE140" s="183">
        <v>3000</v>
      </c>
      <c r="AF140" s="183">
        <v>550</v>
      </c>
      <c r="AG140" s="183">
        <v>366.66666666666669</v>
      </c>
      <c r="AH140" s="183">
        <v>1100</v>
      </c>
      <c r="AI140" s="228" t="s">
        <v>2195</v>
      </c>
      <c r="AJ140" s="183">
        <v>257.73195876288662</v>
      </c>
      <c r="AK140" s="183">
        <v>500</v>
      </c>
      <c r="AL140" s="228" t="s">
        <v>2195</v>
      </c>
      <c r="AM140" s="228" t="s">
        <v>2195</v>
      </c>
      <c r="AN140" s="228" t="s">
        <v>2195</v>
      </c>
      <c r="AO140" s="228" t="s">
        <v>2195</v>
      </c>
      <c r="AP140" s="183">
        <v>353.6977491961415</v>
      </c>
      <c r="AQ140" s="183">
        <v>1100</v>
      </c>
      <c r="AR140" s="228" t="s">
        <v>2195</v>
      </c>
      <c r="AS140" s="228" t="s">
        <v>2195</v>
      </c>
      <c r="AT140" s="228" t="s">
        <v>2195</v>
      </c>
      <c r="AU140" s="183">
        <v>200</v>
      </c>
      <c r="AV140" s="228" t="s">
        <v>2195</v>
      </c>
      <c r="AW140" s="183">
        <v>200</v>
      </c>
      <c r="AX140" s="228" t="s">
        <v>2195</v>
      </c>
      <c r="AY140" s="183">
        <v>150</v>
      </c>
      <c r="AZ140" s="183">
        <v>1225</v>
      </c>
      <c r="BA140" s="228" t="s">
        <v>2195</v>
      </c>
      <c r="BB140" s="228" t="s">
        <v>2195</v>
      </c>
      <c r="BC140" s="183">
        <v>75</v>
      </c>
      <c r="BD140" s="183">
        <v>650</v>
      </c>
      <c r="BE140" s="183">
        <v>800</v>
      </c>
      <c r="BF140" s="183">
        <v>500</v>
      </c>
    </row>
    <row r="141" spans="1:296">
      <c r="B141" s="13" t="s">
        <v>2280</v>
      </c>
      <c r="C141" s="51">
        <f>(C140-C139)/C139</f>
        <v>0.33333333333333331</v>
      </c>
      <c r="D141" s="51">
        <f t="shared" ref="D141:BF141" si="12">(D140-D139)/D139</f>
        <v>0.33333333333333331</v>
      </c>
      <c r="E141" s="225" t="s">
        <v>2281</v>
      </c>
      <c r="F141" s="51">
        <f t="shared" si="12"/>
        <v>0.6</v>
      </c>
      <c r="G141" s="51">
        <f t="shared" si="12"/>
        <v>0.6</v>
      </c>
      <c r="H141" s="225" t="s">
        <v>2281</v>
      </c>
      <c r="I141" s="51">
        <f t="shared" si="12"/>
        <v>0.46666666666666673</v>
      </c>
      <c r="J141" s="51">
        <f t="shared" si="12"/>
        <v>0.46666666666666667</v>
      </c>
      <c r="K141" s="225" t="s">
        <v>2281</v>
      </c>
      <c r="L141" s="51">
        <f t="shared" si="12"/>
        <v>0.27272727272727276</v>
      </c>
      <c r="M141" s="51">
        <f t="shared" si="12"/>
        <v>0.27272727272727271</v>
      </c>
      <c r="N141" s="225" t="s">
        <v>2281</v>
      </c>
      <c r="O141" s="225" t="s">
        <v>2281</v>
      </c>
      <c r="P141" s="225" t="s">
        <v>2281</v>
      </c>
      <c r="Q141" s="225" t="s">
        <v>2281</v>
      </c>
      <c r="R141" s="50">
        <f t="shared" si="12"/>
        <v>0</v>
      </c>
      <c r="S141" s="225" t="s">
        <v>2281</v>
      </c>
      <c r="T141" s="225" t="s">
        <v>2281</v>
      </c>
      <c r="U141" s="225" t="s">
        <v>2281</v>
      </c>
      <c r="V141" s="225" t="s">
        <v>2281</v>
      </c>
      <c r="W141" s="225" t="s">
        <v>2281</v>
      </c>
      <c r="X141" s="225" t="s">
        <v>2281</v>
      </c>
      <c r="Y141" s="225" t="s">
        <v>2281</v>
      </c>
      <c r="Z141" s="225" t="s">
        <v>2281</v>
      </c>
      <c r="AA141" s="225" t="s">
        <v>2281</v>
      </c>
      <c r="AB141" s="50">
        <f t="shared" si="12"/>
        <v>0</v>
      </c>
      <c r="AC141" s="50">
        <f t="shared" si="12"/>
        <v>0</v>
      </c>
      <c r="AD141" s="50">
        <f t="shared" si="12"/>
        <v>0</v>
      </c>
      <c r="AE141" s="50">
        <f t="shared" si="12"/>
        <v>-7.6923076923076927E-2</v>
      </c>
      <c r="AF141" s="51">
        <f t="shared" si="12"/>
        <v>0.1</v>
      </c>
      <c r="AG141" s="51">
        <f t="shared" si="12"/>
        <v>0.10000000000000012</v>
      </c>
      <c r="AH141" s="51">
        <f t="shared" si="12"/>
        <v>0.1</v>
      </c>
      <c r="AI141" s="225" t="s">
        <v>2281</v>
      </c>
      <c r="AJ141" s="164">
        <f t="shared" si="12"/>
        <v>-0.14089347079037792</v>
      </c>
      <c r="AK141" s="164">
        <f t="shared" si="12"/>
        <v>-0.54545454545454541</v>
      </c>
      <c r="AL141" s="225" t="s">
        <v>2281</v>
      </c>
      <c r="AM141" s="225" t="s">
        <v>2281</v>
      </c>
      <c r="AN141" s="225" t="s">
        <v>2281</v>
      </c>
      <c r="AO141" s="225" t="s">
        <v>2281</v>
      </c>
      <c r="AP141" s="164">
        <f t="shared" si="12"/>
        <v>-0.292604501607717</v>
      </c>
      <c r="AQ141" s="164">
        <f t="shared" si="12"/>
        <v>-0.29032258064516131</v>
      </c>
      <c r="AR141" s="225" t="s">
        <v>2281</v>
      </c>
      <c r="AS141" s="225" t="s">
        <v>2281</v>
      </c>
      <c r="AT141" s="225" t="s">
        <v>2281</v>
      </c>
      <c r="AU141" s="50">
        <f t="shared" si="12"/>
        <v>0</v>
      </c>
      <c r="AV141" s="225" t="s">
        <v>2281</v>
      </c>
      <c r="AW141" s="51">
        <f t="shared" si="12"/>
        <v>1</v>
      </c>
      <c r="AX141" s="225" t="s">
        <v>2281</v>
      </c>
      <c r="AY141" s="51">
        <f t="shared" si="12"/>
        <v>0.5</v>
      </c>
      <c r="AZ141" s="51">
        <f t="shared" si="12"/>
        <v>0.11363636363636363</v>
      </c>
      <c r="BA141" s="225" t="s">
        <v>2281</v>
      </c>
      <c r="BB141" s="225" t="s">
        <v>2281</v>
      </c>
      <c r="BC141" s="164">
        <f t="shared" si="12"/>
        <v>-0.25</v>
      </c>
      <c r="BD141" s="50">
        <f t="shared" si="12"/>
        <v>0</v>
      </c>
      <c r="BE141" s="164">
        <f t="shared" si="12"/>
        <v>-0.2</v>
      </c>
      <c r="BF141" s="50">
        <f t="shared" si="12"/>
        <v>0</v>
      </c>
      <c r="BG141" s="49"/>
    </row>
    <row r="142" spans="1:296">
      <c r="B142" s="13" t="s">
        <v>2282</v>
      </c>
      <c r="C142" s="51">
        <f>(C140-C135)/C135</f>
        <v>0.44751317236986865</v>
      </c>
      <c r="D142" s="51">
        <f t="shared" ref="D142:BF142" si="13">(D140-D135)/D135</f>
        <v>0.33333333333333331</v>
      </c>
      <c r="E142" s="225" t="s">
        <v>2281</v>
      </c>
      <c r="F142" s="51">
        <f t="shared" si="13"/>
        <v>0.99335548172757482</v>
      </c>
      <c r="G142" s="51">
        <f t="shared" si="13"/>
        <v>1</v>
      </c>
      <c r="H142" s="225" t="s">
        <v>2281</v>
      </c>
      <c r="I142" s="51">
        <f t="shared" si="13"/>
        <v>0.83946488294314381</v>
      </c>
      <c r="J142" s="51">
        <f t="shared" si="13"/>
        <v>0.22222222222222221</v>
      </c>
      <c r="K142" s="225" t="s">
        <v>2281</v>
      </c>
      <c r="L142" s="51">
        <f t="shared" si="13"/>
        <v>1.153316106804479</v>
      </c>
      <c r="M142" s="51">
        <f t="shared" si="13"/>
        <v>1.1538461538461537</v>
      </c>
      <c r="N142" s="225" t="s">
        <v>2281</v>
      </c>
      <c r="O142" s="225" t="s">
        <v>2281</v>
      </c>
      <c r="P142" s="225" t="s">
        <v>2281</v>
      </c>
      <c r="Q142" s="225" t="s">
        <v>2281</v>
      </c>
      <c r="R142" s="56">
        <f t="shared" si="13"/>
        <v>2.8571428571428571E-2</v>
      </c>
      <c r="S142" s="225" t="s">
        <v>2281</v>
      </c>
      <c r="T142" s="225" t="s">
        <v>2281</v>
      </c>
      <c r="U142" s="225" t="s">
        <v>2281</v>
      </c>
      <c r="V142" s="225" t="s">
        <v>2281</v>
      </c>
      <c r="W142" s="225" t="s">
        <v>2281</v>
      </c>
      <c r="X142" s="225" t="s">
        <v>2281</v>
      </c>
      <c r="Y142" s="225" t="s">
        <v>2281</v>
      </c>
      <c r="Z142" s="225" t="s">
        <v>2281</v>
      </c>
      <c r="AA142" s="225" t="s">
        <v>2281</v>
      </c>
      <c r="AB142" s="164">
        <f t="shared" si="13"/>
        <v>-0.17241379310344829</v>
      </c>
      <c r="AC142" s="164">
        <f t="shared" si="13"/>
        <v>-0.2857142857142857</v>
      </c>
      <c r="AD142" s="51">
        <f t="shared" si="13"/>
        <v>0.15384615384615385</v>
      </c>
      <c r="AE142" s="51">
        <f t="shared" si="13"/>
        <v>1.3076923076923077</v>
      </c>
      <c r="AF142" s="165">
        <f t="shared" si="13"/>
        <v>-8.3333333333333329E-2</v>
      </c>
      <c r="AG142" s="165">
        <f t="shared" si="13"/>
        <v>-8.3333333333333287E-2</v>
      </c>
      <c r="AH142" s="165">
        <f t="shared" si="13"/>
        <v>-8.3333333333333329E-2</v>
      </c>
      <c r="AI142" s="225" t="s">
        <v>2281</v>
      </c>
      <c r="AJ142" s="225" t="s">
        <v>2281</v>
      </c>
      <c r="AK142" s="225" t="s">
        <v>2281</v>
      </c>
      <c r="AL142" s="225" t="s">
        <v>2281</v>
      </c>
      <c r="AM142" s="225" t="s">
        <v>2281</v>
      </c>
      <c r="AN142" s="225" t="s">
        <v>2281</v>
      </c>
      <c r="AO142" s="225" t="s">
        <v>2281</v>
      </c>
      <c r="AP142" s="164">
        <f t="shared" si="13"/>
        <v>-0.21400500178635221</v>
      </c>
      <c r="AQ142" s="164">
        <f t="shared" si="13"/>
        <v>-0.21428571428571427</v>
      </c>
      <c r="AR142" s="225" t="s">
        <v>2281</v>
      </c>
      <c r="AS142" s="225" t="s">
        <v>2281</v>
      </c>
      <c r="AT142" s="225" t="s">
        <v>2281</v>
      </c>
      <c r="AU142" s="50">
        <f t="shared" si="13"/>
        <v>0</v>
      </c>
      <c r="AV142" s="225" t="s">
        <v>2281</v>
      </c>
      <c r="AW142" s="50">
        <f t="shared" si="13"/>
        <v>0</v>
      </c>
      <c r="AX142" s="225" t="s">
        <v>2281</v>
      </c>
      <c r="AY142" s="164">
        <f t="shared" si="13"/>
        <v>-0.25</v>
      </c>
      <c r="AZ142" s="164">
        <f t="shared" si="13"/>
        <v>-0.14035087719298245</v>
      </c>
      <c r="BA142" s="225" t="s">
        <v>2281</v>
      </c>
      <c r="BB142" s="225" t="s">
        <v>2281</v>
      </c>
      <c r="BC142" s="164">
        <f t="shared" si="13"/>
        <v>-0.33333333333333331</v>
      </c>
      <c r="BD142" s="165">
        <f t="shared" si="13"/>
        <v>-7.1428571428571425E-2</v>
      </c>
      <c r="BE142" s="56">
        <f t="shared" si="13"/>
        <v>0.14285714285714285</v>
      </c>
      <c r="BF142" s="50">
        <f t="shared" si="13"/>
        <v>0</v>
      </c>
    </row>
  </sheetData>
  <mergeCells count="2">
    <mergeCell ref="A4:K4"/>
    <mergeCell ref="A3:G3"/>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6171-E54E-4ACB-82CD-5E1283465903}">
  <dimension ref="A1:BK26"/>
  <sheetViews>
    <sheetView tabSelected="1" topLeftCell="T3" zoomScale="70" zoomScaleNormal="70" workbookViewId="0">
      <selection activeCell="Q3" sqref="Q3"/>
    </sheetView>
  </sheetViews>
  <sheetFormatPr defaultColWidth="8.85546875" defaultRowHeight="17.45" outlineLevelCol="1"/>
  <cols>
    <col min="1" max="1" width="25.5703125" style="261" customWidth="1"/>
    <col min="2" max="2" width="82.5703125" style="265" customWidth="1"/>
    <col min="3" max="3" width="7.42578125" style="263" bestFit="1" customWidth="1"/>
    <col min="4" max="8" width="6.5703125" style="265" customWidth="1"/>
    <col min="9" max="12" width="7.42578125" style="263" bestFit="1" customWidth="1"/>
    <col min="13" max="13" width="15.42578125" style="238" bestFit="1" customWidth="1"/>
    <col min="14" max="14" width="9" style="238" bestFit="1" customWidth="1"/>
    <col min="15" max="15" width="15.42578125" style="238" bestFit="1" customWidth="1"/>
    <col min="16" max="16" width="9" style="238" bestFit="1" customWidth="1"/>
    <col min="17" max="17" width="50.85546875" style="265" bestFit="1" customWidth="1" outlineLevel="1"/>
    <col min="18" max="18" width="20.5703125" style="265" customWidth="1"/>
    <col min="19" max="25" width="6.5703125" style="265" customWidth="1"/>
    <col min="26" max="26" width="6.85546875" style="265" customWidth="1"/>
    <col min="27" max="31" width="8.140625" style="265" customWidth="1"/>
    <col min="32" max="32" width="7.42578125" style="265" customWidth="1"/>
    <col min="33" max="33" width="25.5703125" style="265" customWidth="1"/>
    <col min="34" max="34" width="7.42578125" style="265" bestFit="1" customWidth="1"/>
    <col min="35" max="35" width="6.5703125" style="265" customWidth="1"/>
    <col min="36" max="39" width="8.42578125" style="265" bestFit="1" customWidth="1"/>
    <col min="40" max="40" width="7.42578125" style="265" bestFit="1" customWidth="1"/>
    <col min="41" max="43" width="8.42578125" style="265" bestFit="1" customWidth="1"/>
    <col min="44" max="44" width="7.42578125" style="265" bestFit="1" customWidth="1"/>
    <col min="45" max="47" width="8.42578125" style="265" bestFit="1" customWidth="1"/>
    <col min="48" max="48" width="8.5703125" style="265" customWidth="1"/>
    <col min="49" max="49" width="6.140625" style="266" bestFit="1" customWidth="1"/>
    <col min="50" max="54" width="6.5703125" style="265" customWidth="1"/>
    <col min="55" max="58" width="6.140625" style="266" bestFit="1" customWidth="1"/>
    <col min="59" max="62" width="6.5703125" style="265" customWidth="1"/>
    <col min="63" max="63" width="15.5703125" style="265" customWidth="1" outlineLevel="1"/>
    <col min="64" max="16384" width="8.85546875" style="238"/>
  </cols>
  <sheetData>
    <row r="1" spans="1:63" s="270" customFormat="1" ht="54" customHeight="1">
      <c r="A1" s="319" t="s">
        <v>2288</v>
      </c>
      <c r="B1" s="320"/>
      <c r="C1" s="320"/>
      <c r="D1" s="320"/>
      <c r="E1" s="320"/>
      <c r="F1" s="320"/>
      <c r="G1" s="320"/>
      <c r="H1" s="320"/>
      <c r="I1" s="320"/>
      <c r="J1" s="320"/>
      <c r="K1" s="320"/>
      <c r="L1" s="320"/>
      <c r="M1" s="320"/>
      <c r="N1" s="320"/>
      <c r="O1" s="320"/>
      <c r="P1" s="321"/>
      <c r="Q1" s="316" t="s">
        <v>2289</v>
      </c>
      <c r="R1" s="317"/>
      <c r="S1" s="317"/>
      <c r="T1" s="317"/>
      <c r="U1" s="317"/>
      <c r="V1" s="317"/>
      <c r="W1" s="317"/>
      <c r="X1" s="317"/>
      <c r="Y1" s="317"/>
      <c r="Z1" s="317"/>
      <c r="AA1" s="317"/>
      <c r="AB1" s="317"/>
      <c r="AC1" s="317"/>
      <c r="AD1" s="317"/>
      <c r="AE1" s="318"/>
      <c r="AF1" s="313" t="s">
        <v>2290</v>
      </c>
      <c r="AG1" s="314"/>
      <c r="AH1" s="314"/>
      <c r="AI1" s="314"/>
      <c r="AJ1" s="314"/>
      <c r="AK1" s="314"/>
      <c r="AL1" s="314"/>
      <c r="AM1" s="314"/>
      <c r="AN1" s="314"/>
      <c r="AO1" s="314"/>
      <c r="AP1" s="314"/>
      <c r="AQ1" s="314"/>
      <c r="AR1" s="314"/>
      <c r="AS1" s="314"/>
      <c r="AT1" s="314"/>
      <c r="AU1" s="315"/>
      <c r="AV1" s="313" t="s">
        <v>2291</v>
      </c>
      <c r="AW1" s="314"/>
      <c r="AX1" s="314"/>
      <c r="AY1" s="314"/>
      <c r="AZ1" s="314"/>
      <c r="BA1" s="314"/>
      <c r="BB1" s="314"/>
      <c r="BC1" s="314"/>
      <c r="BD1" s="314"/>
      <c r="BE1" s="314"/>
      <c r="BF1" s="314"/>
      <c r="BG1" s="314"/>
      <c r="BH1" s="314"/>
      <c r="BI1" s="314"/>
      <c r="BJ1" s="314"/>
      <c r="BK1" s="314"/>
    </row>
    <row r="2" spans="1:63" ht="45" customHeight="1">
      <c r="A2" s="300"/>
      <c r="B2" s="301" t="s">
        <v>2292</v>
      </c>
      <c r="C2" s="238"/>
      <c r="D2" s="238"/>
      <c r="E2" s="238"/>
      <c r="F2" s="238"/>
      <c r="G2" s="238"/>
      <c r="H2" s="238"/>
      <c r="I2" s="238"/>
      <c r="J2" s="238"/>
      <c r="K2" s="238"/>
      <c r="L2" s="238"/>
      <c r="P2" s="272"/>
      <c r="R2" s="293" t="s">
        <v>2293</v>
      </c>
      <c r="S2" s="294"/>
      <c r="T2" s="294"/>
      <c r="U2" s="294"/>
      <c r="V2" s="294"/>
      <c r="W2" s="294"/>
      <c r="X2" s="294"/>
      <c r="Y2" s="294"/>
      <c r="Z2" s="294"/>
      <c r="AA2" s="294"/>
      <c r="AB2" s="294"/>
      <c r="AC2" s="294"/>
      <c r="AD2" s="294"/>
      <c r="AE2" s="295"/>
      <c r="AF2" s="302" t="s">
        <v>2294</v>
      </c>
      <c r="AG2" s="303" t="s">
        <v>2295</v>
      </c>
      <c r="AH2" s="293" t="s">
        <v>2296</v>
      </c>
      <c r="AI2" s="294"/>
      <c r="AJ2" s="294"/>
      <c r="AK2" s="294"/>
      <c r="AL2" s="294"/>
      <c r="AM2" s="294"/>
      <c r="AN2" s="294"/>
      <c r="AO2" s="294"/>
      <c r="AP2" s="294"/>
      <c r="AQ2" s="294"/>
      <c r="AR2" s="294"/>
      <c r="AS2" s="294"/>
      <c r="AT2" s="294"/>
      <c r="AU2" s="295"/>
      <c r="AV2" s="296" t="s">
        <v>2297</v>
      </c>
      <c r="AW2" s="293" t="s">
        <v>2298</v>
      </c>
      <c r="AX2" s="294"/>
      <c r="AY2" s="294"/>
      <c r="AZ2" s="294"/>
      <c r="BA2" s="294"/>
      <c r="BB2" s="294"/>
      <c r="BC2" s="294"/>
      <c r="BD2" s="294"/>
      <c r="BE2" s="294"/>
      <c r="BF2" s="294"/>
      <c r="BG2" s="239"/>
      <c r="BH2" s="239"/>
      <c r="BI2" s="239"/>
      <c r="BJ2" s="239"/>
      <c r="BK2" s="296" t="s">
        <v>2299</v>
      </c>
    </row>
    <row r="3" spans="1:63" ht="132.6" customHeight="1">
      <c r="A3" s="300"/>
      <c r="B3" s="295"/>
      <c r="C3" s="242" t="s">
        <v>1973</v>
      </c>
      <c r="D3" s="242" t="s">
        <v>2080</v>
      </c>
      <c r="E3" s="242" t="s">
        <v>1519</v>
      </c>
      <c r="F3" s="242" t="s">
        <v>1904</v>
      </c>
      <c r="G3" s="242" t="s">
        <v>1958</v>
      </c>
      <c r="H3" s="242" t="s">
        <v>1290</v>
      </c>
      <c r="I3" s="242" t="s">
        <v>1789</v>
      </c>
      <c r="J3" s="242" t="s">
        <v>1556</v>
      </c>
      <c r="K3" s="242" t="s">
        <v>1660</v>
      </c>
      <c r="L3" s="242" t="s">
        <v>1689</v>
      </c>
      <c r="M3" s="242" t="s">
        <v>1382</v>
      </c>
      <c r="N3" s="242" t="s">
        <v>1590</v>
      </c>
      <c r="O3" s="242" t="s">
        <v>2052</v>
      </c>
      <c r="P3" s="242" t="s">
        <v>1829</v>
      </c>
      <c r="Q3" s="271" t="s">
        <v>2300</v>
      </c>
      <c r="R3" s="242" t="s">
        <v>1973</v>
      </c>
      <c r="S3" s="242" t="s">
        <v>2080</v>
      </c>
      <c r="T3" s="242" t="s">
        <v>1519</v>
      </c>
      <c r="U3" s="242" t="s">
        <v>1904</v>
      </c>
      <c r="V3" s="242" t="s">
        <v>1958</v>
      </c>
      <c r="W3" s="242" t="s">
        <v>1290</v>
      </c>
      <c r="X3" s="243" t="s">
        <v>1789</v>
      </c>
      <c r="Y3" s="242" t="s">
        <v>1556</v>
      </c>
      <c r="Z3" s="242" t="s">
        <v>1660</v>
      </c>
      <c r="AA3" s="242" t="s">
        <v>1689</v>
      </c>
      <c r="AB3" s="242" t="s">
        <v>1382</v>
      </c>
      <c r="AC3" s="242" t="s">
        <v>1590</v>
      </c>
      <c r="AD3" s="242" t="s">
        <v>2052</v>
      </c>
      <c r="AE3" s="242" t="s">
        <v>1829</v>
      </c>
      <c r="AF3" s="302"/>
      <c r="AG3" s="303"/>
      <c r="AH3" s="242" t="s">
        <v>1973</v>
      </c>
      <c r="AI3" s="242" t="s">
        <v>2080</v>
      </c>
      <c r="AJ3" s="242" t="s">
        <v>1519</v>
      </c>
      <c r="AK3" s="242" t="s">
        <v>1904</v>
      </c>
      <c r="AL3" s="242" t="s">
        <v>1958</v>
      </c>
      <c r="AM3" s="242" t="s">
        <v>1290</v>
      </c>
      <c r="AN3" s="242" t="s">
        <v>1789</v>
      </c>
      <c r="AO3" s="242" t="s">
        <v>1556</v>
      </c>
      <c r="AP3" s="242" t="s">
        <v>1660</v>
      </c>
      <c r="AQ3" s="242" t="s">
        <v>1689</v>
      </c>
      <c r="AR3" s="242" t="s">
        <v>1382</v>
      </c>
      <c r="AS3" s="242" t="s">
        <v>1590</v>
      </c>
      <c r="AT3" s="242" t="s">
        <v>2052</v>
      </c>
      <c r="AU3" s="242" t="s">
        <v>1829</v>
      </c>
      <c r="AV3" s="297"/>
      <c r="AW3" s="242" t="s">
        <v>1973</v>
      </c>
      <c r="AX3" s="242" t="s">
        <v>2080</v>
      </c>
      <c r="AY3" s="242" t="s">
        <v>1519</v>
      </c>
      <c r="AZ3" s="242" t="s">
        <v>1904</v>
      </c>
      <c r="BA3" s="242" t="s">
        <v>1958</v>
      </c>
      <c r="BB3" s="242" t="s">
        <v>1290</v>
      </c>
      <c r="BC3" s="242" t="s">
        <v>1789</v>
      </c>
      <c r="BD3" s="242" t="s">
        <v>1556</v>
      </c>
      <c r="BE3" s="242" t="s">
        <v>1660</v>
      </c>
      <c r="BF3" s="242" t="s">
        <v>1689</v>
      </c>
      <c r="BG3" s="242" t="s">
        <v>1382</v>
      </c>
      <c r="BH3" s="242" t="s">
        <v>1590</v>
      </c>
      <c r="BI3" s="242" t="s">
        <v>2052</v>
      </c>
      <c r="BJ3" s="242" t="s">
        <v>1829</v>
      </c>
      <c r="BK3" s="297"/>
    </row>
    <row r="4" spans="1:63">
      <c r="A4" s="237"/>
      <c r="B4" s="245" t="s">
        <v>2301</v>
      </c>
      <c r="C4" s="123">
        <v>8</v>
      </c>
      <c r="D4" s="123">
        <v>22</v>
      </c>
      <c r="E4" s="123">
        <v>22</v>
      </c>
      <c r="F4" s="123">
        <v>20</v>
      </c>
      <c r="G4" s="123">
        <v>10</v>
      </c>
      <c r="H4" s="123">
        <v>22</v>
      </c>
      <c r="I4" s="123">
        <v>17</v>
      </c>
      <c r="J4" s="123">
        <v>21</v>
      </c>
      <c r="K4" s="123">
        <v>21</v>
      </c>
      <c r="L4" s="123">
        <v>17</v>
      </c>
      <c r="M4" s="238">
        <v>22</v>
      </c>
      <c r="N4" s="238">
        <v>7</v>
      </c>
      <c r="O4" s="238">
        <v>19</v>
      </c>
      <c r="P4" s="238">
        <v>21</v>
      </c>
      <c r="Q4" s="238"/>
      <c r="R4" s="246"/>
      <c r="S4" s="246"/>
      <c r="T4" s="246"/>
      <c r="U4" s="246"/>
      <c r="V4" s="246"/>
      <c r="W4" s="246"/>
      <c r="X4" s="247"/>
      <c r="Y4" s="246"/>
      <c r="Z4" s="246"/>
      <c r="AA4" s="246"/>
      <c r="AB4" s="246"/>
      <c r="AC4" s="246"/>
      <c r="AD4" s="246"/>
      <c r="AE4" s="246"/>
      <c r="AF4" s="240"/>
      <c r="AG4" s="241"/>
      <c r="AH4" s="246"/>
      <c r="AI4" s="246"/>
      <c r="AJ4" s="246"/>
      <c r="AK4" s="246"/>
      <c r="AL4" s="246"/>
      <c r="AM4" s="246"/>
      <c r="AN4" s="247"/>
      <c r="AO4" s="246"/>
      <c r="AP4" s="246"/>
      <c r="AQ4" s="246"/>
      <c r="AR4" s="247"/>
      <c r="AS4" s="246"/>
      <c r="AT4" s="246"/>
      <c r="AU4" s="246"/>
      <c r="AV4" s="244"/>
      <c r="AW4" s="246"/>
      <c r="AX4" s="246"/>
      <c r="AY4" s="246"/>
      <c r="AZ4" s="246"/>
      <c r="BA4" s="246"/>
      <c r="BB4" s="246"/>
      <c r="BC4" s="247"/>
      <c r="BD4" s="246"/>
      <c r="BE4" s="246"/>
      <c r="BF4" s="246"/>
      <c r="BG4" s="246"/>
      <c r="BH4" s="246"/>
      <c r="BI4" s="246"/>
      <c r="BJ4" s="246"/>
      <c r="BK4" s="240"/>
    </row>
    <row r="5" spans="1:63">
      <c r="A5" s="298" t="s">
        <v>2302</v>
      </c>
      <c r="B5" s="249" t="s">
        <v>2303</v>
      </c>
      <c r="C5" s="123">
        <v>14</v>
      </c>
      <c r="D5" s="123">
        <v>0</v>
      </c>
      <c r="E5" s="123">
        <v>0</v>
      </c>
      <c r="F5" s="123">
        <v>2</v>
      </c>
      <c r="G5" s="123">
        <v>12</v>
      </c>
      <c r="H5" s="123">
        <v>0</v>
      </c>
      <c r="I5" s="123">
        <v>5</v>
      </c>
      <c r="J5" s="123">
        <v>1</v>
      </c>
      <c r="K5" s="123">
        <v>1</v>
      </c>
      <c r="L5" s="123">
        <v>5</v>
      </c>
      <c r="M5" s="238">
        <v>0</v>
      </c>
      <c r="N5" s="238">
        <v>15</v>
      </c>
      <c r="O5" s="238">
        <v>3</v>
      </c>
      <c r="P5" s="238">
        <v>1</v>
      </c>
      <c r="Q5" s="250" t="s">
        <v>2304</v>
      </c>
      <c r="R5" s="299">
        <f t="shared" ref="R5:AE5" si="0">1-1/22*C5-0.5/22*C6</f>
        <v>0.31818181818181818</v>
      </c>
      <c r="S5" s="299">
        <f t="shared" si="0"/>
        <v>0.93181818181818188</v>
      </c>
      <c r="T5" s="299">
        <f t="shared" si="0"/>
        <v>1</v>
      </c>
      <c r="U5" s="299">
        <f t="shared" si="0"/>
        <v>0.90909090909090906</v>
      </c>
      <c r="V5" s="299">
        <f t="shared" si="0"/>
        <v>0.38636363636363641</v>
      </c>
      <c r="W5" s="299">
        <f t="shared" si="0"/>
        <v>1</v>
      </c>
      <c r="X5" s="299">
        <f t="shared" si="0"/>
        <v>0.38636363636363635</v>
      </c>
      <c r="Y5" s="299">
        <f t="shared" si="0"/>
        <v>0.79545454545454553</v>
      </c>
      <c r="Z5" s="299">
        <f t="shared" si="0"/>
        <v>0.95454545454545459</v>
      </c>
      <c r="AA5" s="299">
        <f t="shared" si="0"/>
        <v>0.45454545454545453</v>
      </c>
      <c r="AB5" s="299">
        <f t="shared" si="0"/>
        <v>1</v>
      </c>
      <c r="AC5" s="299">
        <f t="shared" si="0"/>
        <v>0.22727272727272721</v>
      </c>
      <c r="AD5" s="299">
        <f t="shared" si="0"/>
        <v>0.75</v>
      </c>
      <c r="AE5" s="299">
        <f t="shared" si="0"/>
        <v>0.47727272727272729</v>
      </c>
      <c r="AF5" s="304">
        <v>0.3</v>
      </c>
      <c r="AG5" s="305" t="s">
        <v>2302</v>
      </c>
      <c r="AH5" s="306">
        <f t="shared" ref="AH5:AU5" si="1">R5</f>
        <v>0.31818181818181818</v>
      </c>
      <c r="AI5" s="306">
        <f t="shared" si="1"/>
        <v>0.93181818181818188</v>
      </c>
      <c r="AJ5" s="306">
        <f t="shared" si="1"/>
        <v>1</v>
      </c>
      <c r="AK5" s="306">
        <f t="shared" si="1"/>
        <v>0.90909090909090906</v>
      </c>
      <c r="AL5" s="306">
        <f t="shared" si="1"/>
        <v>0.38636363636363641</v>
      </c>
      <c r="AM5" s="306">
        <f t="shared" si="1"/>
        <v>1</v>
      </c>
      <c r="AN5" s="306">
        <f t="shared" si="1"/>
        <v>0.38636363636363635</v>
      </c>
      <c r="AO5" s="306">
        <f t="shared" si="1"/>
        <v>0.79545454545454553</v>
      </c>
      <c r="AP5" s="306">
        <f t="shared" si="1"/>
        <v>0.95454545454545459</v>
      </c>
      <c r="AQ5" s="306">
        <f t="shared" si="1"/>
        <v>0.45454545454545453</v>
      </c>
      <c r="AR5" s="306">
        <f t="shared" si="1"/>
        <v>1</v>
      </c>
      <c r="AS5" s="306">
        <f t="shared" si="1"/>
        <v>0.22727272727272721</v>
      </c>
      <c r="AT5" s="306">
        <f t="shared" si="1"/>
        <v>0.75</v>
      </c>
      <c r="AU5" s="306">
        <f t="shared" si="1"/>
        <v>0.47727272727272729</v>
      </c>
      <c r="AV5" s="310">
        <v>1</v>
      </c>
      <c r="AW5" s="304">
        <f t="shared" ref="AW5:BJ5" si="2">$AF5*AH5+$AF7*AH7+$AF13*AH13+$AF14*AH14+$AF18*AH18+$AF21*AH21</f>
        <v>0.44545454545454549</v>
      </c>
      <c r="AX5" s="304">
        <f t="shared" si="2"/>
        <v>0.72528409090909085</v>
      </c>
      <c r="AY5" s="304">
        <f t="shared" si="2"/>
        <v>0.9181818181818181</v>
      </c>
      <c r="AZ5" s="304">
        <f t="shared" si="2"/>
        <v>0.87397727272727277</v>
      </c>
      <c r="BA5" s="304">
        <f t="shared" si="2"/>
        <v>0.64340909090909093</v>
      </c>
      <c r="BB5" s="304">
        <f t="shared" si="2"/>
        <v>0.96590909090909083</v>
      </c>
      <c r="BC5" s="304">
        <f t="shared" si="2"/>
        <v>0.45649732620320849</v>
      </c>
      <c r="BD5" s="304">
        <f t="shared" si="2"/>
        <v>0.51482683982683985</v>
      </c>
      <c r="BE5" s="304">
        <f t="shared" si="2"/>
        <v>0.76314935064935063</v>
      </c>
      <c r="BF5" s="304">
        <f t="shared" si="2"/>
        <v>0.5236798128342246</v>
      </c>
      <c r="BG5" s="304">
        <f t="shared" si="2"/>
        <v>0.8041666666666667</v>
      </c>
      <c r="BH5" s="304">
        <f t="shared" si="2"/>
        <v>0.44645562770562774</v>
      </c>
      <c r="BI5" s="304">
        <f t="shared" si="2"/>
        <v>0.76644736842105265</v>
      </c>
      <c r="BJ5" s="304">
        <f t="shared" si="2"/>
        <v>0.56639610389610384</v>
      </c>
      <c r="BK5" s="252" t="s">
        <v>2305</v>
      </c>
    </row>
    <row r="6" spans="1:63" ht="35.1">
      <c r="A6" s="298"/>
      <c r="B6" s="249" t="s">
        <v>2306</v>
      </c>
      <c r="C6" s="123">
        <v>2</v>
      </c>
      <c r="D6" s="123">
        <v>3</v>
      </c>
      <c r="E6" s="123">
        <v>0</v>
      </c>
      <c r="F6" s="123">
        <v>0</v>
      </c>
      <c r="G6" s="123">
        <v>3</v>
      </c>
      <c r="H6" s="123">
        <v>0</v>
      </c>
      <c r="I6" s="123">
        <v>17</v>
      </c>
      <c r="J6" s="123">
        <v>7</v>
      </c>
      <c r="K6" s="123">
        <v>0</v>
      </c>
      <c r="L6" s="123">
        <v>14</v>
      </c>
      <c r="M6" s="238">
        <v>0</v>
      </c>
      <c r="N6" s="238">
        <v>4</v>
      </c>
      <c r="O6" s="238">
        <v>5</v>
      </c>
      <c r="P6" s="238">
        <v>21</v>
      </c>
      <c r="Q6" s="250" t="s">
        <v>2307</v>
      </c>
      <c r="R6" s="299"/>
      <c r="S6" s="299"/>
      <c r="T6" s="299"/>
      <c r="U6" s="299"/>
      <c r="V6" s="299"/>
      <c r="W6" s="299"/>
      <c r="X6" s="299"/>
      <c r="Y6" s="299"/>
      <c r="Z6" s="299"/>
      <c r="AA6" s="299"/>
      <c r="AB6" s="299"/>
      <c r="AC6" s="299"/>
      <c r="AD6" s="299"/>
      <c r="AE6" s="299"/>
      <c r="AF6" s="304"/>
      <c r="AG6" s="305"/>
      <c r="AH6" s="306"/>
      <c r="AI6" s="306"/>
      <c r="AJ6" s="306"/>
      <c r="AK6" s="306"/>
      <c r="AL6" s="306"/>
      <c r="AM6" s="306"/>
      <c r="AN6" s="306"/>
      <c r="AO6" s="306"/>
      <c r="AP6" s="306"/>
      <c r="AQ6" s="306"/>
      <c r="AR6" s="306"/>
      <c r="AS6" s="306"/>
      <c r="AT6" s="306"/>
      <c r="AU6" s="306"/>
      <c r="AV6" s="310"/>
      <c r="AW6" s="305"/>
      <c r="AX6" s="305"/>
      <c r="AY6" s="305"/>
      <c r="AZ6" s="305"/>
      <c r="BA6" s="305"/>
      <c r="BB6" s="305"/>
      <c r="BC6" s="305"/>
      <c r="BD6" s="305"/>
      <c r="BE6" s="305"/>
      <c r="BF6" s="305"/>
      <c r="BG6" s="305"/>
      <c r="BH6" s="305"/>
      <c r="BI6" s="305"/>
      <c r="BJ6" s="305"/>
      <c r="BK6" s="252" t="s">
        <v>2308</v>
      </c>
    </row>
    <row r="7" spans="1:63" ht="35.1">
      <c r="A7" s="298" t="s">
        <v>2309</v>
      </c>
      <c r="B7" s="249" t="s">
        <v>2310</v>
      </c>
      <c r="C7" s="123">
        <v>1</v>
      </c>
      <c r="D7" s="123">
        <v>4</v>
      </c>
      <c r="E7" s="123">
        <v>0</v>
      </c>
      <c r="F7" s="123">
        <v>3</v>
      </c>
      <c r="G7" s="123">
        <v>0</v>
      </c>
      <c r="H7" s="123">
        <v>2</v>
      </c>
      <c r="I7" s="123">
        <v>0</v>
      </c>
      <c r="J7" s="123">
        <v>5</v>
      </c>
      <c r="K7" s="123">
        <v>7</v>
      </c>
      <c r="L7" s="123">
        <v>3</v>
      </c>
      <c r="M7" s="238">
        <v>2</v>
      </c>
      <c r="N7" s="238">
        <v>0</v>
      </c>
      <c r="O7" s="238">
        <v>2</v>
      </c>
      <c r="P7" s="238">
        <v>4</v>
      </c>
      <c r="Q7" s="250" t="s">
        <v>2311</v>
      </c>
      <c r="R7" s="299">
        <f t="shared" ref="R7:AE7" si="3">IFERROR(1-0.25/C$4*C7-0.5/C$4*C8-0.75/C$4*C9-1/C$4*C10," ")</f>
        <v>0.875</v>
      </c>
      <c r="S7" s="299">
        <f t="shared" si="3"/>
        <v>0.61363636363636376</v>
      </c>
      <c r="T7" s="299">
        <f t="shared" si="3"/>
        <v>0.93181818181818188</v>
      </c>
      <c r="U7" s="299">
        <f t="shared" si="3"/>
        <v>0.91249999999999998</v>
      </c>
      <c r="V7" s="299">
        <f t="shared" si="3"/>
        <v>0.9</v>
      </c>
      <c r="W7" s="299">
        <f t="shared" si="3"/>
        <v>0.95454545454545459</v>
      </c>
      <c r="X7" s="299">
        <f t="shared" si="3"/>
        <v>0.75</v>
      </c>
      <c r="Y7" s="299">
        <f t="shared" si="3"/>
        <v>0.50000000000000011</v>
      </c>
      <c r="Z7" s="299">
        <f t="shared" si="3"/>
        <v>0.66666666666666663</v>
      </c>
      <c r="AA7" s="299">
        <f t="shared" si="3"/>
        <v>0.86764705882352944</v>
      </c>
      <c r="AB7" s="299">
        <f t="shared" si="3"/>
        <v>0.75000000000000011</v>
      </c>
      <c r="AC7" s="299">
        <f t="shared" si="3"/>
        <v>0.14285714285714302</v>
      </c>
      <c r="AD7" s="299">
        <f t="shared" si="3"/>
        <v>0.78947368421052633</v>
      </c>
      <c r="AE7" s="299">
        <f t="shared" si="3"/>
        <v>0.73809523809523814</v>
      </c>
      <c r="AF7" s="304">
        <v>0.15</v>
      </c>
      <c r="AG7" s="305" t="s">
        <v>2309</v>
      </c>
      <c r="AH7" s="306">
        <f t="shared" ref="AH7:AU7" si="4">$AV7*R7+$AV11*R11+$AV12*R12</f>
        <v>0.58333333333333326</v>
      </c>
      <c r="AI7" s="306">
        <f t="shared" si="4"/>
        <v>0.40909090909090917</v>
      </c>
      <c r="AJ7" s="307">
        <f t="shared" si="4"/>
        <v>0.95454545454545447</v>
      </c>
      <c r="AK7" s="306">
        <f t="shared" si="4"/>
        <v>0.94166666666666654</v>
      </c>
      <c r="AL7" s="306">
        <f t="shared" si="4"/>
        <v>0.6</v>
      </c>
      <c r="AM7" s="306">
        <f t="shared" si="4"/>
        <v>0.96969696969696961</v>
      </c>
      <c r="AN7" s="306">
        <f t="shared" si="4"/>
        <v>0.5</v>
      </c>
      <c r="AO7" s="306">
        <f t="shared" si="4"/>
        <v>0.33333333333333337</v>
      </c>
      <c r="AP7" s="306">
        <f t="shared" si="4"/>
        <v>0.44444444444444442</v>
      </c>
      <c r="AQ7" s="306">
        <f t="shared" si="4"/>
        <v>0.57843137254901955</v>
      </c>
      <c r="AR7" s="306">
        <f t="shared" si="4"/>
        <v>0.61111111111111116</v>
      </c>
      <c r="AS7" s="306">
        <f t="shared" si="4"/>
        <v>0.20634920634920645</v>
      </c>
      <c r="AT7" s="306">
        <f t="shared" si="4"/>
        <v>0.52631578947368418</v>
      </c>
      <c r="AU7" s="306">
        <f t="shared" si="4"/>
        <v>0.60317460317460325</v>
      </c>
      <c r="AV7" s="310">
        <v>0.66666666666666663</v>
      </c>
      <c r="AW7" s="305"/>
      <c r="AX7" s="305"/>
      <c r="AY7" s="305"/>
      <c r="AZ7" s="305"/>
      <c r="BA7" s="305"/>
      <c r="BB7" s="305"/>
      <c r="BC7" s="305"/>
      <c r="BD7" s="305"/>
      <c r="BE7" s="305"/>
      <c r="BF7" s="305"/>
      <c r="BG7" s="305"/>
      <c r="BH7" s="305"/>
      <c r="BI7" s="305"/>
      <c r="BJ7" s="305"/>
      <c r="BK7" s="252" t="s">
        <v>2312</v>
      </c>
    </row>
    <row r="8" spans="1:63" ht="35.1">
      <c r="A8" s="298"/>
      <c r="B8" s="249" t="s">
        <v>2313</v>
      </c>
      <c r="C8" s="123">
        <v>0</v>
      </c>
      <c r="D8" s="123">
        <v>1</v>
      </c>
      <c r="E8" s="123">
        <v>0</v>
      </c>
      <c r="F8" s="123">
        <v>2</v>
      </c>
      <c r="G8" s="123">
        <v>2</v>
      </c>
      <c r="H8" s="123">
        <v>1</v>
      </c>
      <c r="I8" s="123">
        <v>1</v>
      </c>
      <c r="J8" s="123">
        <v>6</v>
      </c>
      <c r="K8" s="123">
        <v>1</v>
      </c>
      <c r="L8" s="123">
        <v>1</v>
      </c>
      <c r="M8" s="238">
        <v>3</v>
      </c>
      <c r="N8" s="238">
        <v>2</v>
      </c>
      <c r="O8" s="238">
        <v>4</v>
      </c>
      <c r="P8" s="238">
        <v>3</v>
      </c>
      <c r="Q8" s="250" t="s">
        <v>2314</v>
      </c>
      <c r="R8" s="299"/>
      <c r="S8" s="299"/>
      <c r="T8" s="299"/>
      <c r="U8" s="299"/>
      <c r="V8" s="299"/>
      <c r="W8" s="299"/>
      <c r="X8" s="299"/>
      <c r="Y8" s="299"/>
      <c r="Z8" s="299"/>
      <c r="AA8" s="299"/>
      <c r="AB8" s="299"/>
      <c r="AC8" s="299"/>
      <c r="AD8" s="299"/>
      <c r="AE8" s="299"/>
      <c r="AF8" s="304"/>
      <c r="AG8" s="305"/>
      <c r="AH8" s="306"/>
      <c r="AI8" s="306"/>
      <c r="AJ8" s="308"/>
      <c r="AK8" s="306"/>
      <c r="AL8" s="306"/>
      <c r="AM8" s="306"/>
      <c r="AN8" s="306"/>
      <c r="AO8" s="306"/>
      <c r="AP8" s="306"/>
      <c r="AQ8" s="306"/>
      <c r="AR8" s="306"/>
      <c r="AS8" s="306"/>
      <c r="AT8" s="306"/>
      <c r="AU8" s="306"/>
      <c r="AV8" s="310"/>
      <c r="AW8" s="305"/>
      <c r="AX8" s="305"/>
      <c r="AY8" s="305"/>
      <c r="AZ8" s="305"/>
      <c r="BA8" s="305"/>
      <c r="BB8" s="305"/>
      <c r="BC8" s="305"/>
      <c r="BD8" s="305"/>
      <c r="BE8" s="305"/>
      <c r="BF8" s="305"/>
      <c r="BG8" s="305"/>
      <c r="BH8" s="305"/>
      <c r="BI8" s="305"/>
      <c r="BJ8" s="305"/>
      <c r="BK8" s="252" t="s">
        <v>2315</v>
      </c>
    </row>
    <row r="9" spans="1:63" ht="35.1">
      <c r="A9" s="298"/>
      <c r="B9" s="249" t="s">
        <v>2316</v>
      </c>
      <c r="C9" s="123">
        <v>1</v>
      </c>
      <c r="D9" s="123">
        <v>0</v>
      </c>
      <c r="E9" s="123">
        <v>2</v>
      </c>
      <c r="F9" s="123">
        <v>0</v>
      </c>
      <c r="G9" s="123">
        <v>0</v>
      </c>
      <c r="H9" s="123">
        <v>0</v>
      </c>
      <c r="I9" s="123">
        <v>1</v>
      </c>
      <c r="J9" s="123">
        <v>3</v>
      </c>
      <c r="K9" s="123">
        <v>1</v>
      </c>
      <c r="L9" s="123">
        <v>0</v>
      </c>
      <c r="M9" s="238">
        <v>2</v>
      </c>
      <c r="N9" s="238">
        <v>0</v>
      </c>
      <c r="O9" s="238">
        <v>2</v>
      </c>
      <c r="P9" s="238">
        <v>0</v>
      </c>
      <c r="Q9" s="250" t="s">
        <v>2317</v>
      </c>
      <c r="R9" s="299"/>
      <c r="S9" s="299"/>
      <c r="T9" s="299"/>
      <c r="U9" s="299"/>
      <c r="V9" s="299"/>
      <c r="W9" s="299"/>
      <c r="X9" s="299"/>
      <c r="Y9" s="299"/>
      <c r="Z9" s="299"/>
      <c r="AA9" s="299"/>
      <c r="AB9" s="299"/>
      <c r="AC9" s="299"/>
      <c r="AD9" s="299"/>
      <c r="AE9" s="299"/>
      <c r="AF9" s="304"/>
      <c r="AG9" s="305"/>
      <c r="AH9" s="306"/>
      <c r="AI9" s="306"/>
      <c r="AJ9" s="308"/>
      <c r="AK9" s="306"/>
      <c r="AL9" s="306"/>
      <c r="AM9" s="306"/>
      <c r="AN9" s="306"/>
      <c r="AO9" s="306"/>
      <c r="AP9" s="306"/>
      <c r="AQ9" s="306"/>
      <c r="AR9" s="306"/>
      <c r="AS9" s="306"/>
      <c r="AT9" s="306"/>
      <c r="AU9" s="306"/>
      <c r="AV9" s="310"/>
      <c r="AW9" s="305"/>
      <c r="AX9" s="305"/>
      <c r="AY9" s="305"/>
      <c r="AZ9" s="305"/>
      <c r="BA9" s="305"/>
      <c r="BB9" s="305"/>
      <c r="BC9" s="305"/>
      <c r="BD9" s="305"/>
      <c r="BE9" s="305"/>
      <c r="BF9" s="305"/>
      <c r="BG9" s="305"/>
      <c r="BH9" s="305"/>
      <c r="BI9" s="305"/>
      <c r="BJ9" s="305"/>
      <c r="BK9" s="252" t="s">
        <v>2318</v>
      </c>
    </row>
    <row r="10" spans="1:63" ht="35.1">
      <c r="A10" s="298"/>
      <c r="B10" s="249" t="s">
        <v>2319</v>
      </c>
      <c r="C10" s="123">
        <v>0</v>
      </c>
      <c r="D10" s="123">
        <v>7</v>
      </c>
      <c r="E10" s="123">
        <v>0</v>
      </c>
      <c r="F10" s="123">
        <v>0</v>
      </c>
      <c r="G10" s="123">
        <v>0</v>
      </c>
      <c r="H10" s="123">
        <v>0</v>
      </c>
      <c r="I10" s="123">
        <v>3</v>
      </c>
      <c r="J10" s="123">
        <v>4</v>
      </c>
      <c r="K10" s="123">
        <v>4</v>
      </c>
      <c r="L10" s="123">
        <v>1</v>
      </c>
      <c r="M10" s="238">
        <v>2</v>
      </c>
      <c r="N10" s="238">
        <v>5</v>
      </c>
      <c r="O10" s="238">
        <v>0</v>
      </c>
      <c r="P10" s="238">
        <v>3</v>
      </c>
      <c r="Q10" s="250" t="s">
        <v>2320</v>
      </c>
      <c r="R10" s="299"/>
      <c r="S10" s="299"/>
      <c r="T10" s="299"/>
      <c r="U10" s="299"/>
      <c r="V10" s="299"/>
      <c r="W10" s="299"/>
      <c r="X10" s="299"/>
      <c r="Y10" s="299"/>
      <c r="Z10" s="299"/>
      <c r="AA10" s="299"/>
      <c r="AB10" s="299"/>
      <c r="AC10" s="299"/>
      <c r="AD10" s="299"/>
      <c r="AE10" s="299"/>
      <c r="AF10" s="304"/>
      <c r="AG10" s="305"/>
      <c r="AH10" s="306"/>
      <c r="AI10" s="306"/>
      <c r="AJ10" s="308"/>
      <c r="AK10" s="306"/>
      <c r="AL10" s="306"/>
      <c r="AM10" s="306"/>
      <c r="AN10" s="306"/>
      <c r="AO10" s="306"/>
      <c r="AP10" s="306"/>
      <c r="AQ10" s="306"/>
      <c r="AR10" s="306"/>
      <c r="AS10" s="306"/>
      <c r="AT10" s="306"/>
      <c r="AU10" s="306"/>
      <c r="AV10" s="310"/>
      <c r="AW10" s="305"/>
      <c r="AX10" s="305"/>
      <c r="AY10" s="305"/>
      <c r="AZ10" s="305"/>
      <c r="BA10" s="305"/>
      <c r="BB10" s="305"/>
      <c r="BC10" s="305"/>
      <c r="BD10" s="305"/>
      <c r="BE10" s="305"/>
      <c r="BF10" s="305"/>
      <c r="BG10" s="305"/>
      <c r="BH10" s="305"/>
      <c r="BI10" s="305"/>
      <c r="BJ10" s="305"/>
      <c r="BK10" s="252" t="s">
        <v>2321</v>
      </c>
    </row>
    <row r="11" spans="1:63" ht="35.1">
      <c r="A11" s="298"/>
      <c r="B11" s="255" t="s">
        <v>2322</v>
      </c>
      <c r="C11" s="256">
        <v>0.92857142857142905</v>
      </c>
      <c r="D11" s="256">
        <v>1</v>
      </c>
      <c r="E11" s="256">
        <v>0</v>
      </c>
      <c r="F11" s="256">
        <v>0</v>
      </c>
      <c r="G11" s="256">
        <v>1</v>
      </c>
      <c r="H11" s="256">
        <v>7.1428571428571397E-2</v>
      </c>
      <c r="I11" s="256">
        <v>1</v>
      </c>
      <c r="J11" s="256">
        <v>1</v>
      </c>
      <c r="K11" s="256">
        <v>0.57142857142857095</v>
      </c>
      <c r="L11" s="256">
        <v>1</v>
      </c>
      <c r="M11" s="238">
        <v>0.40540540540540498</v>
      </c>
      <c r="N11" s="238">
        <v>0.4</v>
      </c>
      <c r="O11" s="238">
        <v>0.66666666666666696</v>
      </c>
      <c r="P11" s="238">
        <v>0.5</v>
      </c>
      <c r="Q11" s="257" t="s">
        <v>2323</v>
      </c>
      <c r="R11" s="251">
        <f t="shared" ref="R11:AE11" si="5">IF(AND(C11&lt;=0.5,C11&gt;0.25),1/3,IF(AND(C11&lt;=0.25,C11&gt;0.1),2/3,IF(AND(C11&lt;0.1),1,0)))</f>
        <v>0</v>
      </c>
      <c r="S11" s="251">
        <f t="shared" si="5"/>
        <v>0</v>
      </c>
      <c r="T11" s="251">
        <f t="shared" si="5"/>
        <v>1</v>
      </c>
      <c r="U11" s="251">
        <f t="shared" si="5"/>
        <v>1</v>
      </c>
      <c r="V11" s="251">
        <f t="shared" si="5"/>
        <v>0</v>
      </c>
      <c r="W11" s="251">
        <f t="shared" si="5"/>
        <v>1</v>
      </c>
      <c r="X11" s="251">
        <f t="shared" si="5"/>
        <v>0</v>
      </c>
      <c r="Y11" s="251">
        <f t="shared" si="5"/>
        <v>0</v>
      </c>
      <c r="Z11" s="251">
        <f t="shared" si="5"/>
        <v>0</v>
      </c>
      <c r="AA11" s="251">
        <f t="shared" si="5"/>
        <v>0</v>
      </c>
      <c r="AB11" s="251">
        <f t="shared" si="5"/>
        <v>0.33333333333333331</v>
      </c>
      <c r="AC11" s="251">
        <f t="shared" si="5"/>
        <v>0.33333333333333331</v>
      </c>
      <c r="AD11" s="251">
        <f t="shared" si="5"/>
        <v>0</v>
      </c>
      <c r="AE11" s="251">
        <f t="shared" si="5"/>
        <v>0.33333333333333331</v>
      </c>
      <c r="AF11" s="304"/>
      <c r="AG11" s="305"/>
      <c r="AH11" s="306"/>
      <c r="AI11" s="306"/>
      <c r="AJ11" s="308"/>
      <c r="AK11" s="306"/>
      <c r="AL11" s="306"/>
      <c r="AM11" s="306"/>
      <c r="AN11" s="306"/>
      <c r="AO11" s="306"/>
      <c r="AP11" s="306"/>
      <c r="AQ11" s="306"/>
      <c r="AR11" s="306"/>
      <c r="AS11" s="306"/>
      <c r="AT11" s="306"/>
      <c r="AU11" s="306"/>
      <c r="AV11" s="253">
        <v>0.16666666666666666</v>
      </c>
      <c r="AW11" s="305"/>
      <c r="AX11" s="305"/>
      <c r="AY11" s="305"/>
      <c r="AZ11" s="305"/>
      <c r="BA11" s="305"/>
      <c r="BB11" s="305"/>
      <c r="BC11" s="305"/>
      <c r="BD11" s="305"/>
      <c r="BE11" s="305"/>
      <c r="BF11" s="305"/>
      <c r="BG11" s="305"/>
      <c r="BH11" s="305"/>
      <c r="BI11" s="305"/>
      <c r="BJ11" s="305"/>
      <c r="BK11" s="252" t="s">
        <v>2324</v>
      </c>
    </row>
    <row r="12" spans="1:63" ht="35.1">
      <c r="A12" s="298"/>
      <c r="B12" s="255" t="s">
        <v>2325</v>
      </c>
      <c r="C12" s="256">
        <v>0</v>
      </c>
      <c r="D12" s="256">
        <v>0</v>
      </c>
      <c r="E12" s="256">
        <v>0</v>
      </c>
      <c r="F12" s="256">
        <v>0</v>
      </c>
      <c r="G12" s="256">
        <v>0</v>
      </c>
      <c r="H12" s="256">
        <v>0</v>
      </c>
      <c r="I12" s="256">
        <v>0</v>
      </c>
      <c r="J12" s="256">
        <v>0</v>
      </c>
      <c r="K12" s="256">
        <v>0.85714285714285698</v>
      </c>
      <c r="L12" s="256">
        <v>0</v>
      </c>
      <c r="M12" s="238">
        <v>0.108108108108108</v>
      </c>
      <c r="N12" s="238">
        <v>0</v>
      </c>
      <c r="O12" s="238">
        <v>0</v>
      </c>
      <c r="P12" s="238">
        <v>0</v>
      </c>
      <c r="Q12" s="257" t="s">
        <v>2323</v>
      </c>
      <c r="R12" s="251">
        <f t="shared" ref="R12:AE12" si="6">IF(AND(C11&lt;=0.5,C11&gt;0.25),1/3,IF(AND(C11&lt;=0.25,C11&gt;0.1),2/3,IF(AND(C11&lt;0.1),1,0)))</f>
        <v>0</v>
      </c>
      <c r="S12" s="258">
        <f t="shared" si="6"/>
        <v>0</v>
      </c>
      <c r="T12" s="258">
        <f t="shared" si="6"/>
        <v>1</v>
      </c>
      <c r="U12" s="258">
        <f t="shared" si="6"/>
        <v>1</v>
      </c>
      <c r="V12" s="258">
        <f t="shared" si="6"/>
        <v>0</v>
      </c>
      <c r="W12" s="258">
        <f t="shared" si="6"/>
        <v>1</v>
      </c>
      <c r="X12" s="258">
        <f t="shared" si="6"/>
        <v>0</v>
      </c>
      <c r="Y12" s="251">
        <f t="shared" si="6"/>
        <v>0</v>
      </c>
      <c r="Z12" s="258">
        <f t="shared" si="6"/>
        <v>0</v>
      </c>
      <c r="AA12" s="258">
        <f t="shared" si="6"/>
        <v>0</v>
      </c>
      <c r="AB12" s="258">
        <f t="shared" si="6"/>
        <v>0.33333333333333331</v>
      </c>
      <c r="AC12" s="258">
        <f t="shared" si="6"/>
        <v>0.33333333333333331</v>
      </c>
      <c r="AD12" s="258">
        <f t="shared" si="6"/>
        <v>0</v>
      </c>
      <c r="AE12" s="258">
        <f t="shared" si="6"/>
        <v>0.33333333333333331</v>
      </c>
      <c r="AF12" s="304"/>
      <c r="AG12" s="305"/>
      <c r="AH12" s="306"/>
      <c r="AI12" s="306"/>
      <c r="AJ12" s="309"/>
      <c r="AK12" s="306"/>
      <c r="AL12" s="306"/>
      <c r="AM12" s="306"/>
      <c r="AN12" s="306"/>
      <c r="AO12" s="306"/>
      <c r="AP12" s="306"/>
      <c r="AQ12" s="306"/>
      <c r="AR12" s="306"/>
      <c r="AS12" s="306"/>
      <c r="AT12" s="306"/>
      <c r="AU12" s="306"/>
      <c r="AV12" s="253">
        <v>0.16666666666666666</v>
      </c>
      <c r="AW12" s="305"/>
      <c r="AX12" s="305"/>
      <c r="AY12" s="305"/>
      <c r="AZ12" s="305"/>
      <c r="BA12" s="305"/>
      <c r="BB12" s="305"/>
      <c r="BC12" s="305"/>
      <c r="BD12" s="305"/>
      <c r="BE12" s="305"/>
      <c r="BF12" s="305"/>
      <c r="BG12" s="305"/>
      <c r="BH12" s="305"/>
      <c r="BI12" s="305"/>
      <c r="BJ12" s="305"/>
      <c r="BK12" s="252" t="s">
        <v>2326</v>
      </c>
    </row>
    <row r="13" spans="1:63" ht="52.5">
      <c r="A13" s="248" t="s">
        <v>2327</v>
      </c>
      <c r="B13" s="249" t="s">
        <v>2328</v>
      </c>
      <c r="C13" s="256">
        <v>0</v>
      </c>
      <c r="D13" s="256">
        <v>0</v>
      </c>
      <c r="E13" s="256">
        <v>0</v>
      </c>
      <c r="F13" s="256">
        <v>0</v>
      </c>
      <c r="G13" s="256">
        <v>0</v>
      </c>
      <c r="H13" s="256">
        <v>0</v>
      </c>
      <c r="I13" s="256">
        <v>0</v>
      </c>
      <c r="J13" s="256">
        <v>0</v>
      </c>
      <c r="K13" s="256">
        <v>0</v>
      </c>
      <c r="L13" s="256">
        <v>0</v>
      </c>
      <c r="M13" s="238">
        <v>0.162162162162162</v>
      </c>
      <c r="N13" s="238">
        <v>0</v>
      </c>
      <c r="O13" s="238">
        <v>0</v>
      </c>
      <c r="P13" s="238">
        <v>0</v>
      </c>
      <c r="Q13" s="257" t="s">
        <v>2329</v>
      </c>
      <c r="R13" s="251">
        <f t="shared" ref="R13:AE13" si="7">IF(C13=0,1,IF(C13&lt;0.05,0.85,IF(C13&lt;0.1,0.7,IF(C13&lt;0.2,0.5,IF(C13&lt;0.5,0.25,0)))))</f>
        <v>1</v>
      </c>
      <c r="S13" s="251">
        <f t="shared" si="7"/>
        <v>1</v>
      </c>
      <c r="T13" s="251">
        <f t="shared" si="7"/>
        <v>1</v>
      </c>
      <c r="U13" s="251">
        <f t="shared" si="7"/>
        <v>1</v>
      </c>
      <c r="V13" s="251">
        <f t="shared" si="7"/>
        <v>1</v>
      </c>
      <c r="W13" s="251">
        <f t="shared" si="7"/>
        <v>1</v>
      </c>
      <c r="X13" s="251">
        <f t="shared" si="7"/>
        <v>1</v>
      </c>
      <c r="Y13" s="251">
        <f t="shared" si="7"/>
        <v>1</v>
      </c>
      <c r="Z13" s="251">
        <f t="shared" si="7"/>
        <v>1</v>
      </c>
      <c r="AA13" s="251">
        <f t="shared" si="7"/>
        <v>1</v>
      </c>
      <c r="AB13" s="251">
        <f t="shared" si="7"/>
        <v>0.5</v>
      </c>
      <c r="AC13" s="251">
        <f t="shared" si="7"/>
        <v>1</v>
      </c>
      <c r="AD13" s="251">
        <f t="shared" si="7"/>
        <v>1</v>
      </c>
      <c r="AE13" s="251">
        <f t="shared" si="7"/>
        <v>1</v>
      </c>
      <c r="AF13" s="259">
        <v>0.1</v>
      </c>
      <c r="AG13" s="260" t="s">
        <v>2327</v>
      </c>
      <c r="AH13" s="254">
        <f t="shared" ref="AH13:AU13" si="8">$AV13*R13</f>
        <v>1</v>
      </c>
      <c r="AI13" s="254">
        <f t="shared" si="8"/>
        <v>1</v>
      </c>
      <c r="AJ13" s="254">
        <f t="shared" si="8"/>
        <v>1</v>
      </c>
      <c r="AK13" s="254">
        <f t="shared" si="8"/>
        <v>1</v>
      </c>
      <c r="AL13" s="254">
        <f t="shared" si="8"/>
        <v>1</v>
      </c>
      <c r="AM13" s="254">
        <f t="shared" si="8"/>
        <v>1</v>
      </c>
      <c r="AN13" s="254">
        <f t="shared" si="8"/>
        <v>1</v>
      </c>
      <c r="AO13" s="254">
        <f t="shared" si="8"/>
        <v>1</v>
      </c>
      <c r="AP13" s="254">
        <f t="shared" si="8"/>
        <v>1</v>
      </c>
      <c r="AQ13" s="254">
        <f t="shared" si="8"/>
        <v>1</v>
      </c>
      <c r="AR13" s="254">
        <f t="shared" si="8"/>
        <v>0.5</v>
      </c>
      <c r="AS13" s="254">
        <f t="shared" si="8"/>
        <v>1</v>
      </c>
      <c r="AT13" s="254">
        <f t="shared" si="8"/>
        <v>1</v>
      </c>
      <c r="AU13" s="254">
        <f t="shared" si="8"/>
        <v>1</v>
      </c>
      <c r="AV13" s="253">
        <v>1</v>
      </c>
      <c r="AW13" s="305"/>
      <c r="AX13" s="305"/>
      <c r="AY13" s="305"/>
      <c r="AZ13" s="305"/>
      <c r="BA13" s="305"/>
      <c r="BB13" s="305"/>
      <c r="BC13" s="305"/>
      <c r="BD13" s="305"/>
      <c r="BE13" s="305"/>
      <c r="BF13" s="305"/>
      <c r="BG13" s="305"/>
      <c r="BH13" s="305"/>
      <c r="BI13" s="305"/>
      <c r="BJ13" s="305"/>
      <c r="BK13" s="258" t="s">
        <v>2330</v>
      </c>
    </row>
    <row r="14" spans="1:63" ht="35.1">
      <c r="A14" s="298" t="s">
        <v>2331</v>
      </c>
      <c r="B14" s="249" t="s">
        <v>2332</v>
      </c>
      <c r="C14" s="256">
        <v>0.78571428571428603</v>
      </c>
      <c r="D14" s="256">
        <v>0</v>
      </c>
      <c r="E14" s="256">
        <v>0</v>
      </c>
      <c r="F14" s="256">
        <v>0.52380952380952395</v>
      </c>
      <c r="G14" s="256">
        <v>0</v>
      </c>
      <c r="H14" s="256">
        <v>0</v>
      </c>
      <c r="I14" s="256">
        <v>1</v>
      </c>
      <c r="J14" s="256">
        <v>0.75</v>
      </c>
      <c r="K14" s="256">
        <v>0.57142857142857095</v>
      </c>
      <c r="L14" s="256">
        <v>0.25</v>
      </c>
      <c r="M14" s="238">
        <v>0</v>
      </c>
      <c r="N14" s="238">
        <v>0</v>
      </c>
      <c r="O14" s="238">
        <v>0</v>
      </c>
      <c r="P14" s="238">
        <v>0</v>
      </c>
      <c r="Q14" s="257" t="s">
        <v>2333</v>
      </c>
      <c r="R14" s="251">
        <f t="shared" ref="R14:AE15" si="9">IF(C14=0,1,IF(C14&lt;0.05,0.75,IF(C14&lt;0.1,0.5,IF(C14&lt;0.2,0.25,0))))</f>
        <v>0</v>
      </c>
      <c r="S14" s="251">
        <f t="shared" si="9"/>
        <v>1</v>
      </c>
      <c r="T14" s="251">
        <f t="shared" si="9"/>
        <v>1</v>
      </c>
      <c r="U14" s="251">
        <f t="shared" si="9"/>
        <v>0</v>
      </c>
      <c r="V14" s="251">
        <f t="shared" si="9"/>
        <v>1</v>
      </c>
      <c r="W14" s="251">
        <f t="shared" si="9"/>
        <v>1</v>
      </c>
      <c r="X14" s="251">
        <f t="shared" si="9"/>
        <v>0</v>
      </c>
      <c r="Y14" s="251">
        <f t="shared" si="9"/>
        <v>0</v>
      </c>
      <c r="Z14" s="251">
        <f t="shared" si="9"/>
        <v>0</v>
      </c>
      <c r="AA14" s="251">
        <f t="shared" si="9"/>
        <v>0</v>
      </c>
      <c r="AB14" s="251">
        <f t="shared" si="9"/>
        <v>1</v>
      </c>
      <c r="AC14" s="251">
        <f t="shared" si="9"/>
        <v>1</v>
      </c>
      <c r="AD14" s="251">
        <f t="shared" si="9"/>
        <v>1</v>
      </c>
      <c r="AE14" s="251">
        <f t="shared" si="9"/>
        <v>1</v>
      </c>
      <c r="AF14" s="304">
        <v>0.15</v>
      </c>
      <c r="AG14" s="305" t="s">
        <v>2331</v>
      </c>
      <c r="AH14" s="306">
        <f t="shared" ref="AH14:AU14" si="10">$AV14*R14+$AV15*R15+$AV16*R16+$AV17*R17</f>
        <v>0.375</v>
      </c>
      <c r="AI14" s="306">
        <f t="shared" si="10"/>
        <v>0.5625</v>
      </c>
      <c r="AJ14" s="306">
        <f t="shared" si="10"/>
        <v>1</v>
      </c>
      <c r="AK14" s="306">
        <f t="shared" si="10"/>
        <v>0.75</v>
      </c>
      <c r="AL14" s="306">
        <f t="shared" si="10"/>
        <v>1</v>
      </c>
      <c r="AM14" s="306">
        <f t="shared" si="10"/>
        <v>1</v>
      </c>
      <c r="AN14" s="306">
        <f t="shared" si="10"/>
        <v>0.3</v>
      </c>
      <c r="AO14" s="306">
        <f t="shared" si="10"/>
        <v>0</v>
      </c>
      <c r="AP14" s="306">
        <f t="shared" si="10"/>
        <v>0.5</v>
      </c>
      <c r="AQ14" s="306">
        <f t="shared" si="10"/>
        <v>6.25E-2</v>
      </c>
      <c r="AR14" s="306">
        <f t="shared" si="10"/>
        <v>1</v>
      </c>
      <c r="AS14" s="306">
        <f t="shared" si="10"/>
        <v>0.875</v>
      </c>
      <c r="AT14" s="306">
        <f t="shared" si="10"/>
        <v>1</v>
      </c>
      <c r="AU14" s="306">
        <f t="shared" si="10"/>
        <v>0.25</v>
      </c>
      <c r="AV14" s="253">
        <v>0.25</v>
      </c>
      <c r="AW14" s="305"/>
      <c r="AX14" s="305"/>
      <c r="AY14" s="305"/>
      <c r="AZ14" s="305"/>
      <c r="BA14" s="305"/>
      <c r="BB14" s="305"/>
      <c r="BC14" s="305"/>
      <c r="BD14" s="305"/>
      <c r="BE14" s="305"/>
      <c r="BF14" s="305"/>
      <c r="BG14" s="305"/>
      <c r="BH14" s="305"/>
      <c r="BI14" s="305"/>
      <c r="BJ14" s="305"/>
      <c r="BK14" s="258" t="s">
        <v>2334</v>
      </c>
    </row>
    <row r="15" spans="1:63" ht="35.1">
      <c r="A15" s="298"/>
      <c r="B15" s="249" t="s">
        <v>2335</v>
      </c>
      <c r="C15" s="256">
        <v>7.1428571428571397E-2</v>
      </c>
      <c r="D15" s="256">
        <v>0</v>
      </c>
      <c r="E15" s="256">
        <v>0</v>
      </c>
      <c r="F15" s="256">
        <v>0</v>
      </c>
      <c r="G15" s="256">
        <v>0</v>
      </c>
      <c r="H15" s="256">
        <v>0</v>
      </c>
      <c r="I15" s="256">
        <v>8.6956521739130405E-2</v>
      </c>
      <c r="J15" s="256">
        <v>0.5</v>
      </c>
      <c r="K15" s="256">
        <v>0.42857142857142899</v>
      </c>
      <c r="L15" s="256">
        <v>0.75</v>
      </c>
      <c r="M15" s="238">
        <v>0</v>
      </c>
      <c r="N15" s="238">
        <v>0</v>
      </c>
      <c r="O15" s="238">
        <v>0</v>
      </c>
      <c r="P15" s="238">
        <v>0.5</v>
      </c>
      <c r="Q15" s="257" t="s">
        <v>2333</v>
      </c>
      <c r="R15" s="251">
        <f t="shared" si="9"/>
        <v>0.5</v>
      </c>
      <c r="S15" s="251">
        <f t="shared" si="9"/>
        <v>1</v>
      </c>
      <c r="T15" s="251">
        <f t="shared" si="9"/>
        <v>1</v>
      </c>
      <c r="U15" s="251">
        <f t="shared" si="9"/>
        <v>1</v>
      </c>
      <c r="V15" s="251">
        <f t="shared" si="9"/>
        <v>1</v>
      </c>
      <c r="W15" s="251">
        <f t="shared" si="9"/>
        <v>1</v>
      </c>
      <c r="X15" s="251">
        <f t="shared" si="9"/>
        <v>0.5</v>
      </c>
      <c r="Y15" s="251">
        <f t="shared" si="9"/>
        <v>0</v>
      </c>
      <c r="Z15" s="251">
        <f t="shared" si="9"/>
        <v>0</v>
      </c>
      <c r="AA15" s="251">
        <f t="shared" si="9"/>
        <v>0</v>
      </c>
      <c r="AB15" s="251">
        <f t="shared" si="9"/>
        <v>1</v>
      </c>
      <c r="AC15" s="251">
        <f t="shared" si="9"/>
        <v>1</v>
      </c>
      <c r="AD15" s="251">
        <f t="shared" si="9"/>
        <v>1</v>
      </c>
      <c r="AE15" s="251">
        <f t="shared" si="9"/>
        <v>0</v>
      </c>
      <c r="AF15" s="304"/>
      <c r="AG15" s="305"/>
      <c r="AH15" s="306"/>
      <c r="AI15" s="306"/>
      <c r="AJ15" s="306"/>
      <c r="AK15" s="306"/>
      <c r="AL15" s="306"/>
      <c r="AM15" s="306"/>
      <c r="AN15" s="306"/>
      <c r="AO15" s="306"/>
      <c r="AP15" s="306"/>
      <c r="AQ15" s="306"/>
      <c r="AR15" s="306"/>
      <c r="AS15" s="306"/>
      <c r="AT15" s="306"/>
      <c r="AU15" s="306"/>
      <c r="AV15" s="253">
        <v>0.25</v>
      </c>
      <c r="AW15" s="305"/>
      <c r="AX15" s="305"/>
      <c r="AY15" s="305"/>
      <c r="AZ15" s="305"/>
      <c r="BA15" s="305"/>
      <c r="BB15" s="305"/>
      <c r="BC15" s="305"/>
      <c r="BD15" s="305"/>
      <c r="BE15" s="305"/>
      <c r="BF15" s="305"/>
      <c r="BG15" s="305"/>
      <c r="BH15" s="305"/>
      <c r="BI15" s="305"/>
      <c r="BJ15" s="305"/>
      <c r="BK15" s="258" t="s">
        <v>2336</v>
      </c>
    </row>
    <row r="16" spans="1:63" ht="35.1">
      <c r="A16" s="298"/>
      <c r="B16" s="249" t="s">
        <v>2337</v>
      </c>
      <c r="C16" s="256">
        <v>0.57142857142857095</v>
      </c>
      <c r="D16" s="256">
        <v>0.25</v>
      </c>
      <c r="E16" s="256">
        <v>0</v>
      </c>
      <c r="F16" s="256">
        <v>0</v>
      </c>
      <c r="G16" s="256">
        <v>0</v>
      </c>
      <c r="H16" s="256">
        <v>0</v>
      </c>
      <c r="I16" s="256">
        <v>1</v>
      </c>
      <c r="J16" s="256">
        <v>0.75</v>
      </c>
      <c r="K16" s="256">
        <v>0</v>
      </c>
      <c r="L16" s="256">
        <v>0.25</v>
      </c>
      <c r="M16" s="238">
        <v>0</v>
      </c>
      <c r="N16" s="238">
        <v>0.1</v>
      </c>
      <c r="O16" s="238">
        <v>0</v>
      </c>
      <c r="P16" s="238">
        <v>0.5</v>
      </c>
      <c r="Q16" s="257" t="s">
        <v>2329</v>
      </c>
      <c r="R16" s="251">
        <f t="shared" ref="R16:AE17" si="11">IF(C16=0,1,IF(C16&lt;0.05,0.85,IF(C16&lt;0.1,0.7,IF(C16&lt;0.2,0.5,IF(C16&lt;0.5,0.25,0)))))</f>
        <v>0</v>
      </c>
      <c r="S16" s="251">
        <f t="shared" si="11"/>
        <v>0.25</v>
      </c>
      <c r="T16" s="251">
        <f t="shared" si="11"/>
        <v>1</v>
      </c>
      <c r="U16" s="251">
        <f t="shared" si="11"/>
        <v>1</v>
      </c>
      <c r="V16" s="251">
        <f t="shared" si="11"/>
        <v>1</v>
      </c>
      <c r="W16" s="251">
        <f t="shared" si="11"/>
        <v>1</v>
      </c>
      <c r="X16" s="251">
        <f t="shared" si="11"/>
        <v>0</v>
      </c>
      <c r="Y16" s="251">
        <f t="shared" si="11"/>
        <v>0</v>
      </c>
      <c r="Z16" s="251">
        <f t="shared" si="11"/>
        <v>1</v>
      </c>
      <c r="AA16" s="251">
        <f t="shared" si="11"/>
        <v>0.25</v>
      </c>
      <c r="AB16" s="251">
        <f t="shared" si="11"/>
        <v>1</v>
      </c>
      <c r="AC16" s="251">
        <f t="shared" si="11"/>
        <v>0.5</v>
      </c>
      <c r="AD16" s="251">
        <f t="shared" si="11"/>
        <v>1</v>
      </c>
      <c r="AE16" s="251">
        <f t="shared" si="11"/>
        <v>0</v>
      </c>
      <c r="AF16" s="304"/>
      <c r="AG16" s="305"/>
      <c r="AH16" s="306"/>
      <c r="AI16" s="306"/>
      <c r="AJ16" s="306"/>
      <c r="AK16" s="306"/>
      <c r="AL16" s="306"/>
      <c r="AM16" s="306"/>
      <c r="AN16" s="306"/>
      <c r="AO16" s="306"/>
      <c r="AP16" s="306"/>
      <c r="AQ16" s="306"/>
      <c r="AR16" s="306"/>
      <c r="AS16" s="306"/>
      <c r="AT16" s="306"/>
      <c r="AU16" s="306"/>
      <c r="AV16" s="253">
        <v>0.25</v>
      </c>
      <c r="AW16" s="305"/>
      <c r="AX16" s="305"/>
      <c r="AY16" s="305"/>
      <c r="AZ16" s="305"/>
      <c r="BA16" s="305"/>
      <c r="BB16" s="305"/>
      <c r="BC16" s="305"/>
      <c r="BD16" s="305"/>
      <c r="BE16" s="305"/>
      <c r="BF16" s="305"/>
      <c r="BG16" s="305"/>
      <c r="BH16" s="305"/>
      <c r="BI16" s="305"/>
      <c r="BJ16" s="305"/>
      <c r="BK16" s="258" t="s">
        <v>2338</v>
      </c>
    </row>
    <row r="17" spans="1:63" ht="35.1">
      <c r="A17" s="298"/>
      <c r="B17" s="249" t="s">
        <v>2339</v>
      </c>
      <c r="C17" s="256">
        <v>0</v>
      </c>
      <c r="D17" s="256">
        <v>1</v>
      </c>
      <c r="E17" s="256">
        <v>0</v>
      </c>
      <c r="F17" s="256">
        <v>0</v>
      </c>
      <c r="G17" s="256">
        <v>0</v>
      </c>
      <c r="H17" s="256">
        <v>0</v>
      </c>
      <c r="I17" s="256">
        <v>8.6956521739130405E-2</v>
      </c>
      <c r="J17" s="256">
        <v>0.5</v>
      </c>
      <c r="K17" s="256">
        <v>0</v>
      </c>
      <c r="L17" s="256">
        <v>0.625</v>
      </c>
      <c r="M17" s="238">
        <v>0</v>
      </c>
      <c r="N17" s="238">
        <v>0</v>
      </c>
      <c r="O17" s="238">
        <v>0</v>
      </c>
      <c r="P17" s="238">
        <v>0.75</v>
      </c>
      <c r="Q17" s="257" t="s">
        <v>2329</v>
      </c>
      <c r="R17" s="251">
        <f t="shared" si="11"/>
        <v>1</v>
      </c>
      <c r="S17" s="251">
        <f t="shared" si="11"/>
        <v>0</v>
      </c>
      <c r="T17" s="251">
        <f t="shared" si="11"/>
        <v>1</v>
      </c>
      <c r="U17" s="251">
        <f t="shared" si="11"/>
        <v>1</v>
      </c>
      <c r="V17" s="251">
        <f t="shared" si="11"/>
        <v>1</v>
      </c>
      <c r="W17" s="251">
        <f t="shared" si="11"/>
        <v>1</v>
      </c>
      <c r="X17" s="251">
        <f t="shared" si="11"/>
        <v>0.7</v>
      </c>
      <c r="Y17" s="251">
        <f t="shared" si="11"/>
        <v>0</v>
      </c>
      <c r="Z17" s="251">
        <f t="shared" si="11"/>
        <v>1</v>
      </c>
      <c r="AA17" s="251">
        <f t="shared" si="11"/>
        <v>0</v>
      </c>
      <c r="AB17" s="251">
        <f t="shared" si="11"/>
        <v>1</v>
      </c>
      <c r="AC17" s="251">
        <f t="shared" si="11"/>
        <v>1</v>
      </c>
      <c r="AD17" s="251">
        <f t="shared" si="11"/>
        <v>1</v>
      </c>
      <c r="AE17" s="251">
        <f t="shared" si="11"/>
        <v>0</v>
      </c>
      <c r="AF17" s="304"/>
      <c r="AG17" s="305"/>
      <c r="AH17" s="306"/>
      <c r="AI17" s="306"/>
      <c r="AJ17" s="306"/>
      <c r="AK17" s="306"/>
      <c r="AL17" s="306"/>
      <c r="AM17" s="306"/>
      <c r="AN17" s="306"/>
      <c r="AO17" s="306"/>
      <c r="AP17" s="306"/>
      <c r="AQ17" s="306"/>
      <c r="AR17" s="306"/>
      <c r="AS17" s="306"/>
      <c r="AT17" s="306"/>
      <c r="AU17" s="306"/>
      <c r="AV17" s="253">
        <v>0.25</v>
      </c>
      <c r="AW17" s="305"/>
      <c r="AX17" s="305"/>
      <c r="AY17" s="305"/>
      <c r="AZ17" s="305"/>
      <c r="BA17" s="305"/>
      <c r="BB17" s="305"/>
      <c r="BC17" s="305"/>
      <c r="BD17" s="305"/>
      <c r="BE17" s="305"/>
      <c r="BF17" s="305"/>
      <c r="BG17" s="305"/>
      <c r="BH17" s="305"/>
      <c r="BI17" s="305"/>
      <c r="BJ17" s="305"/>
      <c r="BK17" s="258" t="s">
        <v>2340</v>
      </c>
    </row>
    <row r="18" spans="1:63" ht="35.1">
      <c r="A18" s="298" t="s">
        <v>2341</v>
      </c>
      <c r="B18" s="249" t="s">
        <v>2342</v>
      </c>
      <c r="C18" s="123">
        <v>4</v>
      </c>
      <c r="D18" s="123">
        <v>0</v>
      </c>
      <c r="E18" s="123">
        <v>0</v>
      </c>
      <c r="F18" s="123">
        <v>0</v>
      </c>
      <c r="G18" s="123">
        <v>0</v>
      </c>
      <c r="H18" s="123">
        <v>0</v>
      </c>
      <c r="I18" s="123">
        <v>12</v>
      </c>
      <c r="J18" s="123">
        <v>12</v>
      </c>
      <c r="K18" s="123">
        <v>0</v>
      </c>
      <c r="L18" s="123">
        <v>1</v>
      </c>
      <c r="M18" s="238">
        <v>0</v>
      </c>
      <c r="N18" s="238">
        <v>5</v>
      </c>
      <c r="O18" s="238">
        <v>0</v>
      </c>
      <c r="P18" s="238">
        <v>0</v>
      </c>
      <c r="Q18" s="250" t="s">
        <v>2320</v>
      </c>
      <c r="R18" s="311">
        <f t="shared" ref="R18:AE18" si="12">IFERROR(1-1/C4*C18-0.5/C4*C19," ")</f>
        <v>0.3125</v>
      </c>
      <c r="S18" s="311">
        <f t="shared" si="12"/>
        <v>1</v>
      </c>
      <c r="T18" s="311">
        <f t="shared" si="12"/>
        <v>1</v>
      </c>
      <c r="U18" s="311">
        <f t="shared" si="12"/>
        <v>1</v>
      </c>
      <c r="V18" s="311">
        <f t="shared" si="12"/>
        <v>1</v>
      </c>
      <c r="W18" s="311">
        <f t="shared" si="12"/>
        <v>0.95454545454545459</v>
      </c>
      <c r="X18" s="311">
        <f t="shared" si="12"/>
        <v>0.20588235294117654</v>
      </c>
      <c r="Y18" s="311">
        <f t="shared" si="12"/>
        <v>0.26190476190476197</v>
      </c>
      <c r="Z18" s="311">
        <f t="shared" si="12"/>
        <v>0.97619047619047616</v>
      </c>
      <c r="AA18" s="311">
        <f t="shared" si="12"/>
        <v>0.91176470588235292</v>
      </c>
      <c r="AB18" s="311">
        <f t="shared" si="12"/>
        <v>1</v>
      </c>
      <c r="AC18" s="311">
        <f t="shared" si="12"/>
        <v>0.28571428571428581</v>
      </c>
      <c r="AD18" s="311">
        <f t="shared" si="12"/>
        <v>1</v>
      </c>
      <c r="AE18" s="311">
        <f t="shared" si="12"/>
        <v>0.95238095238095233</v>
      </c>
      <c r="AF18" s="304">
        <v>0.2</v>
      </c>
      <c r="AG18" s="305" t="s">
        <v>2341</v>
      </c>
      <c r="AH18" s="306">
        <f t="shared" ref="AH18:AU18" si="13">$AV18*R18+$AV20*R20</f>
        <v>0.15625</v>
      </c>
      <c r="AI18" s="306">
        <f t="shared" si="13"/>
        <v>0.5</v>
      </c>
      <c r="AJ18" s="306">
        <f t="shared" si="13"/>
        <v>0.625</v>
      </c>
      <c r="AK18" s="306">
        <f t="shared" si="13"/>
        <v>0.92500000000000004</v>
      </c>
      <c r="AL18" s="306">
        <f t="shared" si="13"/>
        <v>0.5</v>
      </c>
      <c r="AM18" s="306">
        <f t="shared" si="13"/>
        <v>0.97727272727272729</v>
      </c>
      <c r="AN18" s="306">
        <f t="shared" si="13"/>
        <v>0.10294117647058827</v>
      </c>
      <c r="AO18" s="306">
        <f t="shared" si="13"/>
        <v>0.13095238095238099</v>
      </c>
      <c r="AP18" s="306">
        <f t="shared" si="13"/>
        <v>0.73809523809523814</v>
      </c>
      <c r="AQ18" s="306">
        <f t="shared" si="13"/>
        <v>0.45588235294117646</v>
      </c>
      <c r="AR18" s="306">
        <f t="shared" si="13"/>
        <v>0.625</v>
      </c>
      <c r="AS18" s="306">
        <f t="shared" si="13"/>
        <v>0.1428571428571429</v>
      </c>
      <c r="AT18" s="306">
        <f t="shared" si="13"/>
        <v>0.625</v>
      </c>
      <c r="AU18" s="306">
        <f t="shared" si="13"/>
        <v>0.47619047619047616</v>
      </c>
      <c r="AV18" s="310">
        <v>0.5</v>
      </c>
      <c r="AW18" s="305"/>
      <c r="AX18" s="305"/>
      <c r="AY18" s="305"/>
      <c r="AZ18" s="305"/>
      <c r="BA18" s="305"/>
      <c r="BB18" s="305"/>
      <c r="BC18" s="305"/>
      <c r="BD18" s="305"/>
      <c r="BE18" s="305"/>
      <c r="BF18" s="305"/>
      <c r="BG18" s="305"/>
      <c r="BH18" s="305"/>
      <c r="BI18" s="305"/>
      <c r="BJ18" s="305"/>
      <c r="BK18" s="252" t="s">
        <v>2343</v>
      </c>
    </row>
    <row r="19" spans="1:63" ht="52.5">
      <c r="A19" s="298"/>
      <c r="B19" s="249" t="s">
        <v>2344</v>
      </c>
      <c r="C19" s="123">
        <v>3</v>
      </c>
      <c r="D19" s="123">
        <v>0</v>
      </c>
      <c r="E19" s="123">
        <v>0</v>
      </c>
      <c r="F19" s="123">
        <v>0</v>
      </c>
      <c r="G19" s="123">
        <v>0</v>
      </c>
      <c r="H19" s="123">
        <v>2</v>
      </c>
      <c r="I19" s="123">
        <v>3</v>
      </c>
      <c r="J19" s="123">
        <v>7</v>
      </c>
      <c r="K19" s="123">
        <v>1</v>
      </c>
      <c r="L19" s="123">
        <v>1</v>
      </c>
      <c r="M19" s="238">
        <v>0</v>
      </c>
      <c r="N19" s="238">
        <v>0</v>
      </c>
      <c r="O19" s="238">
        <v>0</v>
      </c>
      <c r="P19" s="238">
        <v>2</v>
      </c>
      <c r="Q19" s="250" t="s">
        <v>2314</v>
      </c>
      <c r="R19" s="312"/>
      <c r="S19" s="312"/>
      <c r="T19" s="312"/>
      <c r="U19" s="312"/>
      <c r="V19" s="312"/>
      <c r="W19" s="312"/>
      <c r="X19" s="312"/>
      <c r="Y19" s="312"/>
      <c r="Z19" s="312"/>
      <c r="AA19" s="312"/>
      <c r="AB19" s="312"/>
      <c r="AC19" s="312"/>
      <c r="AD19" s="312"/>
      <c r="AE19" s="312"/>
      <c r="AF19" s="304"/>
      <c r="AG19" s="305"/>
      <c r="AH19" s="306"/>
      <c r="AI19" s="306"/>
      <c r="AJ19" s="306"/>
      <c r="AK19" s="306"/>
      <c r="AL19" s="306"/>
      <c r="AM19" s="306"/>
      <c r="AN19" s="306"/>
      <c r="AO19" s="306"/>
      <c r="AP19" s="306"/>
      <c r="AQ19" s="306"/>
      <c r="AR19" s="306"/>
      <c r="AS19" s="306"/>
      <c r="AT19" s="306"/>
      <c r="AU19" s="306"/>
      <c r="AV19" s="310"/>
      <c r="AW19" s="305"/>
      <c r="AX19" s="305"/>
      <c r="AY19" s="305"/>
      <c r="AZ19" s="305"/>
      <c r="BA19" s="305"/>
      <c r="BB19" s="305"/>
      <c r="BC19" s="305"/>
      <c r="BD19" s="305"/>
      <c r="BE19" s="305"/>
      <c r="BF19" s="305"/>
      <c r="BG19" s="305"/>
      <c r="BH19" s="305"/>
      <c r="BI19" s="305"/>
      <c r="BJ19" s="305"/>
      <c r="BK19" s="252" t="s">
        <v>2345</v>
      </c>
    </row>
    <row r="20" spans="1:63" ht="35.1">
      <c r="A20" s="298"/>
      <c r="B20" s="249" t="s">
        <v>2346</v>
      </c>
      <c r="C20" s="256">
        <v>0.92857142857142905</v>
      </c>
      <c r="D20" s="256">
        <v>1</v>
      </c>
      <c r="E20" s="256">
        <v>0.25</v>
      </c>
      <c r="F20" s="256">
        <v>4.7619047619047603E-2</v>
      </c>
      <c r="G20" s="256">
        <v>0.66666666666666696</v>
      </c>
      <c r="H20" s="256">
        <v>0</v>
      </c>
      <c r="I20" s="256">
        <v>1</v>
      </c>
      <c r="J20" s="256">
        <v>1</v>
      </c>
      <c r="K20" s="256">
        <v>0.14285714285714299</v>
      </c>
      <c r="L20" s="256">
        <v>0.5</v>
      </c>
      <c r="M20" s="238">
        <v>0.21621621621621601</v>
      </c>
      <c r="N20" s="238">
        <v>0.8</v>
      </c>
      <c r="O20" s="238">
        <v>0.33333333333333298</v>
      </c>
      <c r="P20" s="238">
        <v>0.75</v>
      </c>
      <c r="Q20" s="250" t="s">
        <v>2329</v>
      </c>
      <c r="R20" s="251">
        <f t="shared" ref="R20:AE20" si="14">IF(C20=0,1,IF(C20&lt;0.05,0.85,IF(C20&lt;0.1,0.7,IF(C20&lt;0.2,0.5,IF(C20&lt;0.5,0.25,0)))))</f>
        <v>0</v>
      </c>
      <c r="S20" s="251">
        <f t="shared" si="14"/>
        <v>0</v>
      </c>
      <c r="T20" s="251">
        <f t="shared" si="14"/>
        <v>0.25</v>
      </c>
      <c r="U20" s="251">
        <f t="shared" si="14"/>
        <v>0.85</v>
      </c>
      <c r="V20" s="251">
        <f t="shared" si="14"/>
        <v>0</v>
      </c>
      <c r="W20" s="251">
        <f t="shared" si="14"/>
        <v>1</v>
      </c>
      <c r="X20" s="251">
        <f t="shared" si="14"/>
        <v>0</v>
      </c>
      <c r="Y20" s="251">
        <f t="shared" si="14"/>
        <v>0</v>
      </c>
      <c r="Z20" s="251">
        <f t="shared" si="14"/>
        <v>0.5</v>
      </c>
      <c r="AA20" s="251">
        <f t="shared" si="14"/>
        <v>0</v>
      </c>
      <c r="AB20" s="251">
        <f t="shared" si="14"/>
        <v>0.25</v>
      </c>
      <c r="AC20" s="251">
        <f t="shared" si="14"/>
        <v>0</v>
      </c>
      <c r="AD20" s="251">
        <f t="shared" si="14"/>
        <v>0.25</v>
      </c>
      <c r="AE20" s="251">
        <f t="shared" si="14"/>
        <v>0</v>
      </c>
      <c r="AF20" s="304"/>
      <c r="AG20" s="305"/>
      <c r="AH20" s="306"/>
      <c r="AI20" s="306"/>
      <c r="AJ20" s="306"/>
      <c r="AK20" s="306"/>
      <c r="AL20" s="306"/>
      <c r="AM20" s="306"/>
      <c r="AN20" s="306"/>
      <c r="AO20" s="306"/>
      <c r="AP20" s="306"/>
      <c r="AQ20" s="306"/>
      <c r="AR20" s="306"/>
      <c r="AS20" s="306"/>
      <c r="AT20" s="306"/>
      <c r="AU20" s="306"/>
      <c r="AV20" s="253">
        <v>0.5</v>
      </c>
      <c r="AW20" s="305"/>
      <c r="AX20" s="305"/>
      <c r="AY20" s="305"/>
      <c r="AZ20" s="305"/>
      <c r="BA20" s="305"/>
      <c r="BB20" s="305"/>
      <c r="BC20" s="305"/>
      <c r="BD20" s="305"/>
      <c r="BE20" s="305"/>
      <c r="BF20" s="305"/>
      <c r="BG20" s="305"/>
      <c r="BH20" s="305"/>
      <c r="BI20" s="305"/>
      <c r="BJ20" s="305"/>
      <c r="BK20" s="252" t="s">
        <v>2347</v>
      </c>
    </row>
    <row r="21" spans="1:63" ht="35.1">
      <c r="A21" s="298" t="s">
        <v>2348</v>
      </c>
      <c r="B21" s="249" t="s">
        <v>2349</v>
      </c>
      <c r="C21" s="256">
        <v>1</v>
      </c>
      <c r="D21" s="256">
        <v>1</v>
      </c>
      <c r="E21" s="256">
        <v>1</v>
      </c>
      <c r="F21" s="256">
        <v>0.28571428571428598</v>
      </c>
      <c r="G21" s="256">
        <v>1</v>
      </c>
      <c r="H21" s="256">
        <v>0.92857142857142905</v>
      </c>
      <c r="I21" s="256">
        <v>0.91304347826086996</v>
      </c>
      <c r="J21" s="256">
        <v>1</v>
      </c>
      <c r="K21" s="256">
        <v>1</v>
      </c>
      <c r="L21" s="256">
        <v>1</v>
      </c>
      <c r="M21" s="238">
        <v>0.67567567567567599</v>
      </c>
      <c r="N21" s="238">
        <v>1</v>
      </c>
      <c r="O21" s="238">
        <v>0.8</v>
      </c>
      <c r="P21" s="238">
        <v>1</v>
      </c>
      <c r="Q21" s="257" t="s">
        <v>2350</v>
      </c>
      <c r="R21" s="251">
        <f t="shared" ref="R21:AE22" si="15">IF(C21&lt;0.1,0,IF(C21&lt;0.25,0.25,IF(C21&lt;0.5,0.5,IF(C21&lt;0.75,0.75,1))))</f>
        <v>1</v>
      </c>
      <c r="S21" s="251">
        <f t="shared" si="15"/>
        <v>1</v>
      </c>
      <c r="T21" s="251">
        <f t="shared" si="15"/>
        <v>1</v>
      </c>
      <c r="U21" s="251">
        <f t="shared" si="15"/>
        <v>0.5</v>
      </c>
      <c r="V21" s="251">
        <f t="shared" si="15"/>
        <v>1</v>
      </c>
      <c r="W21" s="251">
        <f t="shared" si="15"/>
        <v>1</v>
      </c>
      <c r="X21" s="251">
        <f t="shared" si="15"/>
        <v>1</v>
      </c>
      <c r="Y21" s="251">
        <f t="shared" si="15"/>
        <v>1</v>
      </c>
      <c r="Z21" s="251">
        <f t="shared" si="15"/>
        <v>1</v>
      </c>
      <c r="AA21" s="251">
        <f t="shared" si="15"/>
        <v>1</v>
      </c>
      <c r="AB21" s="251">
        <f t="shared" si="15"/>
        <v>0.75</v>
      </c>
      <c r="AC21" s="251">
        <f t="shared" si="15"/>
        <v>1</v>
      </c>
      <c r="AD21" s="251">
        <f t="shared" si="15"/>
        <v>1</v>
      </c>
      <c r="AE21" s="251">
        <f t="shared" si="15"/>
        <v>1</v>
      </c>
      <c r="AF21" s="304">
        <v>0.1</v>
      </c>
      <c r="AG21" s="305" t="s">
        <v>2348</v>
      </c>
      <c r="AH21" s="306">
        <f t="shared" ref="AH21:AU21" si="16">$AV21*R21+$AV22*R22</f>
        <v>0.75</v>
      </c>
      <c r="AI21" s="306">
        <f t="shared" si="16"/>
        <v>1</v>
      </c>
      <c r="AJ21" s="306">
        <f t="shared" si="16"/>
        <v>1</v>
      </c>
      <c r="AK21" s="306">
        <f t="shared" si="16"/>
        <v>0.625</v>
      </c>
      <c r="AL21" s="306">
        <f t="shared" si="16"/>
        <v>0.875</v>
      </c>
      <c r="AM21" s="306">
        <f t="shared" si="16"/>
        <v>0.75</v>
      </c>
      <c r="AN21" s="306">
        <f t="shared" si="16"/>
        <v>1</v>
      </c>
      <c r="AO21" s="306">
        <f t="shared" si="16"/>
        <v>1</v>
      </c>
      <c r="AP21" s="306">
        <f t="shared" si="16"/>
        <v>0.875</v>
      </c>
      <c r="AQ21" s="306">
        <f t="shared" si="16"/>
        <v>1</v>
      </c>
      <c r="AR21" s="306">
        <f t="shared" si="16"/>
        <v>0.875</v>
      </c>
      <c r="AS21" s="306">
        <f t="shared" si="16"/>
        <v>0.875</v>
      </c>
      <c r="AT21" s="306">
        <f t="shared" si="16"/>
        <v>0.875</v>
      </c>
      <c r="AU21" s="306">
        <f t="shared" si="16"/>
        <v>1</v>
      </c>
      <c r="AV21" s="253">
        <v>0.5</v>
      </c>
      <c r="AW21" s="305"/>
      <c r="AX21" s="305"/>
      <c r="AY21" s="305"/>
      <c r="AZ21" s="305"/>
      <c r="BA21" s="305"/>
      <c r="BB21" s="305"/>
      <c r="BC21" s="305"/>
      <c r="BD21" s="305"/>
      <c r="BE21" s="305"/>
      <c r="BF21" s="305"/>
      <c r="BG21" s="305"/>
      <c r="BH21" s="305"/>
      <c r="BI21" s="305"/>
      <c r="BJ21" s="305"/>
      <c r="BK21" s="258" t="s">
        <v>2351</v>
      </c>
    </row>
    <row r="22" spans="1:63" ht="35.1">
      <c r="A22" s="298"/>
      <c r="B22" s="249" t="s">
        <v>2352</v>
      </c>
      <c r="C22" s="256">
        <v>0.42857142857142899</v>
      </c>
      <c r="D22" s="256">
        <v>1</v>
      </c>
      <c r="E22" s="256">
        <v>0.75</v>
      </c>
      <c r="F22" s="256">
        <v>0.71428571428571397</v>
      </c>
      <c r="G22" s="256">
        <v>0.66666666666666696</v>
      </c>
      <c r="H22" s="256">
        <v>0.28571428571428598</v>
      </c>
      <c r="I22" s="256">
        <v>1</v>
      </c>
      <c r="J22" s="256">
        <v>1</v>
      </c>
      <c r="K22" s="256">
        <v>0.71428571428571397</v>
      </c>
      <c r="L22" s="256">
        <v>1</v>
      </c>
      <c r="M22" s="238">
        <v>0.891891891891892</v>
      </c>
      <c r="N22" s="238">
        <v>0.5</v>
      </c>
      <c r="O22" s="238">
        <v>0.73333333333333295</v>
      </c>
      <c r="P22" s="238">
        <v>0.75</v>
      </c>
      <c r="Q22" s="257" t="s">
        <v>2350</v>
      </c>
      <c r="R22" s="251">
        <f t="shared" si="15"/>
        <v>0.5</v>
      </c>
      <c r="S22" s="251">
        <f t="shared" si="15"/>
        <v>1</v>
      </c>
      <c r="T22" s="251">
        <f t="shared" si="15"/>
        <v>1</v>
      </c>
      <c r="U22" s="251">
        <f t="shared" si="15"/>
        <v>0.75</v>
      </c>
      <c r="V22" s="251">
        <f t="shared" si="15"/>
        <v>0.75</v>
      </c>
      <c r="W22" s="251">
        <f t="shared" si="15"/>
        <v>0.5</v>
      </c>
      <c r="X22" s="251">
        <f t="shared" si="15"/>
        <v>1</v>
      </c>
      <c r="Y22" s="251">
        <f t="shared" si="15"/>
        <v>1</v>
      </c>
      <c r="Z22" s="251">
        <f t="shared" si="15"/>
        <v>0.75</v>
      </c>
      <c r="AA22" s="251">
        <f t="shared" si="15"/>
        <v>1</v>
      </c>
      <c r="AB22" s="251">
        <f t="shared" si="15"/>
        <v>1</v>
      </c>
      <c r="AC22" s="251">
        <f t="shared" si="15"/>
        <v>0.75</v>
      </c>
      <c r="AD22" s="251">
        <f t="shared" si="15"/>
        <v>0.75</v>
      </c>
      <c r="AE22" s="251">
        <f t="shared" si="15"/>
        <v>1</v>
      </c>
      <c r="AF22" s="304"/>
      <c r="AG22" s="305"/>
      <c r="AH22" s="306"/>
      <c r="AI22" s="306"/>
      <c r="AJ22" s="306"/>
      <c r="AK22" s="306"/>
      <c r="AL22" s="306"/>
      <c r="AM22" s="306"/>
      <c r="AN22" s="306"/>
      <c r="AO22" s="306"/>
      <c r="AP22" s="306"/>
      <c r="AQ22" s="306"/>
      <c r="AR22" s="306"/>
      <c r="AS22" s="306"/>
      <c r="AT22" s="306"/>
      <c r="AU22" s="306"/>
      <c r="AV22" s="253">
        <v>0.5</v>
      </c>
      <c r="AW22" s="305"/>
      <c r="AX22" s="305"/>
      <c r="AY22" s="305"/>
      <c r="AZ22" s="305"/>
      <c r="BA22" s="305"/>
      <c r="BB22" s="305"/>
      <c r="BC22" s="305"/>
      <c r="BD22" s="305"/>
      <c r="BE22" s="305"/>
      <c r="BF22" s="305"/>
      <c r="BG22" s="305"/>
      <c r="BH22" s="305"/>
      <c r="BI22" s="305"/>
      <c r="BJ22" s="305"/>
      <c r="BK22" s="258" t="s">
        <v>2353</v>
      </c>
    </row>
    <row r="23" spans="1:63">
      <c r="A23" s="261" t="s">
        <v>2354</v>
      </c>
      <c r="B23" s="262"/>
      <c r="D23" s="264"/>
      <c r="E23" s="264"/>
      <c r="F23" s="264"/>
      <c r="G23" s="264"/>
      <c r="H23" s="264"/>
      <c r="Q23" s="264"/>
      <c r="R23" s="264"/>
      <c r="S23" s="264"/>
      <c r="T23" s="264"/>
      <c r="U23" s="264"/>
      <c r="V23" s="264"/>
      <c r="W23" s="264"/>
      <c r="X23" s="264"/>
      <c r="Y23" s="264"/>
      <c r="Z23" s="264"/>
      <c r="AA23" s="264"/>
      <c r="AB23" s="264"/>
      <c r="AC23" s="264"/>
      <c r="AD23" s="264"/>
      <c r="AE23" s="264"/>
      <c r="AF23" s="264"/>
      <c r="AI23" s="264"/>
      <c r="AJ23" s="264"/>
      <c r="AK23" s="264"/>
      <c r="AL23" s="264"/>
      <c r="AM23" s="264"/>
      <c r="AV23" s="264"/>
      <c r="AX23" s="264"/>
      <c r="AY23" s="264"/>
      <c r="AZ23" s="264"/>
      <c r="BA23" s="264"/>
      <c r="BB23" s="264"/>
      <c r="BG23" s="264"/>
      <c r="BH23" s="264"/>
      <c r="BI23" s="264"/>
      <c r="BJ23" s="264"/>
      <c r="BK23" s="264"/>
    </row>
    <row r="24" spans="1:63">
      <c r="A24" s="267"/>
      <c r="B24" s="264"/>
      <c r="D24" s="264"/>
      <c r="E24" s="264"/>
      <c r="F24" s="264"/>
      <c r="G24" s="264"/>
      <c r="H24" s="264"/>
      <c r="Q24" s="264"/>
      <c r="R24" s="264"/>
      <c r="S24" s="264"/>
      <c r="T24" s="264"/>
      <c r="U24" s="264"/>
      <c r="V24" s="264"/>
      <c r="W24" s="264"/>
      <c r="X24" s="264"/>
      <c r="Y24" s="264"/>
      <c r="Z24" s="264"/>
      <c r="AA24" s="264"/>
      <c r="AB24" s="264"/>
      <c r="AC24" s="264"/>
      <c r="AD24" s="264"/>
      <c r="AE24" s="264"/>
      <c r="AF24" s="264"/>
      <c r="AG24" s="264"/>
      <c r="AI24" s="264"/>
      <c r="AJ24" s="264"/>
      <c r="AK24" s="264"/>
      <c r="AL24" s="264"/>
      <c r="AM24" s="264"/>
      <c r="AV24" s="264"/>
      <c r="AX24" s="264"/>
      <c r="AY24" s="264"/>
      <c r="AZ24" s="264"/>
      <c r="BA24" s="264"/>
      <c r="BB24" s="264"/>
      <c r="BG24" s="264"/>
      <c r="BH24" s="264"/>
      <c r="BI24" s="264"/>
      <c r="BJ24" s="264"/>
      <c r="BK24" s="264"/>
    </row>
    <row r="25" spans="1:63">
      <c r="AH25" s="238"/>
      <c r="AN25" s="238"/>
      <c r="AO25" s="238"/>
      <c r="AP25" s="238"/>
      <c r="AQ25" s="238"/>
      <c r="AR25" s="238"/>
      <c r="AS25" s="238"/>
      <c r="AT25" s="238"/>
      <c r="AU25" s="238"/>
    </row>
    <row r="26" spans="1:63">
      <c r="AH26" s="268"/>
      <c r="AN26" s="268"/>
      <c r="AO26" s="268"/>
      <c r="AP26" s="268"/>
      <c r="AQ26" s="268"/>
      <c r="AR26" s="268"/>
      <c r="AS26" s="268"/>
      <c r="AT26" s="268"/>
      <c r="AU26" s="268"/>
    </row>
  </sheetData>
  <mergeCells count="157">
    <mergeCell ref="AV1:BK1"/>
    <mergeCell ref="AF1:AU1"/>
    <mergeCell ref="Q1:AE1"/>
    <mergeCell ref="A1:P1"/>
    <mergeCell ref="AK18:AK20"/>
    <mergeCell ref="AL18:AL20"/>
    <mergeCell ref="AM18:AM20"/>
    <mergeCell ref="AB18:AB19"/>
    <mergeCell ref="AC18:AC19"/>
    <mergeCell ref="W18:W19"/>
    <mergeCell ref="X18:X19"/>
    <mergeCell ref="Y18:Y19"/>
    <mergeCell ref="Z18:Z19"/>
    <mergeCell ref="AA18:AA19"/>
    <mergeCell ref="AT18:AT20"/>
    <mergeCell ref="AU18:AU20"/>
    <mergeCell ref="AV18:AV19"/>
    <mergeCell ref="AP18:AP20"/>
    <mergeCell ref="AQ18:AQ20"/>
    <mergeCell ref="AR18:AR20"/>
    <mergeCell ref="AS18:AS20"/>
    <mergeCell ref="AT14:AT17"/>
    <mergeCell ref="AU14:AU17"/>
    <mergeCell ref="AK14:AK17"/>
    <mergeCell ref="AR21:AR22"/>
    <mergeCell ref="AS21:AS22"/>
    <mergeCell ref="AT21:AT22"/>
    <mergeCell ref="AU21:AU22"/>
    <mergeCell ref="AL21:AL22"/>
    <mergeCell ref="AM21:AM22"/>
    <mergeCell ref="AN21:AN22"/>
    <mergeCell ref="AO21:AO22"/>
    <mergeCell ref="AP21:AP22"/>
    <mergeCell ref="AQ21:AQ22"/>
    <mergeCell ref="AO18:AO20"/>
    <mergeCell ref="AH18:AH20"/>
    <mergeCell ref="AI18:AI20"/>
    <mergeCell ref="AJ18:AJ20"/>
    <mergeCell ref="A18:A20"/>
    <mergeCell ref="R18:R19"/>
    <mergeCell ref="S18:S19"/>
    <mergeCell ref="T18:T19"/>
    <mergeCell ref="U18:U19"/>
    <mergeCell ref="AD18:AD19"/>
    <mergeCell ref="AE18:AE19"/>
    <mergeCell ref="AF18:AF20"/>
    <mergeCell ref="AG18:AG20"/>
    <mergeCell ref="V18:V19"/>
    <mergeCell ref="A14:A17"/>
    <mergeCell ref="AF14:AF17"/>
    <mergeCell ref="AG14:AG17"/>
    <mergeCell ref="AH14:AH17"/>
    <mergeCell ref="AI14:AI17"/>
    <mergeCell ref="AJ14:AJ17"/>
    <mergeCell ref="A21:A22"/>
    <mergeCell ref="AF21:AF22"/>
    <mergeCell ref="AG21:AG22"/>
    <mergeCell ref="AH21:AH22"/>
    <mergeCell ref="AI21:AI22"/>
    <mergeCell ref="AJ21:AJ22"/>
    <mergeCell ref="AE7:AE10"/>
    <mergeCell ref="AF7:AF12"/>
    <mergeCell ref="AG7:AG12"/>
    <mergeCell ref="AH7:AH12"/>
    <mergeCell ref="W7:W10"/>
    <mergeCell ref="X7:X10"/>
    <mergeCell ref="Y7:Y10"/>
    <mergeCell ref="Z7:Z10"/>
    <mergeCell ref="AA7:AA10"/>
    <mergeCell ref="AB7:AB10"/>
    <mergeCell ref="BI5:BI22"/>
    <mergeCell ref="BJ5:BJ22"/>
    <mergeCell ref="A7:A12"/>
    <mergeCell ref="R7:R10"/>
    <mergeCell ref="S7:S10"/>
    <mergeCell ref="T7:T10"/>
    <mergeCell ref="U7:U10"/>
    <mergeCell ref="V7:V10"/>
    <mergeCell ref="BA5:BA22"/>
    <mergeCell ref="BB5:BB22"/>
    <mergeCell ref="BC5:BC22"/>
    <mergeCell ref="BD5:BD22"/>
    <mergeCell ref="BE5:BE22"/>
    <mergeCell ref="BF5:BF22"/>
    <mergeCell ref="AU5:AU6"/>
    <mergeCell ref="AV5:AV6"/>
    <mergeCell ref="AW5:AW22"/>
    <mergeCell ref="AX5:AX22"/>
    <mergeCell ref="AY5:AY22"/>
    <mergeCell ref="AZ5:AZ22"/>
    <mergeCell ref="AU7:AU12"/>
    <mergeCell ref="AV7:AV10"/>
    <mergeCell ref="AC7:AC10"/>
    <mergeCell ref="AD7:AD10"/>
    <mergeCell ref="BG5:BG22"/>
    <mergeCell ref="BH5:BH22"/>
    <mergeCell ref="AO7:AO12"/>
    <mergeCell ref="AP7:AP12"/>
    <mergeCell ref="AQ7:AQ12"/>
    <mergeCell ref="AR7:AR12"/>
    <mergeCell ref="AS7:AS12"/>
    <mergeCell ref="AT7:AT12"/>
    <mergeCell ref="AI7:AI12"/>
    <mergeCell ref="AJ7:AJ12"/>
    <mergeCell ref="AK7:AK12"/>
    <mergeCell ref="AL7:AL12"/>
    <mergeCell ref="AM7:AM12"/>
    <mergeCell ref="AN7:AN12"/>
    <mergeCell ref="AQ14:AQ17"/>
    <mergeCell ref="AR14:AR17"/>
    <mergeCell ref="AS14:AS17"/>
    <mergeCell ref="AL14:AL17"/>
    <mergeCell ref="AM14:AM17"/>
    <mergeCell ref="AN14:AN17"/>
    <mergeCell ref="AO14:AO17"/>
    <mergeCell ref="AP14:AP17"/>
    <mergeCell ref="AK21:AK22"/>
    <mergeCell ref="AN18:AN20"/>
    <mergeCell ref="Z5:Z6"/>
    <mergeCell ref="AA5:AA6"/>
    <mergeCell ref="AB5:AB6"/>
    <mergeCell ref="AO5:AO6"/>
    <mergeCell ref="AP5:AP6"/>
    <mergeCell ref="AQ5:AQ6"/>
    <mergeCell ref="AR5:AR6"/>
    <mergeCell ref="AS5:AS6"/>
    <mergeCell ref="AT5:AT6"/>
    <mergeCell ref="AI5:AI6"/>
    <mergeCell ref="AJ5:AJ6"/>
    <mergeCell ref="AK5:AK6"/>
    <mergeCell ref="AL5:AL6"/>
    <mergeCell ref="AM5:AM6"/>
    <mergeCell ref="AN5:AN6"/>
    <mergeCell ref="AH2:AU2"/>
    <mergeCell ref="AV2:AV3"/>
    <mergeCell ref="AW2:BF2"/>
    <mergeCell ref="BK2:BK3"/>
    <mergeCell ref="A5:A6"/>
    <mergeCell ref="R5:R6"/>
    <mergeCell ref="S5:S6"/>
    <mergeCell ref="T5:T6"/>
    <mergeCell ref="U5:U6"/>
    <mergeCell ref="V5:V6"/>
    <mergeCell ref="A2:A3"/>
    <mergeCell ref="B2:B3"/>
    <mergeCell ref="R2:AE2"/>
    <mergeCell ref="AF2:AF3"/>
    <mergeCell ref="AG2:AG3"/>
    <mergeCell ref="AC5:AC6"/>
    <mergeCell ref="AD5:AD6"/>
    <mergeCell ref="AE5:AE6"/>
    <mergeCell ref="AF5:AF6"/>
    <mergeCell ref="AG5:AG6"/>
    <mergeCell ref="AH5:AH6"/>
    <mergeCell ref="W5:W6"/>
    <mergeCell ref="X5:X6"/>
    <mergeCell ref="Y5:Y6"/>
  </mergeCells>
  <conditionalFormatting sqref="AH5:AU22">
    <cfRule type="colorScale" priority="2">
      <colorScale>
        <cfvo type="min"/>
        <cfvo type="percentile" val="50"/>
        <cfvo type="max"/>
        <color rgb="FFEE5859"/>
        <color rgb="FFE6F2E0"/>
        <color rgb="FFB0D3AB"/>
      </colorScale>
    </cfRule>
  </conditionalFormatting>
  <conditionalFormatting sqref="AW5:BJ22">
    <cfRule type="colorScale" priority="1">
      <colorScale>
        <cfvo type="min"/>
        <cfvo type="percentile" val="50"/>
        <cfvo type="max"/>
        <color rgb="FFEE5859"/>
        <color rgb="FFE6F2E0"/>
        <color rgb="FFB0D3A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CA26-F0B1-4371-8280-88148E45E5D0}">
  <dimension ref="A2:E29"/>
  <sheetViews>
    <sheetView zoomScale="70" zoomScaleNormal="70" workbookViewId="0">
      <selection activeCell="E7" sqref="E7"/>
    </sheetView>
  </sheetViews>
  <sheetFormatPr defaultColWidth="8.85546875" defaultRowHeight="17.45"/>
  <cols>
    <col min="1" max="1" width="14.5703125" style="13" customWidth="1"/>
    <col min="2" max="2" width="25.5703125" style="13" customWidth="1"/>
    <col min="3" max="3" width="14.85546875" style="13" customWidth="1"/>
    <col min="4" max="4" width="68.85546875" style="13" bestFit="1" customWidth="1"/>
    <col min="5" max="5" width="197.7109375" style="13" bestFit="1" customWidth="1"/>
    <col min="6" max="16384" width="8.85546875" style="13"/>
  </cols>
  <sheetData>
    <row r="2" spans="1:5">
      <c r="A2" s="10" t="s">
        <v>2355</v>
      </c>
      <c r="B2" s="10"/>
      <c r="C2" s="10"/>
    </row>
    <row r="4" spans="1:5">
      <c r="A4" s="325" t="s">
        <v>2356</v>
      </c>
      <c r="B4" s="326"/>
      <c r="C4" s="326"/>
      <c r="D4" s="326"/>
      <c r="E4" s="326"/>
    </row>
    <row r="6" spans="1:5">
      <c r="A6" s="10" t="s">
        <v>2357</v>
      </c>
      <c r="B6" s="10"/>
      <c r="C6" s="10"/>
    </row>
    <row r="9" spans="1:5" ht="35.1">
      <c r="A9" s="235" t="s">
        <v>2294</v>
      </c>
      <c r="B9" s="235" t="s">
        <v>2358</v>
      </c>
      <c r="C9" s="236" t="s">
        <v>2297</v>
      </c>
      <c r="D9" s="234" t="s">
        <v>2300</v>
      </c>
      <c r="E9" s="235" t="s">
        <v>2292</v>
      </c>
    </row>
    <row r="10" spans="1:5" ht="24" customHeight="1">
      <c r="A10" s="323">
        <v>0.3</v>
      </c>
      <c r="B10" s="324" t="s">
        <v>2302</v>
      </c>
      <c r="C10" s="322">
        <v>1</v>
      </c>
      <c r="D10" s="269" t="s">
        <v>2304</v>
      </c>
      <c r="E10" s="269" t="s">
        <v>2303</v>
      </c>
    </row>
    <row r="11" spans="1:5" ht="24" customHeight="1">
      <c r="A11" s="323"/>
      <c r="B11" s="324"/>
      <c r="C11" s="322"/>
      <c r="D11" s="269" t="s">
        <v>2307</v>
      </c>
      <c r="E11" s="269" t="s">
        <v>2306</v>
      </c>
    </row>
    <row r="12" spans="1:5">
      <c r="A12" s="323">
        <v>0.15</v>
      </c>
      <c r="B12" s="324" t="s">
        <v>2309</v>
      </c>
      <c r="C12" s="327">
        <v>0.66666666666666663</v>
      </c>
      <c r="D12" s="269" t="s">
        <v>2359</v>
      </c>
      <c r="E12" s="32" t="s">
        <v>2310</v>
      </c>
    </row>
    <row r="13" spans="1:5">
      <c r="A13" s="323"/>
      <c r="B13" s="324"/>
      <c r="C13" s="328"/>
      <c r="D13" s="269" t="s">
        <v>2307</v>
      </c>
      <c r="E13" s="32" t="s">
        <v>2313</v>
      </c>
    </row>
    <row r="14" spans="1:5">
      <c r="A14" s="323"/>
      <c r="B14" s="324"/>
      <c r="C14" s="328"/>
      <c r="D14" s="269" t="s">
        <v>2360</v>
      </c>
      <c r="E14" s="32" t="s">
        <v>2316</v>
      </c>
    </row>
    <row r="15" spans="1:5">
      <c r="A15" s="323"/>
      <c r="B15" s="324"/>
      <c r="C15" s="329"/>
      <c r="D15" s="269" t="s">
        <v>2304</v>
      </c>
      <c r="E15" s="269" t="s">
        <v>2319</v>
      </c>
    </row>
    <row r="16" spans="1:5">
      <c r="A16" s="323"/>
      <c r="B16" s="324"/>
      <c r="C16" s="162">
        <v>0.16666666666666666</v>
      </c>
      <c r="D16" s="33" t="s">
        <v>2323</v>
      </c>
      <c r="E16" s="34" t="s">
        <v>2322</v>
      </c>
    </row>
    <row r="17" spans="1:5">
      <c r="A17" s="323"/>
      <c r="B17" s="324"/>
      <c r="C17" s="162">
        <v>0.16666666666666666</v>
      </c>
      <c r="D17" s="33" t="s">
        <v>2323</v>
      </c>
      <c r="E17" s="34" t="s">
        <v>2325</v>
      </c>
    </row>
    <row r="18" spans="1:5">
      <c r="A18" s="323">
        <v>0.1</v>
      </c>
      <c r="B18" s="324" t="s">
        <v>2327</v>
      </c>
      <c r="C18" s="162">
        <v>0.5</v>
      </c>
      <c r="D18" s="33" t="s">
        <v>2329</v>
      </c>
      <c r="E18" s="32" t="s">
        <v>2328</v>
      </c>
    </row>
    <row r="19" spans="1:5">
      <c r="A19" s="323"/>
      <c r="B19" s="324"/>
      <c r="C19" s="162">
        <v>0.25</v>
      </c>
      <c r="D19" s="33" t="s">
        <v>2333</v>
      </c>
      <c r="E19" s="32" t="s">
        <v>2361</v>
      </c>
    </row>
    <row r="20" spans="1:5">
      <c r="A20" s="323"/>
      <c r="B20" s="324"/>
      <c r="C20" s="162">
        <v>0.25</v>
      </c>
      <c r="D20" s="33" t="s">
        <v>2333</v>
      </c>
      <c r="E20" s="32" t="s">
        <v>2362</v>
      </c>
    </row>
    <row r="21" spans="1:5">
      <c r="A21" s="323">
        <v>0.15</v>
      </c>
      <c r="B21" s="324" t="s">
        <v>2331</v>
      </c>
      <c r="C21" s="162">
        <v>0.25</v>
      </c>
      <c r="D21" s="33" t="s">
        <v>2333</v>
      </c>
      <c r="E21" s="32" t="s">
        <v>2332</v>
      </c>
    </row>
    <row r="22" spans="1:5">
      <c r="A22" s="323"/>
      <c r="B22" s="324"/>
      <c r="C22" s="162">
        <v>0.25</v>
      </c>
      <c r="D22" s="33" t="s">
        <v>2333</v>
      </c>
      <c r="E22" s="32" t="s">
        <v>2335</v>
      </c>
    </row>
    <row r="23" spans="1:5">
      <c r="A23" s="323"/>
      <c r="B23" s="324"/>
      <c r="C23" s="162">
        <v>0.25</v>
      </c>
      <c r="D23" s="33" t="s">
        <v>2329</v>
      </c>
      <c r="E23" s="32" t="s">
        <v>2337</v>
      </c>
    </row>
    <row r="24" spans="1:5">
      <c r="A24" s="323"/>
      <c r="B24" s="324"/>
      <c r="C24" s="162">
        <v>0.25</v>
      </c>
      <c r="D24" s="33" t="s">
        <v>2329</v>
      </c>
      <c r="E24" s="32" t="s">
        <v>2339</v>
      </c>
    </row>
    <row r="25" spans="1:5">
      <c r="A25" s="323">
        <v>0.2</v>
      </c>
      <c r="B25" s="324" t="s">
        <v>2341</v>
      </c>
      <c r="C25" s="322">
        <v>0.5</v>
      </c>
      <c r="D25" s="269" t="s">
        <v>2304</v>
      </c>
      <c r="E25" s="269" t="s">
        <v>2342</v>
      </c>
    </row>
    <row r="26" spans="1:5">
      <c r="A26" s="323"/>
      <c r="B26" s="324"/>
      <c r="C26" s="322"/>
      <c r="D26" s="269" t="s">
        <v>2307</v>
      </c>
      <c r="E26" s="269" t="s">
        <v>2344</v>
      </c>
    </row>
    <row r="27" spans="1:5">
      <c r="A27" s="323"/>
      <c r="B27" s="324"/>
      <c r="C27" s="162">
        <v>0.5</v>
      </c>
      <c r="D27" s="33" t="s">
        <v>2329</v>
      </c>
      <c r="E27" s="32" t="s">
        <v>2346</v>
      </c>
    </row>
    <row r="28" spans="1:5">
      <c r="A28" s="323">
        <v>0.1</v>
      </c>
      <c r="B28" s="324" t="s">
        <v>2348</v>
      </c>
      <c r="C28" s="162">
        <v>0.5</v>
      </c>
      <c r="D28" s="33" t="s">
        <v>2350</v>
      </c>
      <c r="E28" s="32" t="s">
        <v>2349</v>
      </c>
    </row>
    <row r="29" spans="1:5">
      <c r="A29" s="323"/>
      <c r="B29" s="324"/>
      <c r="C29" s="162">
        <v>0.5</v>
      </c>
      <c r="D29" s="33" t="s">
        <v>2350</v>
      </c>
      <c r="E29" s="32" t="s">
        <v>2352</v>
      </c>
    </row>
  </sheetData>
  <mergeCells count="16">
    <mergeCell ref="A4:E4"/>
    <mergeCell ref="A10:A11"/>
    <mergeCell ref="B10:B11"/>
    <mergeCell ref="C10:C11"/>
    <mergeCell ref="A12:A17"/>
    <mergeCell ref="B12:B17"/>
    <mergeCell ref="C12:C15"/>
    <mergeCell ref="C25:C26"/>
    <mergeCell ref="A28:A29"/>
    <mergeCell ref="B28:B29"/>
    <mergeCell ref="A18:A20"/>
    <mergeCell ref="B18:B20"/>
    <mergeCell ref="A21:A24"/>
    <mergeCell ref="B21:B24"/>
    <mergeCell ref="A25:A27"/>
    <mergeCell ref="B25:B2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sheetPr>
    <tabColor rgb="FFFCDEDC"/>
  </sheetPr>
  <dimension ref="A2:AD235"/>
  <sheetViews>
    <sheetView zoomScaleNormal="100" workbookViewId="0">
      <selection activeCell="C13" sqref="C13"/>
    </sheetView>
  </sheetViews>
  <sheetFormatPr defaultColWidth="10.85546875" defaultRowHeight="16.5"/>
  <cols>
    <col min="1" max="1" width="20.140625" style="3" bestFit="1" customWidth="1"/>
    <col min="2" max="7" width="39.5703125" style="3" bestFit="1" customWidth="1"/>
    <col min="8" max="8" width="44.28515625" style="3" bestFit="1" customWidth="1"/>
    <col min="9" max="9" width="42.5703125" style="3" bestFit="1" customWidth="1"/>
    <col min="10" max="11" width="39.5703125" style="3" bestFit="1" customWidth="1"/>
    <col min="12" max="13" width="44.28515625" style="3" bestFit="1" customWidth="1"/>
    <col min="14" max="14" width="42.5703125" style="3" bestFit="1" customWidth="1"/>
    <col min="15" max="17" width="39.5703125" style="3" bestFit="1" customWidth="1"/>
    <col min="18" max="18" width="12.85546875" style="3" bestFit="1" customWidth="1"/>
    <col min="19" max="19" width="10.42578125" style="3" bestFit="1" customWidth="1"/>
    <col min="20" max="20" width="10.42578125" style="3" customWidth="1"/>
    <col min="21" max="21" width="9" style="3" bestFit="1" customWidth="1"/>
    <col min="22" max="22" width="6.5703125" style="3" bestFit="1" customWidth="1"/>
    <col min="23" max="24" width="6" style="3" bestFit="1" customWidth="1"/>
    <col min="25" max="25" width="8.28515625" style="3" bestFit="1" customWidth="1"/>
    <col min="26" max="28" width="7.5703125" style="3" bestFit="1" customWidth="1"/>
    <col min="29" max="29" width="10.5703125" style="3" bestFit="1" customWidth="1"/>
    <col min="30" max="31" width="44.28515625" style="3" bestFit="1" customWidth="1"/>
    <col min="32" max="16384" width="10.85546875" style="3"/>
  </cols>
  <sheetData>
    <row r="2" spans="1:15">
      <c r="A2"/>
      <c r="B2"/>
    </row>
    <row r="3" spans="1:15">
      <c r="A3" s="161" t="s">
        <v>2363</v>
      </c>
      <c r="B3" s="2"/>
      <c r="C3" s="2"/>
      <c r="D3" s="2"/>
    </row>
    <row r="5" spans="1:15">
      <c r="A5" s="5" t="s">
        <v>2163</v>
      </c>
      <c r="B5" s="6"/>
      <c r="C5" s="6"/>
      <c r="D5" s="6"/>
      <c r="E5" s="6"/>
      <c r="F5" s="7"/>
      <c r="G5" s="8"/>
      <c r="H5" s="9"/>
      <c r="I5" s="8"/>
      <c r="K5" s="27"/>
      <c r="N5" s="27"/>
      <c r="O5" s="27"/>
    </row>
    <row r="9" spans="1:15">
      <c r="A9" s="195" t="s">
        <v>2364</v>
      </c>
      <c r="B9" s="196" t="s">
        <v>2365</v>
      </c>
      <c r="C9" s="196" t="s">
        <v>1405</v>
      </c>
      <c r="D9" s="196" t="s">
        <v>1333</v>
      </c>
      <c r="E9" s="196" t="s">
        <v>1459</v>
      </c>
      <c r="F9" s="196" t="s">
        <v>1365</v>
      </c>
      <c r="G9" s="196" t="s">
        <v>1438</v>
      </c>
      <c r="H9" s="196" t="s">
        <v>1426</v>
      </c>
      <c r="I9" s="196" t="s">
        <v>2366</v>
      </c>
      <c r="J9" s="196" t="s">
        <v>1430</v>
      </c>
    </row>
    <row r="10" spans="1:15">
      <c r="B10" s="4" t="s">
        <v>2367</v>
      </c>
      <c r="C10" s="4">
        <v>4</v>
      </c>
      <c r="D10" s="4">
        <v>4</v>
      </c>
      <c r="E10" s="4">
        <v>4</v>
      </c>
      <c r="F10" s="4">
        <v>4</v>
      </c>
      <c r="G10" s="4">
        <v>4</v>
      </c>
      <c r="H10" s="4">
        <v>4</v>
      </c>
      <c r="I10" s="4">
        <v>4</v>
      </c>
      <c r="J10" s="4">
        <v>4</v>
      </c>
    </row>
    <row r="11" spans="1:15">
      <c r="B11" s="4" t="s">
        <v>2368</v>
      </c>
      <c r="C11" s="4">
        <v>42</v>
      </c>
      <c r="D11" s="4">
        <v>40</v>
      </c>
      <c r="E11" s="4">
        <v>30</v>
      </c>
      <c r="F11" s="4">
        <v>30</v>
      </c>
      <c r="G11" s="4">
        <v>30</v>
      </c>
      <c r="H11" s="4">
        <v>30</v>
      </c>
      <c r="I11" s="4">
        <v>15</v>
      </c>
      <c r="J11" s="4">
        <v>40</v>
      </c>
    </row>
    <row r="12" spans="1:15">
      <c r="B12" s="4" t="s">
        <v>2369</v>
      </c>
      <c r="C12" s="4">
        <v>50</v>
      </c>
      <c r="D12" s="4">
        <v>50</v>
      </c>
      <c r="E12" s="4">
        <v>35</v>
      </c>
      <c r="F12" s="4">
        <v>40</v>
      </c>
      <c r="G12" s="4">
        <v>35</v>
      </c>
      <c r="H12" s="4">
        <v>40</v>
      </c>
      <c r="I12" s="4">
        <v>60</v>
      </c>
      <c r="J12" s="4">
        <v>50</v>
      </c>
    </row>
    <row r="13" spans="1:15">
      <c r="B13" s="4" t="s">
        <v>2370</v>
      </c>
      <c r="C13" s="199">
        <v>45</v>
      </c>
      <c r="D13" s="200">
        <v>42.5</v>
      </c>
      <c r="E13" s="200">
        <v>32.5</v>
      </c>
      <c r="F13" s="200">
        <v>32.5</v>
      </c>
      <c r="G13" s="200">
        <v>32.5</v>
      </c>
      <c r="H13" s="200">
        <v>32.5</v>
      </c>
      <c r="I13" s="200">
        <v>41</v>
      </c>
      <c r="J13" s="200">
        <v>45</v>
      </c>
      <c r="K13" s="197"/>
      <c r="L13" s="197"/>
      <c r="M13" s="197"/>
      <c r="N13" s="197"/>
      <c r="O13" s="197"/>
    </row>
    <row r="17" spans="1:23">
      <c r="A17" s="195" t="s">
        <v>2208</v>
      </c>
      <c r="B17" s="196" t="s">
        <v>2365</v>
      </c>
      <c r="C17" s="196" t="s">
        <v>1405</v>
      </c>
      <c r="D17" s="196" t="s">
        <v>1473</v>
      </c>
      <c r="E17" s="196" t="s">
        <v>1333</v>
      </c>
      <c r="F17" s="196" t="s">
        <v>1459</v>
      </c>
      <c r="G17" s="196" t="s">
        <v>1365</v>
      </c>
      <c r="H17" s="196" t="s">
        <v>1438</v>
      </c>
      <c r="I17" s="196" t="s">
        <v>1426</v>
      </c>
      <c r="J17" s="196" t="s">
        <v>2371</v>
      </c>
      <c r="K17" s="196" t="s">
        <v>2372</v>
      </c>
      <c r="L17" s="196" t="s">
        <v>2366</v>
      </c>
      <c r="M17" s="196" t="s">
        <v>1513</v>
      </c>
      <c r="N17" s="196" t="s">
        <v>1384</v>
      </c>
      <c r="O17" s="196" t="s">
        <v>1502</v>
      </c>
      <c r="P17" s="196" t="s">
        <v>1409</v>
      </c>
      <c r="Q17" s="196" t="s">
        <v>2373</v>
      </c>
      <c r="R17" s="196" t="s">
        <v>2374</v>
      </c>
      <c r="S17" s="196" t="s">
        <v>1430</v>
      </c>
      <c r="T17" s="196" t="s">
        <v>1944</v>
      </c>
      <c r="U17" s="196" t="s">
        <v>1402</v>
      </c>
      <c r="V17" s="196"/>
    </row>
    <row r="18" spans="1:23">
      <c r="B18" s="4" t="s">
        <v>2367</v>
      </c>
      <c r="C18" s="4">
        <v>4</v>
      </c>
      <c r="D18" s="4">
        <v>4</v>
      </c>
      <c r="E18" s="4">
        <v>4</v>
      </c>
      <c r="F18" s="4">
        <v>4</v>
      </c>
      <c r="G18" s="4">
        <v>4</v>
      </c>
      <c r="H18" s="4">
        <v>4</v>
      </c>
      <c r="I18" s="4">
        <v>4</v>
      </c>
      <c r="J18" s="4">
        <v>3</v>
      </c>
      <c r="K18" s="4">
        <v>3</v>
      </c>
      <c r="L18" s="4">
        <v>4</v>
      </c>
      <c r="M18" s="4">
        <v>4</v>
      </c>
      <c r="N18" s="4">
        <v>4</v>
      </c>
      <c r="O18" s="4">
        <v>4</v>
      </c>
      <c r="P18" s="4">
        <v>4</v>
      </c>
      <c r="Q18" s="4">
        <v>4</v>
      </c>
      <c r="R18" s="4">
        <v>4</v>
      </c>
      <c r="S18" s="4">
        <v>4</v>
      </c>
      <c r="T18" s="4">
        <v>2</v>
      </c>
      <c r="U18" s="4">
        <v>4</v>
      </c>
      <c r="V18" s="4"/>
    </row>
    <row r="19" spans="1:23">
      <c r="B19" s="4" t="s">
        <v>2368</v>
      </c>
      <c r="C19" s="4">
        <v>3</v>
      </c>
      <c r="D19" s="4">
        <v>3</v>
      </c>
      <c r="E19" s="4">
        <v>3</v>
      </c>
      <c r="F19" s="4">
        <v>3</v>
      </c>
      <c r="G19" s="4">
        <v>3</v>
      </c>
      <c r="H19" s="4">
        <v>3</v>
      </c>
      <c r="I19" s="4">
        <v>3</v>
      </c>
      <c r="J19" s="4">
        <v>3</v>
      </c>
      <c r="K19" s="4">
        <v>4</v>
      </c>
      <c r="L19" s="4">
        <v>2</v>
      </c>
      <c r="M19" s="4">
        <v>3</v>
      </c>
      <c r="N19" s="4">
        <v>4</v>
      </c>
      <c r="O19" s="4">
        <v>2</v>
      </c>
      <c r="P19" s="4">
        <v>3</v>
      </c>
      <c r="Q19" s="4">
        <v>3</v>
      </c>
      <c r="R19" s="4">
        <v>2</v>
      </c>
      <c r="S19" s="4">
        <v>2</v>
      </c>
      <c r="T19" s="4">
        <v>4</v>
      </c>
      <c r="U19" s="4">
        <v>2</v>
      </c>
      <c r="V19" s="4"/>
    </row>
    <row r="20" spans="1:23">
      <c r="B20" s="4" t="s">
        <v>2369</v>
      </c>
      <c r="C20" s="4">
        <v>4</v>
      </c>
      <c r="D20" s="4">
        <v>4</v>
      </c>
      <c r="E20" s="4">
        <v>3</v>
      </c>
      <c r="F20" s="4">
        <v>30</v>
      </c>
      <c r="G20" s="4">
        <v>4</v>
      </c>
      <c r="H20" s="4">
        <v>14</v>
      </c>
      <c r="I20" s="4">
        <v>4</v>
      </c>
      <c r="J20" s="4">
        <v>14</v>
      </c>
      <c r="K20" s="4">
        <v>14</v>
      </c>
      <c r="L20" s="4">
        <v>7</v>
      </c>
      <c r="M20" s="4">
        <v>100</v>
      </c>
      <c r="N20" s="4">
        <v>10</v>
      </c>
      <c r="O20" s="4">
        <v>4</v>
      </c>
      <c r="P20" s="4">
        <v>4</v>
      </c>
      <c r="Q20" s="4">
        <v>60</v>
      </c>
      <c r="R20" s="4">
        <v>200</v>
      </c>
      <c r="S20" s="4">
        <v>3</v>
      </c>
      <c r="T20" s="4">
        <v>14</v>
      </c>
      <c r="U20" s="4">
        <v>3</v>
      </c>
      <c r="V20" s="4"/>
    </row>
    <row r="21" spans="1:23">
      <c r="B21" s="4" t="s">
        <v>2370</v>
      </c>
      <c r="C21" s="201">
        <v>3.5</v>
      </c>
      <c r="D21" s="201">
        <v>3</v>
      </c>
      <c r="E21" s="201">
        <v>3</v>
      </c>
      <c r="F21" s="201">
        <v>3</v>
      </c>
      <c r="G21" s="201">
        <v>3</v>
      </c>
      <c r="H21" s="201">
        <v>3</v>
      </c>
      <c r="I21" s="201">
        <v>3.5</v>
      </c>
      <c r="J21" s="201">
        <v>3</v>
      </c>
      <c r="K21" s="201">
        <v>14</v>
      </c>
      <c r="L21" s="201">
        <v>3.5</v>
      </c>
      <c r="M21" s="201">
        <v>4</v>
      </c>
      <c r="N21" s="201">
        <v>5.5</v>
      </c>
      <c r="O21" s="201">
        <v>3.5</v>
      </c>
      <c r="P21" s="201">
        <v>3</v>
      </c>
      <c r="Q21" s="201">
        <v>5</v>
      </c>
      <c r="R21" s="201">
        <v>5</v>
      </c>
      <c r="S21" s="201">
        <v>2.5</v>
      </c>
      <c r="T21" s="201">
        <v>9</v>
      </c>
      <c r="U21" s="201">
        <v>3</v>
      </c>
      <c r="V21" s="4"/>
    </row>
    <row r="25" spans="1:23">
      <c r="A25" s="195" t="s">
        <v>2201</v>
      </c>
      <c r="B25" s="4" t="s">
        <v>2365</v>
      </c>
      <c r="C25" s="196" t="s">
        <v>1405</v>
      </c>
      <c r="D25" s="196" t="s">
        <v>1473</v>
      </c>
      <c r="E25" s="196" t="s">
        <v>1333</v>
      </c>
      <c r="F25" s="196" t="s">
        <v>1459</v>
      </c>
      <c r="G25" s="196" t="s">
        <v>1365</v>
      </c>
      <c r="H25" s="196" t="s">
        <v>1438</v>
      </c>
      <c r="I25" s="196" t="s">
        <v>1426</v>
      </c>
      <c r="J25" s="196" t="s">
        <v>2371</v>
      </c>
      <c r="K25" s="196" t="s">
        <v>2372</v>
      </c>
      <c r="L25" s="196" t="s">
        <v>2366</v>
      </c>
      <c r="M25" s="196" t="s">
        <v>1513</v>
      </c>
      <c r="N25" s="196" t="s">
        <v>1384</v>
      </c>
      <c r="O25" s="196" t="s">
        <v>1502</v>
      </c>
      <c r="P25" s="196" t="s">
        <v>1409</v>
      </c>
      <c r="Q25" s="196" t="s">
        <v>2373</v>
      </c>
      <c r="R25" s="196" t="s">
        <v>2374</v>
      </c>
      <c r="S25" s="196" t="s">
        <v>1430</v>
      </c>
      <c r="T25" s="196" t="s">
        <v>1944</v>
      </c>
      <c r="U25" s="196" t="s">
        <v>1402</v>
      </c>
      <c r="V25" s="196"/>
    </row>
    <row r="26" spans="1:23">
      <c r="B26" s="4" t="s">
        <v>2367</v>
      </c>
      <c r="C26" s="4">
        <v>4</v>
      </c>
      <c r="D26" s="4">
        <v>3</v>
      </c>
      <c r="E26" s="4">
        <v>4</v>
      </c>
      <c r="F26" s="4">
        <v>4</v>
      </c>
      <c r="G26" s="4">
        <v>4</v>
      </c>
      <c r="H26" s="4">
        <v>4</v>
      </c>
      <c r="I26" s="4">
        <v>4</v>
      </c>
      <c r="J26" s="4">
        <v>4</v>
      </c>
      <c r="K26" s="4">
        <v>4</v>
      </c>
      <c r="L26" s="4">
        <v>4</v>
      </c>
      <c r="M26" s="4">
        <v>4</v>
      </c>
      <c r="N26" s="4">
        <v>4</v>
      </c>
      <c r="O26" s="4">
        <v>4</v>
      </c>
      <c r="P26" s="4">
        <v>4</v>
      </c>
      <c r="Q26" s="4">
        <v>4</v>
      </c>
      <c r="R26" s="4">
        <v>4</v>
      </c>
      <c r="S26" s="4">
        <v>4</v>
      </c>
      <c r="T26" s="4">
        <v>4</v>
      </c>
      <c r="U26" s="4">
        <v>4</v>
      </c>
      <c r="V26" s="4"/>
    </row>
    <row r="27" spans="1:23">
      <c r="B27" s="4" t="s">
        <v>2368</v>
      </c>
      <c r="C27" s="4">
        <v>1</v>
      </c>
      <c r="D27" s="4">
        <v>1</v>
      </c>
      <c r="E27" s="4">
        <v>1</v>
      </c>
      <c r="F27" s="4">
        <v>1</v>
      </c>
      <c r="G27" s="4">
        <v>1</v>
      </c>
      <c r="H27" s="4">
        <v>1</v>
      </c>
      <c r="I27" s="4">
        <v>1</v>
      </c>
      <c r="J27" s="4">
        <v>1</v>
      </c>
      <c r="K27" s="4">
        <v>1</v>
      </c>
      <c r="L27" s="4">
        <v>1</v>
      </c>
      <c r="M27" s="4">
        <v>1</v>
      </c>
      <c r="N27" s="4">
        <v>1</v>
      </c>
      <c r="O27" s="4">
        <v>1</v>
      </c>
      <c r="P27" s="4">
        <v>1</v>
      </c>
      <c r="Q27" s="4">
        <v>1</v>
      </c>
      <c r="R27" s="4">
        <v>1</v>
      </c>
      <c r="S27" s="4">
        <v>1</v>
      </c>
      <c r="T27" s="4">
        <v>1</v>
      </c>
      <c r="U27" s="4">
        <v>1</v>
      </c>
      <c r="V27" s="4"/>
    </row>
    <row r="28" spans="1:23">
      <c r="B28" s="4" t="s">
        <v>2369</v>
      </c>
      <c r="C28" s="4">
        <v>2</v>
      </c>
      <c r="D28" s="4">
        <v>3</v>
      </c>
      <c r="E28" s="4">
        <v>1</v>
      </c>
      <c r="F28" s="4">
        <v>2</v>
      </c>
      <c r="G28" s="4">
        <v>2</v>
      </c>
      <c r="H28" s="4">
        <v>2</v>
      </c>
      <c r="I28" s="4">
        <v>2</v>
      </c>
      <c r="J28" s="4">
        <v>3</v>
      </c>
      <c r="K28" s="4">
        <v>3</v>
      </c>
      <c r="L28" s="4">
        <v>2</v>
      </c>
      <c r="M28" s="4">
        <v>2</v>
      </c>
      <c r="N28" s="4">
        <v>2</v>
      </c>
      <c r="O28" s="4">
        <v>2</v>
      </c>
      <c r="P28" s="4">
        <v>1</v>
      </c>
      <c r="Q28" s="4">
        <v>1</v>
      </c>
      <c r="R28" s="4">
        <v>3</v>
      </c>
      <c r="S28" s="4">
        <v>1</v>
      </c>
      <c r="T28" s="4">
        <v>2</v>
      </c>
      <c r="U28" s="4">
        <v>1</v>
      </c>
      <c r="V28" s="4"/>
    </row>
    <row r="29" spans="1:23">
      <c r="B29" s="4" t="s">
        <v>2370</v>
      </c>
      <c r="C29" s="202">
        <v>1.5</v>
      </c>
      <c r="D29" s="202">
        <v>3</v>
      </c>
      <c r="E29" s="202">
        <v>1</v>
      </c>
      <c r="F29" s="202">
        <v>1</v>
      </c>
      <c r="G29" s="202">
        <v>1</v>
      </c>
      <c r="H29" s="202">
        <v>1.5</v>
      </c>
      <c r="I29" s="202">
        <v>1.5</v>
      </c>
      <c r="J29" s="202">
        <v>1.5</v>
      </c>
      <c r="K29" s="202">
        <v>1.5</v>
      </c>
      <c r="L29" s="202">
        <v>1.5</v>
      </c>
      <c r="M29" s="202">
        <v>1</v>
      </c>
      <c r="N29" s="202">
        <v>1</v>
      </c>
      <c r="O29" s="202">
        <v>1</v>
      </c>
      <c r="P29" s="202">
        <v>1</v>
      </c>
      <c r="Q29" s="202">
        <v>1</v>
      </c>
      <c r="R29" s="202">
        <v>1</v>
      </c>
      <c r="S29" s="202">
        <v>1</v>
      </c>
      <c r="T29" s="202">
        <v>1</v>
      </c>
      <c r="U29" s="202">
        <v>1</v>
      </c>
      <c r="V29" s="191"/>
      <c r="W29" s="197"/>
    </row>
    <row r="36" spans="1:22">
      <c r="A36" s="195" t="s">
        <v>2375</v>
      </c>
      <c r="B36" s="4" t="s">
        <v>2365</v>
      </c>
      <c r="C36" s="196" t="s">
        <v>1405</v>
      </c>
      <c r="D36" s="196" t="s">
        <v>1333</v>
      </c>
      <c r="E36" s="196" t="s">
        <v>1459</v>
      </c>
      <c r="F36" s="196" t="s">
        <v>1438</v>
      </c>
      <c r="G36" s="196" t="s">
        <v>1426</v>
      </c>
      <c r="H36" s="196" t="s">
        <v>2371</v>
      </c>
      <c r="I36" s="196" t="s">
        <v>2372</v>
      </c>
      <c r="J36" s="196" t="s">
        <v>2366</v>
      </c>
      <c r="K36" s="196" t="s">
        <v>1513</v>
      </c>
      <c r="L36" s="196" t="s">
        <v>1384</v>
      </c>
      <c r="M36" s="196" t="s">
        <v>1502</v>
      </c>
      <c r="N36" s="196" t="s">
        <v>1409</v>
      </c>
      <c r="O36" s="196" t="s">
        <v>2373</v>
      </c>
      <c r="P36" s="196" t="s">
        <v>2374</v>
      </c>
      <c r="Q36" s="196" t="s">
        <v>1430</v>
      </c>
      <c r="R36" s="196" t="s">
        <v>1944</v>
      </c>
      <c r="S36" s="196" t="s">
        <v>1402</v>
      </c>
      <c r="T36" s="4"/>
    </row>
    <row r="37" spans="1:22">
      <c r="B37" s="4" t="s">
        <v>2367</v>
      </c>
      <c r="C37" s="4">
        <v>4</v>
      </c>
      <c r="D37" s="4">
        <v>4</v>
      </c>
      <c r="E37" s="4">
        <v>6</v>
      </c>
      <c r="F37" s="4">
        <v>4</v>
      </c>
      <c r="G37" s="4">
        <v>4</v>
      </c>
      <c r="H37" s="4">
        <v>3</v>
      </c>
      <c r="I37" s="4">
        <v>3</v>
      </c>
      <c r="J37" s="4">
        <v>4</v>
      </c>
      <c r="K37" s="4">
        <v>4</v>
      </c>
      <c r="L37" s="4">
        <v>4</v>
      </c>
      <c r="M37" s="4">
        <v>4</v>
      </c>
      <c r="N37" s="4">
        <v>4</v>
      </c>
      <c r="O37" s="4">
        <v>4</v>
      </c>
      <c r="P37" s="4">
        <v>4</v>
      </c>
      <c r="Q37" s="4">
        <v>4</v>
      </c>
      <c r="R37" s="4">
        <v>5</v>
      </c>
      <c r="S37" s="4">
        <v>6</v>
      </c>
      <c r="T37" s="4"/>
    </row>
    <row r="38" spans="1:22">
      <c r="B38" s="4" t="s">
        <v>2368</v>
      </c>
      <c r="C38" s="4">
        <v>1</v>
      </c>
      <c r="D38" s="4">
        <v>1</v>
      </c>
      <c r="E38" s="4">
        <v>2</v>
      </c>
      <c r="F38" s="4">
        <v>1</v>
      </c>
      <c r="G38" s="4">
        <v>1</v>
      </c>
      <c r="H38" s="4">
        <v>2</v>
      </c>
      <c r="I38" s="4">
        <v>2</v>
      </c>
      <c r="J38" s="4">
        <v>1</v>
      </c>
      <c r="K38" s="4">
        <v>1</v>
      </c>
      <c r="L38" s="4">
        <v>1</v>
      </c>
      <c r="M38" s="4">
        <v>1</v>
      </c>
      <c r="N38" s="4">
        <v>1</v>
      </c>
      <c r="O38" s="4">
        <v>1</v>
      </c>
      <c r="P38" s="4">
        <v>2</v>
      </c>
      <c r="Q38" s="4">
        <v>1</v>
      </c>
      <c r="R38" s="4">
        <v>1</v>
      </c>
      <c r="S38" s="4">
        <v>1</v>
      </c>
      <c r="T38" s="4"/>
    </row>
    <row r="39" spans="1:22">
      <c r="B39" s="4" t="s">
        <v>2369</v>
      </c>
      <c r="C39" s="4">
        <v>7</v>
      </c>
      <c r="D39" s="4">
        <v>2</v>
      </c>
      <c r="E39" s="4">
        <v>2</v>
      </c>
      <c r="F39" s="4">
        <v>3</v>
      </c>
      <c r="G39" s="4">
        <v>3</v>
      </c>
      <c r="H39" s="4">
        <v>3</v>
      </c>
      <c r="I39" s="4">
        <v>2</v>
      </c>
      <c r="J39" s="4">
        <v>3</v>
      </c>
      <c r="K39" s="4">
        <v>14</v>
      </c>
      <c r="L39" s="4">
        <v>20</v>
      </c>
      <c r="M39" s="4">
        <v>14</v>
      </c>
      <c r="N39" s="4">
        <v>14</v>
      </c>
      <c r="O39" s="4">
        <v>2</v>
      </c>
      <c r="P39" s="4">
        <v>2</v>
      </c>
      <c r="Q39" s="4">
        <v>1</v>
      </c>
      <c r="R39" s="4">
        <v>14</v>
      </c>
      <c r="S39" s="4">
        <v>2</v>
      </c>
      <c r="T39" s="4"/>
    </row>
    <row r="40" spans="1:22">
      <c r="B40" s="4" t="s">
        <v>2370</v>
      </c>
      <c r="C40" s="204">
        <v>4.5</v>
      </c>
      <c r="D40" s="203">
        <v>1</v>
      </c>
      <c r="E40" s="203">
        <v>2</v>
      </c>
      <c r="F40" s="203">
        <v>2</v>
      </c>
      <c r="G40" s="202">
        <v>2.5</v>
      </c>
      <c r="H40" s="203">
        <v>2</v>
      </c>
      <c r="I40" s="203">
        <v>2</v>
      </c>
      <c r="J40" s="203">
        <v>2</v>
      </c>
      <c r="K40" s="203">
        <v>2</v>
      </c>
      <c r="L40" s="203">
        <v>2</v>
      </c>
      <c r="M40" s="203">
        <v>2</v>
      </c>
      <c r="N40" s="202">
        <v>1.5</v>
      </c>
      <c r="O40" s="203">
        <v>2</v>
      </c>
      <c r="P40" s="203">
        <v>2</v>
      </c>
      <c r="Q40" s="203">
        <v>1</v>
      </c>
      <c r="R40" s="203">
        <v>2</v>
      </c>
      <c r="S40" s="203">
        <v>1</v>
      </c>
      <c r="T40" s="4"/>
    </row>
    <row r="45" spans="1:22">
      <c r="A45" s="195" t="s">
        <v>2200</v>
      </c>
      <c r="B45" s="4" t="s">
        <v>2365</v>
      </c>
      <c r="C45" s="196" t="s">
        <v>1405</v>
      </c>
      <c r="D45" s="196" t="s">
        <v>1473</v>
      </c>
      <c r="E45" s="196" t="s">
        <v>1333</v>
      </c>
      <c r="F45" s="196" t="s">
        <v>1459</v>
      </c>
      <c r="G45" s="196" t="s">
        <v>1365</v>
      </c>
      <c r="H45" s="196" t="s">
        <v>1438</v>
      </c>
      <c r="I45" s="196" t="s">
        <v>1426</v>
      </c>
      <c r="J45" s="196" t="s">
        <v>2371</v>
      </c>
      <c r="K45" s="196" t="s">
        <v>2372</v>
      </c>
      <c r="L45" s="196" t="s">
        <v>2366</v>
      </c>
      <c r="M45" s="196" t="s">
        <v>1513</v>
      </c>
      <c r="N45" s="196" t="s">
        <v>1384</v>
      </c>
      <c r="O45" s="196" t="s">
        <v>1502</v>
      </c>
      <c r="P45" s="196" t="s">
        <v>1409</v>
      </c>
      <c r="Q45" s="196" t="s">
        <v>2373</v>
      </c>
      <c r="R45" s="196" t="s">
        <v>2374</v>
      </c>
      <c r="S45" s="196" t="s">
        <v>1430</v>
      </c>
      <c r="T45" s="196" t="s">
        <v>1944</v>
      </c>
      <c r="U45" s="196" t="s">
        <v>1402</v>
      </c>
      <c r="V45" s="4"/>
    </row>
    <row r="46" spans="1:22">
      <c r="B46" s="4" t="s">
        <v>2367</v>
      </c>
      <c r="C46" s="4">
        <v>4</v>
      </c>
      <c r="D46" s="4">
        <v>4</v>
      </c>
      <c r="E46" s="4">
        <v>4</v>
      </c>
      <c r="F46" s="4">
        <v>4</v>
      </c>
      <c r="G46" s="4">
        <v>4</v>
      </c>
      <c r="H46" s="4">
        <v>4</v>
      </c>
      <c r="I46" s="4">
        <v>4</v>
      </c>
      <c r="J46" s="4">
        <v>4</v>
      </c>
      <c r="K46" s="4">
        <v>4</v>
      </c>
      <c r="L46" s="4">
        <v>4</v>
      </c>
      <c r="M46" s="4">
        <v>4</v>
      </c>
      <c r="N46" s="4">
        <v>4</v>
      </c>
      <c r="O46" s="4">
        <v>4</v>
      </c>
      <c r="P46" s="4">
        <v>4</v>
      </c>
      <c r="Q46" s="4">
        <v>4</v>
      </c>
      <c r="R46" s="4">
        <v>4</v>
      </c>
      <c r="S46" s="4">
        <v>3</v>
      </c>
      <c r="T46" s="4">
        <v>3</v>
      </c>
      <c r="U46" s="4">
        <v>3</v>
      </c>
      <c r="V46" s="4"/>
    </row>
    <row r="47" spans="1:22">
      <c r="B47" s="4" t="s">
        <v>2368</v>
      </c>
      <c r="C47" s="4">
        <v>1</v>
      </c>
      <c r="D47" s="4">
        <v>1</v>
      </c>
      <c r="E47" s="4">
        <v>1</v>
      </c>
      <c r="F47" s="4">
        <v>1</v>
      </c>
      <c r="G47" s="4">
        <v>1</v>
      </c>
      <c r="H47" s="4">
        <v>1</v>
      </c>
      <c r="I47" s="4">
        <v>1</v>
      </c>
      <c r="J47" s="4">
        <v>1</v>
      </c>
      <c r="K47" s="4">
        <v>1</v>
      </c>
      <c r="L47" s="4">
        <v>1</v>
      </c>
      <c r="M47" s="4">
        <v>1</v>
      </c>
      <c r="N47" s="4">
        <v>1</v>
      </c>
      <c r="O47" s="4">
        <v>1</v>
      </c>
      <c r="P47" s="4">
        <v>1</v>
      </c>
      <c r="Q47" s="4">
        <v>1</v>
      </c>
      <c r="R47" s="4">
        <v>1</v>
      </c>
      <c r="S47" s="4">
        <v>1</v>
      </c>
      <c r="T47" s="4">
        <v>1</v>
      </c>
      <c r="U47" s="4">
        <v>1</v>
      </c>
      <c r="V47" s="4"/>
    </row>
    <row r="48" spans="1:22">
      <c r="B48" s="4" t="s">
        <v>2369</v>
      </c>
      <c r="C48" s="4">
        <v>30</v>
      </c>
      <c r="D48" s="4">
        <v>60</v>
      </c>
      <c r="E48" s="4">
        <v>2</v>
      </c>
      <c r="F48" s="4">
        <v>3</v>
      </c>
      <c r="G48" s="4">
        <v>2</v>
      </c>
      <c r="H48" s="4">
        <v>30</v>
      </c>
      <c r="I48" s="4">
        <v>14</v>
      </c>
      <c r="J48" s="4">
        <v>14</v>
      </c>
      <c r="K48" s="4">
        <v>14</v>
      </c>
      <c r="L48" s="4">
        <v>60</v>
      </c>
      <c r="M48" s="4">
        <v>60</v>
      </c>
      <c r="N48" s="4">
        <v>45</v>
      </c>
      <c r="O48" s="4">
        <v>30</v>
      </c>
      <c r="P48" s="4">
        <v>30</v>
      </c>
      <c r="Q48" s="4">
        <v>62</v>
      </c>
      <c r="R48" s="4">
        <v>14</v>
      </c>
      <c r="S48" s="4">
        <v>2</v>
      </c>
      <c r="T48" s="4">
        <v>2</v>
      </c>
      <c r="U48" s="4">
        <v>2</v>
      </c>
      <c r="V48" s="4"/>
    </row>
    <row r="49" spans="1:23">
      <c r="B49" s="4" t="s">
        <v>2370</v>
      </c>
      <c r="C49" s="202">
        <v>1.5</v>
      </c>
      <c r="D49" s="202">
        <v>2</v>
      </c>
      <c r="E49" s="202">
        <v>1.5</v>
      </c>
      <c r="F49" s="202">
        <v>2</v>
      </c>
      <c r="G49" s="202">
        <v>1</v>
      </c>
      <c r="H49" s="202">
        <v>2</v>
      </c>
      <c r="I49" s="202">
        <v>2</v>
      </c>
      <c r="J49" s="202">
        <v>2.5</v>
      </c>
      <c r="K49" s="202">
        <v>2</v>
      </c>
      <c r="L49" s="202">
        <v>2</v>
      </c>
      <c r="M49" s="202">
        <v>2</v>
      </c>
      <c r="N49" s="202">
        <v>2</v>
      </c>
      <c r="O49" s="205">
        <v>12.5</v>
      </c>
      <c r="P49" s="204">
        <v>2</v>
      </c>
      <c r="Q49" s="204">
        <v>1.5</v>
      </c>
      <c r="R49" s="204">
        <v>2.5</v>
      </c>
      <c r="S49" s="204">
        <v>2</v>
      </c>
      <c r="T49" s="204">
        <v>2</v>
      </c>
      <c r="U49" s="204">
        <v>1</v>
      </c>
      <c r="V49" s="191"/>
      <c r="W49" s="197"/>
    </row>
    <row r="53" spans="1:23">
      <c r="A53" s="195" t="s">
        <v>2205</v>
      </c>
      <c r="B53" s="4" t="s">
        <v>2365</v>
      </c>
      <c r="C53" s="196" t="s">
        <v>1405</v>
      </c>
      <c r="D53" s="196" t="s">
        <v>1333</v>
      </c>
      <c r="E53" s="196" t="s">
        <v>1459</v>
      </c>
      <c r="F53" s="196" t="s">
        <v>1365</v>
      </c>
      <c r="G53" s="196" t="s">
        <v>1438</v>
      </c>
      <c r="H53" s="196" t="s">
        <v>1426</v>
      </c>
      <c r="I53" s="196" t="s">
        <v>2371</v>
      </c>
      <c r="J53" s="196" t="s">
        <v>2372</v>
      </c>
      <c r="K53" s="196" t="s">
        <v>2366</v>
      </c>
      <c r="L53" s="196" t="s">
        <v>1513</v>
      </c>
      <c r="M53" s="196" t="s">
        <v>1502</v>
      </c>
      <c r="N53" s="196" t="s">
        <v>1409</v>
      </c>
      <c r="O53" s="196" t="s">
        <v>2373</v>
      </c>
      <c r="P53" s="196" t="s">
        <v>2374</v>
      </c>
      <c r="Q53" s="196" t="s">
        <v>1430</v>
      </c>
      <c r="R53" s="196" t="s">
        <v>1402</v>
      </c>
      <c r="S53" s="4"/>
    </row>
    <row r="54" spans="1:23">
      <c r="B54" s="4" t="s">
        <v>2367</v>
      </c>
      <c r="C54" s="4">
        <v>4</v>
      </c>
      <c r="D54" s="4">
        <v>4</v>
      </c>
      <c r="E54" s="4">
        <v>3</v>
      </c>
      <c r="F54" s="4">
        <v>3</v>
      </c>
      <c r="G54" s="4">
        <v>3</v>
      </c>
      <c r="H54" s="4">
        <v>3</v>
      </c>
      <c r="I54" s="4">
        <v>3</v>
      </c>
      <c r="J54" s="4">
        <v>3</v>
      </c>
      <c r="K54" s="4">
        <v>3</v>
      </c>
      <c r="L54" s="4">
        <v>4</v>
      </c>
      <c r="M54" s="4">
        <v>4</v>
      </c>
      <c r="N54" s="4">
        <v>4</v>
      </c>
      <c r="O54" s="4">
        <v>4</v>
      </c>
      <c r="P54" s="4">
        <v>4</v>
      </c>
      <c r="Q54" s="4">
        <v>4</v>
      </c>
      <c r="R54" s="4">
        <v>4</v>
      </c>
      <c r="S54" s="4"/>
    </row>
    <row r="55" spans="1:23">
      <c r="B55" s="4" t="s">
        <v>2368</v>
      </c>
      <c r="C55" s="4">
        <v>30</v>
      </c>
      <c r="D55" s="4">
        <v>30</v>
      </c>
      <c r="E55" s="4">
        <v>30</v>
      </c>
      <c r="F55" s="4">
        <v>30</v>
      </c>
      <c r="G55" s="4">
        <v>30</v>
      </c>
      <c r="H55" s="4">
        <v>30</v>
      </c>
      <c r="I55" s="4">
        <v>30</v>
      </c>
      <c r="J55" s="4">
        <v>30</v>
      </c>
      <c r="K55" s="4">
        <v>30</v>
      </c>
      <c r="L55" s="4">
        <v>30</v>
      </c>
      <c r="M55" s="4">
        <v>30</v>
      </c>
      <c r="N55" s="4">
        <v>30</v>
      </c>
      <c r="O55" s="4">
        <v>30</v>
      </c>
      <c r="P55" s="4">
        <v>30</v>
      </c>
      <c r="Q55" s="4">
        <v>30</v>
      </c>
      <c r="R55" s="4">
        <v>30</v>
      </c>
      <c r="S55" s="4"/>
    </row>
    <row r="56" spans="1:23">
      <c r="B56" s="4" t="s">
        <v>2369</v>
      </c>
      <c r="C56" s="4">
        <v>60</v>
      </c>
      <c r="D56" s="4">
        <v>60</v>
      </c>
      <c r="E56" s="4">
        <v>60</v>
      </c>
      <c r="F56" s="4">
        <v>60</v>
      </c>
      <c r="G56" s="4">
        <v>60</v>
      </c>
      <c r="H56" s="4">
        <v>60</v>
      </c>
      <c r="I56" s="4">
        <v>60</v>
      </c>
      <c r="J56" s="4">
        <v>60</v>
      </c>
      <c r="K56" s="4">
        <v>60</v>
      </c>
      <c r="L56" s="4">
        <v>60</v>
      </c>
      <c r="M56" s="4">
        <v>60</v>
      </c>
      <c r="N56" s="4">
        <v>60</v>
      </c>
      <c r="O56" s="4">
        <v>60</v>
      </c>
      <c r="P56" s="4">
        <v>60</v>
      </c>
      <c r="Q56" s="4">
        <v>60</v>
      </c>
      <c r="R56" s="4">
        <v>60</v>
      </c>
      <c r="S56" s="4"/>
    </row>
    <row r="57" spans="1:23">
      <c r="B57" s="4" t="s">
        <v>2370</v>
      </c>
      <c r="C57" s="206">
        <v>45</v>
      </c>
      <c r="D57" s="206">
        <v>45</v>
      </c>
      <c r="E57" s="206">
        <v>30</v>
      </c>
      <c r="F57" s="206">
        <v>30</v>
      </c>
      <c r="G57" s="206">
        <v>30</v>
      </c>
      <c r="H57" s="206">
        <v>30</v>
      </c>
      <c r="I57" s="206">
        <v>30</v>
      </c>
      <c r="J57" s="206">
        <v>30</v>
      </c>
      <c r="K57" s="206">
        <v>30</v>
      </c>
      <c r="L57" s="206">
        <v>30</v>
      </c>
      <c r="M57" s="206">
        <v>30</v>
      </c>
      <c r="N57" s="206">
        <v>45</v>
      </c>
      <c r="O57" s="206">
        <v>45</v>
      </c>
      <c r="P57" s="206">
        <v>45</v>
      </c>
      <c r="Q57" s="206">
        <v>30</v>
      </c>
      <c r="R57" s="206">
        <v>30</v>
      </c>
      <c r="S57" s="4"/>
    </row>
    <row r="62" spans="1:23">
      <c r="A62" s="195" t="s">
        <v>2206</v>
      </c>
      <c r="B62" s="4" t="s">
        <v>2365</v>
      </c>
      <c r="C62" s="196" t="s">
        <v>1405</v>
      </c>
      <c r="D62" s="196" t="s">
        <v>1473</v>
      </c>
      <c r="E62" s="196" t="s">
        <v>1333</v>
      </c>
      <c r="F62" s="196" t="s">
        <v>1459</v>
      </c>
      <c r="G62" s="196" t="s">
        <v>1365</v>
      </c>
      <c r="H62" s="196" t="s">
        <v>1438</v>
      </c>
      <c r="I62" s="196" t="s">
        <v>1426</v>
      </c>
      <c r="J62" s="196" t="s">
        <v>2371</v>
      </c>
      <c r="K62" s="196" t="s">
        <v>2372</v>
      </c>
      <c r="L62" s="196" t="s">
        <v>2366</v>
      </c>
      <c r="M62" s="196" t="s">
        <v>1513</v>
      </c>
      <c r="N62" s="196" t="s">
        <v>1384</v>
      </c>
      <c r="O62" s="196" t="s">
        <v>1502</v>
      </c>
      <c r="P62" s="196" t="s">
        <v>1409</v>
      </c>
      <c r="Q62" s="196" t="s">
        <v>2373</v>
      </c>
      <c r="R62" s="196" t="s">
        <v>2374</v>
      </c>
      <c r="S62" s="196" t="s">
        <v>1430</v>
      </c>
      <c r="T62" s="196" t="s">
        <v>1944</v>
      </c>
      <c r="U62" s="196" t="s">
        <v>1402</v>
      </c>
    </row>
    <row r="63" spans="1:23">
      <c r="B63" s="4" t="s">
        <v>2367</v>
      </c>
      <c r="C63" s="4">
        <v>4</v>
      </c>
      <c r="D63" s="4">
        <v>4</v>
      </c>
      <c r="E63" s="4">
        <v>4</v>
      </c>
      <c r="F63" s="4">
        <v>4</v>
      </c>
      <c r="G63" s="4">
        <v>4</v>
      </c>
      <c r="H63" s="4">
        <v>4</v>
      </c>
      <c r="I63" s="4">
        <v>4</v>
      </c>
      <c r="J63" s="4">
        <v>4</v>
      </c>
      <c r="K63" s="4">
        <v>4</v>
      </c>
      <c r="L63" s="4">
        <v>4</v>
      </c>
      <c r="M63" s="4">
        <v>4</v>
      </c>
      <c r="N63" s="4">
        <v>3</v>
      </c>
      <c r="O63" s="4">
        <v>4</v>
      </c>
      <c r="P63" s="4">
        <v>4</v>
      </c>
      <c r="Q63" s="4">
        <v>4</v>
      </c>
      <c r="R63" s="4">
        <v>4</v>
      </c>
      <c r="S63" s="4">
        <v>4</v>
      </c>
      <c r="T63" s="4">
        <v>4</v>
      </c>
      <c r="U63" s="4">
        <v>3</v>
      </c>
    </row>
    <row r="64" spans="1:23">
      <c r="B64" s="4" t="s">
        <v>2368</v>
      </c>
      <c r="C64" s="4">
        <v>14</v>
      </c>
      <c r="D64" s="4">
        <v>14</v>
      </c>
      <c r="E64" s="4">
        <v>14</v>
      </c>
      <c r="F64" s="4">
        <v>14</v>
      </c>
      <c r="G64" s="4">
        <v>14</v>
      </c>
      <c r="H64" s="4">
        <v>14</v>
      </c>
      <c r="I64" s="4">
        <v>14</v>
      </c>
      <c r="J64" s="4">
        <v>14</v>
      </c>
      <c r="K64" s="4">
        <v>14</v>
      </c>
      <c r="L64" s="4">
        <v>14</v>
      </c>
      <c r="M64" s="4">
        <v>14</v>
      </c>
      <c r="N64" s="4">
        <v>14</v>
      </c>
      <c r="O64" s="4">
        <v>14</v>
      </c>
      <c r="P64" s="4">
        <v>14</v>
      </c>
      <c r="Q64" s="4">
        <v>14</v>
      </c>
      <c r="R64" s="4">
        <v>10</v>
      </c>
      <c r="S64" s="4">
        <v>14</v>
      </c>
      <c r="T64" s="4">
        <v>14</v>
      </c>
      <c r="U64" s="4">
        <v>14</v>
      </c>
    </row>
    <row r="65" spans="1:21">
      <c r="B65" s="4" t="s">
        <v>2369</v>
      </c>
      <c r="C65" s="4">
        <v>21</v>
      </c>
      <c r="D65" s="4">
        <v>21</v>
      </c>
      <c r="E65" s="4">
        <v>21</v>
      </c>
      <c r="F65" s="4">
        <v>21</v>
      </c>
      <c r="G65" s="4">
        <v>21</v>
      </c>
      <c r="H65" s="4">
        <v>21</v>
      </c>
      <c r="I65" s="4">
        <v>25</v>
      </c>
      <c r="J65" s="4">
        <v>30</v>
      </c>
      <c r="K65" s="4">
        <v>30</v>
      </c>
      <c r="L65" s="4">
        <v>21</v>
      </c>
      <c r="M65" s="4">
        <v>21</v>
      </c>
      <c r="N65" s="4">
        <v>20</v>
      </c>
      <c r="O65" s="4">
        <v>21</v>
      </c>
      <c r="P65" s="4">
        <v>21</v>
      </c>
      <c r="Q65" s="4">
        <v>21</v>
      </c>
      <c r="R65" s="4">
        <v>21</v>
      </c>
      <c r="S65" s="4">
        <v>30</v>
      </c>
      <c r="T65" s="4">
        <v>21</v>
      </c>
      <c r="U65" s="4">
        <v>20</v>
      </c>
    </row>
    <row r="66" spans="1:21">
      <c r="B66" s="4" t="s">
        <v>2370</v>
      </c>
      <c r="C66" s="205">
        <v>14.5</v>
      </c>
      <c r="D66" s="205">
        <v>14.5</v>
      </c>
      <c r="E66" s="205">
        <v>14.5</v>
      </c>
      <c r="F66" s="205">
        <v>17</v>
      </c>
      <c r="G66" s="205">
        <v>17</v>
      </c>
      <c r="H66" s="205">
        <v>14.5</v>
      </c>
      <c r="I66" s="205">
        <v>17.5</v>
      </c>
      <c r="J66" s="205">
        <v>17</v>
      </c>
      <c r="K66" s="205">
        <v>17</v>
      </c>
      <c r="L66" s="205">
        <v>17</v>
      </c>
      <c r="M66" s="205">
        <v>17</v>
      </c>
      <c r="N66" s="205">
        <v>14</v>
      </c>
      <c r="O66" s="205">
        <v>17</v>
      </c>
      <c r="P66" s="205">
        <v>17</v>
      </c>
      <c r="Q66" s="205">
        <v>17</v>
      </c>
      <c r="R66" s="205">
        <v>14</v>
      </c>
      <c r="S66" s="205">
        <v>17.5</v>
      </c>
      <c r="T66" s="205">
        <v>17</v>
      </c>
      <c r="U66" s="205">
        <v>14</v>
      </c>
    </row>
    <row r="71" spans="1:21">
      <c r="A71" s="195" t="s">
        <v>2376</v>
      </c>
      <c r="B71" s="4" t="s">
        <v>2365</v>
      </c>
      <c r="C71" s="196" t="s">
        <v>1405</v>
      </c>
      <c r="D71" s="196" t="s">
        <v>1473</v>
      </c>
      <c r="E71" s="196" t="s">
        <v>1333</v>
      </c>
      <c r="F71" s="196" t="s">
        <v>1459</v>
      </c>
      <c r="G71" s="196" t="s">
        <v>1365</v>
      </c>
      <c r="H71" s="196" t="s">
        <v>1438</v>
      </c>
      <c r="I71" s="196" t="s">
        <v>1426</v>
      </c>
      <c r="J71" s="196" t="s">
        <v>2371</v>
      </c>
      <c r="K71" s="196" t="s">
        <v>2372</v>
      </c>
      <c r="L71" s="196" t="s">
        <v>2366</v>
      </c>
      <c r="M71" s="196" t="s">
        <v>1513</v>
      </c>
      <c r="N71" s="196" t="s">
        <v>1384</v>
      </c>
      <c r="O71" s="196" t="s">
        <v>1502</v>
      </c>
      <c r="P71" s="196" t="s">
        <v>1409</v>
      </c>
      <c r="Q71" s="196" t="s">
        <v>2373</v>
      </c>
      <c r="R71" s="196" t="s">
        <v>2374</v>
      </c>
      <c r="S71" s="196" t="s">
        <v>1430</v>
      </c>
      <c r="T71" s="196" t="s">
        <v>1944</v>
      </c>
      <c r="U71" s="196" t="s">
        <v>1402</v>
      </c>
    </row>
    <row r="72" spans="1:21">
      <c r="B72" s="4" t="s">
        <v>2367</v>
      </c>
      <c r="C72" s="4">
        <v>7</v>
      </c>
      <c r="D72" s="4">
        <v>7</v>
      </c>
      <c r="E72" s="4">
        <v>7</v>
      </c>
      <c r="F72" s="4">
        <v>6</v>
      </c>
      <c r="G72" s="4">
        <v>5</v>
      </c>
      <c r="H72" s="4">
        <v>5</v>
      </c>
      <c r="I72" s="4">
        <v>5</v>
      </c>
      <c r="J72" s="4">
        <v>7</v>
      </c>
      <c r="K72" s="4">
        <v>7</v>
      </c>
      <c r="L72" s="4">
        <v>7</v>
      </c>
      <c r="M72" s="4">
        <v>7</v>
      </c>
      <c r="N72" s="4">
        <v>5</v>
      </c>
      <c r="O72" s="4">
        <v>7</v>
      </c>
      <c r="P72" s="4">
        <v>6</v>
      </c>
      <c r="Q72" s="4">
        <v>6</v>
      </c>
      <c r="R72" s="4">
        <v>6</v>
      </c>
      <c r="S72" s="4">
        <v>6</v>
      </c>
      <c r="T72" s="4">
        <v>6</v>
      </c>
      <c r="U72" s="4">
        <v>6</v>
      </c>
    </row>
    <row r="73" spans="1:21">
      <c r="B73" s="4" t="s">
        <v>2368</v>
      </c>
      <c r="C73" s="4">
        <v>2</v>
      </c>
      <c r="D73" s="4">
        <v>2</v>
      </c>
      <c r="E73" s="4">
        <v>2</v>
      </c>
      <c r="F73" s="4">
        <v>2</v>
      </c>
      <c r="G73" s="4">
        <v>2</v>
      </c>
      <c r="H73" s="4">
        <v>2</v>
      </c>
      <c r="I73" s="4">
        <v>2</v>
      </c>
      <c r="J73" s="4">
        <v>3</v>
      </c>
      <c r="K73" s="4">
        <v>4</v>
      </c>
      <c r="L73" s="4">
        <v>1</v>
      </c>
      <c r="M73" s="4">
        <v>2</v>
      </c>
      <c r="N73" s="4">
        <v>2</v>
      </c>
      <c r="O73" s="4">
        <v>2</v>
      </c>
      <c r="P73" s="4">
        <v>2</v>
      </c>
      <c r="Q73" s="4">
        <v>2</v>
      </c>
      <c r="R73" s="4">
        <v>2</v>
      </c>
      <c r="S73" s="4">
        <v>2</v>
      </c>
      <c r="T73" s="4">
        <v>2</v>
      </c>
      <c r="U73" s="4">
        <v>2</v>
      </c>
    </row>
    <row r="74" spans="1:21">
      <c r="B74" s="4" t="s">
        <v>2369</v>
      </c>
      <c r="C74" s="4">
        <v>3</v>
      </c>
      <c r="D74" s="4">
        <v>7</v>
      </c>
      <c r="E74" s="4">
        <v>7</v>
      </c>
      <c r="F74" s="4">
        <v>4</v>
      </c>
      <c r="G74" s="4">
        <v>7</v>
      </c>
      <c r="H74" s="4">
        <v>4</v>
      </c>
      <c r="I74" s="4">
        <v>3</v>
      </c>
      <c r="J74" s="4">
        <v>7</v>
      </c>
      <c r="K74" s="4">
        <v>7</v>
      </c>
      <c r="L74" s="4">
        <v>3</v>
      </c>
      <c r="M74" s="4">
        <v>3</v>
      </c>
      <c r="N74" s="4">
        <v>7</v>
      </c>
      <c r="O74" s="4">
        <v>10</v>
      </c>
      <c r="P74" s="4">
        <v>4</v>
      </c>
      <c r="Q74" s="4">
        <v>3</v>
      </c>
      <c r="R74" s="4">
        <v>7</v>
      </c>
      <c r="S74" s="4">
        <v>3</v>
      </c>
      <c r="T74" s="4">
        <v>3</v>
      </c>
      <c r="U74" s="4">
        <v>3</v>
      </c>
    </row>
    <row r="75" spans="1:21">
      <c r="B75" s="4" t="s">
        <v>2370</v>
      </c>
      <c r="C75" s="204">
        <v>2</v>
      </c>
      <c r="D75" s="204">
        <v>5</v>
      </c>
      <c r="E75" s="204">
        <v>3</v>
      </c>
      <c r="F75" s="204">
        <v>2</v>
      </c>
      <c r="G75" s="204">
        <v>3</v>
      </c>
      <c r="H75" s="204">
        <v>2</v>
      </c>
      <c r="I75" s="204">
        <v>3</v>
      </c>
      <c r="J75" s="204">
        <v>4</v>
      </c>
      <c r="K75" s="204">
        <v>5</v>
      </c>
      <c r="L75" s="204">
        <v>2</v>
      </c>
      <c r="M75" s="204">
        <v>2</v>
      </c>
      <c r="N75" s="204">
        <v>3</v>
      </c>
      <c r="O75" s="204">
        <v>2</v>
      </c>
      <c r="P75" s="204">
        <v>3</v>
      </c>
      <c r="Q75" s="204">
        <v>3</v>
      </c>
      <c r="R75" s="204">
        <v>5</v>
      </c>
      <c r="S75" s="204">
        <v>2.5</v>
      </c>
      <c r="T75" s="204">
        <v>3</v>
      </c>
      <c r="U75" s="204">
        <v>2.5</v>
      </c>
    </row>
    <row r="79" spans="1:21">
      <c r="A79" s="195" t="s">
        <v>2286</v>
      </c>
      <c r="B79" s="4" t="s">
        <v>2365</v>
      </c>
      <c r="C79" s="196" t="s">
        <v>1405</v>
      </c>
      <c r="D79" s="196" t="s">
        <v>1333</v>
      </c>
      <c r="E79" s="196" t="s">
        <v>1459</v>
      </c>
      <c r="F79" s="196" t="s">
        <v>1365</v>
      </c>
      <c r="G79" s="196" t="s">
        <v>1438</v>
      </c>
      <c r="H79" s="196" t="s">
        <v>1426</v>
      </c>
      <c r="I79" s="196" t="s">
        <v>2371</v>
      </c>
      <c r="J79" s="196" t="s">
        <v>2372</v>
      </c>
      <c r="K79" s="196" t="s">
        <v>2366</v>
      </c>
      <c r="L79" s="196" t="s">
        <v>1513</v>
      </c>
      <c r="M79" s="196" t="s">
        <v>1502</v>
      </c>
      <c r="N79" s="196" t="s">
        <v>1409</v>
      </c>
      <c r="O79" s="196" t="s">
        <v>2373</v>
      </c>
      <c r="P79" s="196" t="s">
        <v>1430</v>
      </c>
      <c r="Q79" s="196" t="s">
        <v>1402</v>
      </c>
    </row>
    <row r="80" spans="1:21">
      <c r="B80" s="4" t="s">
        <v>2367</v>
      </c>
      <c r="C80" s="4">
        <v>4</v>
      </c>
      <c r="D80" s="4">
        <v>1</v>
      </c>
      <c r="E80" s="4">
        <v>4</v>
      </c>
      <c r="F80" s="4">
        <v>4</v>
      </c>
      <c r="G80" s="4">
        <v>1</v>
      </c>
      <c r="H80" s="4">
        <v>3</v>
      </c>
      <c r="I80" s="4">
        <v>1</v>
      </c>
      <c r="J80" s="4">
        <v>1</v>
      </c>
      <c r="K80" s="4">
        <v>2</v>
      </c>
      <c r="L80" s="4">
        <v>4</v>
      </c>
      <c r="M80" s="4">
        <v>2</v>
      </c>
      <c r="N80" s="4">
        <v>1</v>
      </c>
      <c r="O80" s="4">
        <v>1</v>
      </c>
      <c r="P80" s="4">
        <v>1</v>
      </c>
      <c r="Q80" s="4">
        <v>1</v>
      </c>
    </row>
    <row r="81" spans="1:30">
      <c r="B81" s="4" t="s">
        <v>2368</v>
      </c>
      <c r="C81" s="4">
        <v>4</v>
      </c>
      <c r="D81" s="4">
        <v>3</v>
      </c>
      <c r="E81" s="4">
        <v>3</v>
      </c>
      <c r="F81" s="4">
        <v>3</v>
      </c>
      <c r="G81" s="4">
        <v>3</v>
      </c>
      <c r="H81" s="4">
        <v>3</v>
      </c>
      <c r="I81" s="4">
        <v>80</v>
      </c>
      <c r="J81" s="4">
        <v>90</v>
      </c>
      <c r="K81" s="4">
        <v>3</v>
      </c>
      <c r="L81" s="4">
        <v>3</v>
      </c>
      <c r="M81" s="4">
        <v>3</v>
      </c>
      <c r="N81" s="4">
        <v>7</v>
      </c>
      <c r="O81" s="4">
        <v>7</v>
      </c>
      <c r="P81" s="4">
        <v>90</v>
      </c>
      <c r="Q81" s="4">
        <v>3</v>
      </c>
    </row>
    <row r="82" spans="1:30">
      <c r="B82" s="4" t="s">
        <v>2369</v>
      </c>
      <c r="C82" s="4">
        <v>7</v>
      </c>
      <c r="D82" s="4">
        <v>3</v>
      </c>
      <c r="E82" s="4">
        <v>7</v>
      </c>
      <c r="F82" s="4">
        <v>5</v>
      </c>
      <c r="G82" s="4">
        <v>3</v>
      </c>
      <c r="H82" s="4">
        <v>4</v>
      </c>
      <c r="I82" s="4">
        <v>80</v>
      </c>
      <c r="J82" s="4">
        <v>90</v>
      </c>
      <c r="K82" s="4">
        <v>7</v>
      </c>
      <c r="L82" s="4">
        <v>7</v>
      </c>
      <c r="M82" s="4">
        <v>5</v>
      </c>
      <c r="N82" s="4">
        <v>7</v>
      </c>
      <c r="O82" s="4">
        <v>7</v>
      </c>
      <c r="P82" s="4">
        <v>90</v>
      </c>
      <c r="Q82" s="4">
        <v>3</v>
      </c>
    </row>
    <row r="83" spans="1:30">
      <c r="B83" s="4" t="s">
        <v>2370</v>
      </c>
      <c r="C83" s="208">
        <v>6</v>
      </c>
      <c r="D83" s="208">
        <v>3</v>
      </c>
      <c r="E83" s="208">
        <v>4</v>
      </c>
      <c r="F83" s="208">
        <v>3</v>
      </c>
      <c r="G83" s="208">
        <v>3</v>
      </c>
      <c r="H83" s="208">
        <v>4</v>
      </c>
      <c r="I83" s="199">
        <v>80</v>
      </c>
      <c r="J83" s="199">
        <v>90</v>
      </c>
      <c r="K83" s="209">
        <v>5</v>
      </c>
      <c r="L83" s="201">
        <v>4.5</v>
      </c>
      <c r="M83" s="209">
        <v>4</v>
      </c>
      <c r="N83" s="209">
        <v>7</v>
      </c>
      <c r="O83" s="209">
        <v>7</v>
      </c>
      <c r="P83" s="199">
        <v>90</v>
      </c>
      <c r="Q83" s="208">
        <v>3</v>
      </c>
    </row>
    <row r="87" spans="1:30">
      <c r="A87" s="195" t="s">
        <v>2377</v>
      </c>
      <c r="B87" s="4" t="s">
        <v>2365</v>
      </c>
      <c r="C87" s="196" t="s">
        <v>1405</v>
      </c>
      <c r="D87" s="196" t="s">
        <v>1473</v>
      </c>
      <c r="E87" s="196" t="s">
        <v>1333</v>
      </c>
      <c r="F87" s="196" t="s">
        <v>1459</v>
      </c>
      <c r="G87" s="196" t="s">
        <v>1365</v>
      </c>
      <c r="H87" s="196" t="s">
        <v>1438</v>
      </c>
      <c r="I87" s="196" t="s">
        <v>1426</v>
      </c>
      <c r="J87" s="196" t="s">
        <v>2371</v>
      </c>
      <c r="K87" s="196" t="s">
        <v>2372</v>
      </c>
      <c r="L87" s="196" t="s">
        <v>2366</v>
      </c>
      <c r="M87" s="196" t="s">
        <v>1513</v>
      </c>
      <c r="N87" s="196" t="s">
        <v>1384</v>
      </c>
      <c r="O87" s="196" t="s">
        <v>1502</v>
      </c>
      <c r="P87" s="196" t="s">
        <v>1409</v>
      </c>
      <c r="Q87" s="196" t="s">
        <v>2373</v>
      </c>
      <c r="R87" s="196" t="s">
        <v>2374</v>
      </c>
      <c r="S87" s="196" t="s">
        <v>1430</v>
      </c>
      <c r="T87" s="196" t="s">
        <v>1944</v>
      </c>
      <c r="U87" s="196" t="s">
        <v>1402</v>
      </c>
    </row>
    <row r="88" spans="1:30">
      <c r="B88" s="4" t="s">
        <v>2367</v>
      </c>
      <c r="C88" s="4">
        <v>4</v>
      </c>
      <c r="D88" s="4">
        <v>2</v>
      </c>
      <c r="E88" s="4">
        <v>4</v>
      </c>
      <c r="F88" s="4">
        <v>4</v>
      </c>
      <c r="G88" s="4">
        <v>4</v>
      </c>
      <c r="H88" s="4">
        <v>4</v>
      </c>
      <c r="I88" s="4">
        <v>4</v>
      </c>
      <c r="J88" s="4">
        <v>4</v>
      </c>
      <c r="K88" s="4">
        <v>4</v>
      </c>
      <c r="L88" s="4">
        <v>4</v>
      </c>
      <c r="M88" s="4">
        <v>5</v>
      </c>
      <c r="N88" s="4">
        <v>4</v>
      </c>
      <c r="O88" s="4">
        <v>4</v>
      </c>
      <c r="P88" s="4">
        <v>4</v>
      </c>
      <c r="Q88" s="4">
        <v>4</v>
      </c>
      <c r="R88" s="4">
        <v>4</v>
      </c>
      <c r="S88" s="4">
        <v>4</v>
      </c>
      <c r="T88" s="4">
        <v>4</v>
      </c>
      <c r="U88" s="4">
        <v>3</v>
      </c>
    </row>
    <row r="89" spans="1:30">
      <c r="B89" s="4" t="s">
        <v>2368</v>
      </c>
      <c r="C89" s="4">
        <v>2</v>
      </c>
      <c r="D89" s="4">
        <v>4</v>
      </c>
      <c r="E89" s="4">
        <v>1</v>
      </c>
      <c r="F89" s="4">
        <v>2</v>
      </c>
      <c r="G89" s="4">
        <v>1</v>
      </c>
      <c r="H89" s="4">
        <v>2</v>
      </c>
      <c r="I89" s="4">
        <v>2</v>
      </c>
      <c r="J89" s="4">
        <v>1</v>
      </c>
      <c r="K89" s="4">
        <v>1</v>
      </c>
      <c r="L89" s="4">
        <v>2</v>
      </c>
      <c r="M89" s="4">
        <v>1</v>
      </c>
      <c r="N89" s="4">
        <v>1</v>
      </c>
      <c r="O89" s="4">
        <v>2</v>
      </c>
      <c r="P89" s="4">
        <v>2</v>
      </c>
      <c r="Q89" s="4">
        <v>2</v>
      </c>
      <c r="R89" s="4">
        <v>2</v>
      </c>
      <c r="S89" s="4">
        <v>2</v>
      </c>
      <c r="T89" s="4">
        <v>1</v>
      </c>
      <c r="U89" s="4">
        <v>1</v>
      </c>
    </row>
    <row r="90" spans="1:30">
      <c r="B90" s="4" t="s">
        <v>2369</v>
      </c>
      <c r="C90" s="4">
        <v>5</v>
      </c>
      <c r="D90" s="4">
        <v>7</v>
      </c>
      <c r="E90" s="4">
        <v>5</v>
      </c>
      <c r="F90" s="4">
        <v>5</v>
      </c>
      <c r="G90" s="4">
        <v>5</v>
      </c>
      <c r="H90" s="4">
        <v>3</v>
      </c>
      <c r="I90" s="4">
        <v>45</v>
      </c>
      <c r="J90" s="4">
        <v>100</v>
      </c>
      <c r="K90" s="4">
        <v>2</v>
      </c>
      <c r="L90" s="4">
        <v>3</v>
      </c>
      <c r="M90" s="4">
        <v>5</v>
      </c>
      <c r="N90" s="4">
        <v>3</v>
      </c>
      <c r="O90" s="4">
        <v>5</v>
      </c>
      <c r="P90" s="4">
        <v>5</v>
      </c>
      <c r="Q90" s="4">
        <v>5</v>
      </c>
      <c r="R90" s="4">
        <v>10</v>
      </c>
      <c r="S90" s="4">
        <v>6</v>
      </c>
      <c r="T90" s="4">
        <v>5</v>
      </c>
      <c r="U90" s="4">
        <v>3</v>
      </c>
    </row>
    <row r="91" spans="1:30">
      <c r="B91" s="4" t="s">
        <v>2370</v>
      </c>
      <c r="C91" s="204">
        <v>3</v>
      </c>
      <c r="D91" s="201">
        <v>5.5</v>
      </c>
      <c r="E91" s="204">
        <v>2.5</v>
      </c>
      <c r="F91" s="204">
        <v>3</v>
      </c>
      <c r="G91" s="204">
        <v>2.5</v>
      </c>
      <c r="H91" s="204">
        <v>2</v>
      </c>
      <c r="I91" s="201">
        <v>6</v>
      </c>
      <c r="J91" s="204">
        <v>2.5</v>
      </c>
      <c r="K91" s="204">
        <v>2</v>
      </c>
      <c r="L91" s="204">
        <v>2.5</v>
      </c>
      <c r="M91" s="204">
        <v>3</v>
      </c>
      <c r="N91" s="204">
        <v>2</v>
      </c>
      <c r="O91" s="204">
        <v>3</v>
      </c>
      <c r="P91" s="204">
        <v>3</v>
      </c>
      <c r="Q91" s="204">
        <v>4</v>
      </c>
      <c r="R91" s="204">
        <v>3</v>
      </c>
      <c r="S91" s="204">
        <v>3</v>
      </c>
      <c r="T91" s="204">
        <v>2.5</v>
      </c>
      <c r="U91" s="204">
        <v>3</v>
      </c>
      <c r="V91" s="197"/>
      <c r="W91" s="197"/>
      <c r="X91" s="197"/>
      <c r="Y91" s="197"/>
      <c r="Z91" s="197"/>
      <c r="AA91" s="197"/>
      <c r="AB91" s="197"/>
      <c r="AC91" s="197"/>
      <c r="AD91" s="197"/>
    </row>
    <row r="96" spans="1:30">
      <c r="A96" s="195" t="s">
        <v>2287</v>
      </c>
      <c r="B96" s="4" t="s">
        <v>2365</v>
      </c>
      <c r="C96" s="196" t="s">
        <v>1405</v>
      </c>
      <c r="D96" s="196" t="s">
        <v>1473</v>
      </c>
      <c r="E96" s="196" t="s">
        <v>1333</v>
      </c>
      <c r="F96" s="196" t="s">
        <v>1430</v>
      </c>
      <c r="G96" s="196" t="s">
        <v>1402</v>
      </c>
    </row>
    <row r="97" spans="1:19">
      <c r="B97" s="4" t="s">
        <v>2367</v>
      </c>
      <c r="C97" s="4">
        <v>9</v>
      </c>
      <c r="D97" s="4">
        <v>9</v>
      </c>
      <c r="E97" s="4">
        <v>10</v>
      </c>
      <c r="F97" s="4">
        <v>10</v>
      </c>
      <c r="G97" s="4">
        <v>10</v>
      </c>
    </row>
    <row r="98" spans="1:19">
      <c r="B98" s="4" t="s">
        <v>2368</v>
      </c>
      <c r="C98" s="4">
        <v>120</v>
      </c>
      <c r="D98" s="4">
        <v>0</v>
      </c>
      <c r="E98" s="4">
        <v>90</v>
      </c>
      <c r="F98" s="4">
        <v>15</v>
      </c>
      <c r="G98" s="4">
        <v>120</v>
      </c>
    </row>
    <row r="99" spans="1:19">
      <c r="B99" s="4" t="s">
        <v>2369</v>
      </c>
      <c r="C99" s="4">
        <v>120</v>
      </c>
      <c r="D99" s="4">
        <v>120</v>
      </c>
      <c r="E99" s="4">
        <v>120</v>
      </c>
      <c r="F99" s="4">
        <v>120</v>
      </c>
      <c r="G99" s="4">
        <v>120</v>
      </c>
    </row>
    <row r="100" spans="1:19">
      <c r="B100" s="4" t="s">
        <v>2370</v>
      </c>
      <c r="C100" s="199">
        <v>120</v>
      </c>
      <c r="D100" s="199">
        <v>120</v>
      </c>
      <c r="E100" s="199">
        <v>120</v>
      </c>
      <c r="F100" s="199">
        <v>120</v>
      </c>
      <c r="G100" s="199">
        <v>120</v>
      </c>
    </row>
    <row r="105" spans="1:19">
      <c r="A105" s="195" t="s">
        <v>2378</v>
      </c>
      <c r="B105" s="4" t="s">
        <v>2365</v>
      </c>
      <c r="C105" s="196" t="s">
        <v>1405</v>
      </c>
      <c r="D105" s="196" t="s">
        <v>1333</v>
      </c>
      <c r="E105" s="196" t="s">
        <v>1459</v>
      </c>
      <c r="F105" s="196" t="s">
        <v>1365</v>
      </c>
      <c r="G105" s="196" t="s">
        <v>1438</v>
      </c>
      <c r="H105" s="196" t="s">
        <v>1426</v>
      </c>
      <c r="I105" s="196" t="s">
        <v>2371</v>
      </c>
      <c r="J105" s="196" t="s">
        <v>2372</v>
      </c>
      <c r="K105" s="196" t="s">
        <v>2366</v>
      </c>
      <c r="L105" s="196" t="s">
        <v>1513</v>
      </c>
      <c r="M105" s="196" t="s">
        <v>1384</v>
      </c>
      <c r="N105" s="196" t="s">
        <v>1502</v>
      </c>
      <c r="O105" s="196" t="s">
        <v>1409</v>
      </c>
      <c r="P105" s="196" t="s">
        <v>2373</v>
      </c>
      <c r="Q105" s="196" t="s">
        <v>1430</v>
      </c>
      <c r="R105" s="196" t="s">
        <v>1944</v>
      </c>
      <c r="S105" s="196" t="s">
        <v>1402</v>
      </c>
    </row>
    <row r="106" spans="1:19">
      <c r="B106" s="4" t="s">
        <v>2367</v>
      </c>
      <c r="C106" s="4">
        <v>5</v>
      </c>
      <c r="D106" s="4">
        <v>4</v>
      </c>
      <c r="E106" s="4">
        <v>4</v>
      </c>
      <c r="F106" s="4">
        <v>4</v>
      </c>
      <c r="G106" s="4">
        <v>3</v>
      </c>
      <c r="H106" s="4">
        <v>3</v>
      </c>
      <c r="I106" s="4">
        <v>4</v>
      </c>
      <c r="J106" s="4">
        <v>4</v>
      </c>
      <c r="K106" s="4">
        <v>5</v>
      </c>
      <c r="L106" s="4">
        <v>5</v>
      </c>
      <c r="M106" s="4">
        <v>3</v>
      </c>
      <c r="N106" s="4">
        <v>3</v>
      </c>
      <c r="O106" s="4">
        <v>4</v>
      </c>
      <c r="P106" s="4">
        <v>5</v>
      </c>
      <c r="Q106" s="4">
        <v>4</v>
      </c>
      <c r="R106" s="4">
        <v>3</v>
      </c>
      <c r="S106" s="4">
        <v>7</v>
      </c>
    </row>
    <row r="107" spans="1:19">
      <c r="B107" s="4" t="s">
        <v>2368</v>
      </c>
      <c r="C107" s="4">
        <v>1</v>
      </c>
      <c r="D107" s="4">
        <v>3</v>
      </c>
      <c r="E107" s="4">
        <v>2</v>
      </c>
      <c r="F107" s="4">
        <v>2</v>
      </c>
      <c r="G107" s="4">
        <v>2</v>
      </c>
      <c r="H107" s="4">
        <v>1</v>
      </c>
      <c r="I107" s="4">
        <v>2</v>
      </c>
      <c r="J107" s="4">
        <v>4</v>
      </c>
      <c r="K107" s="4">
        <v>2</v>
      </c>
      <c r="L107" s="4">
        <v>2</v>
      </c>
      <c r="M107" s="4">
        <v>1</v>
      </c>
      <c r="N107" s="4">
        <v>2</v>
      </c>
      <c r="O107" s="4">
        <v>1</v>
      </c>
      <c r="P107" s="4">
        <v>2</v>
      </c>
      <c r="Q107" s="4">
        <v>1</v>
      </c>
      <c r="R107" s="4">
        <v>2</v>
      </c>
      <c r="S107" s="4">
        <v>1</v>
      </c>
    </row>
    <row r="108" spans="1:19">
      <c r="B108" s="4" t="s">
        <v>2369</v>
      </c>
      <c r="C108" s="4">
        <v>3</v>
      </c>
      <c r="D108" s="4">
        <v>30</v>
      </c>
      <c r="E108" s="4">
        <v>4</v>
      </c>
      <c r="F108" s="4">
        <v>25</v>
      </c>
      <c r="G108" s="4">
        <v>5</v>
      </c>
      <c r="H108" s="4">
        <v>2</v>
      </c>
      <c r="I108" s="4">
        <v>7</v>
      </c>
      <c r="J108" s="4">
        <v>7</v>
      </c>
      <c r="K108" s="4">
        <v>2</v>
      </c>
      <c r="L108" s="4">
        <v>3</v>
      </c>
      <c r="M108" s="4">
        <v>3</v>
      </c>
      <c r="N108" s="4">
        <v>3</v>
      </c>
      <c r="O108" s="4">
        <v>3</v>
      </c>
      <c r="P108" s="4">
        <v>3</v>
      </c>
      <c r="Q108" s="4">
        <v>2</v>
      </c>
      <c r="R108" s="4">
        <v>2</v>
      </c>
      <c r="S108" s="4">
        <v>3</v>
      </c>
    </row>
    <row r="109" spans="1:19">
      <c r="B109" s="4" t="s">
        <v>2370</v>
      </c>
      <c r="C109" s="204">
        <v>2</v>
      </c>
      <c r="D109" s="204">
        <v>5.5</v>
      </c>
      <c r="E109" s="204">
        <v>2.5</v>
      </c>
      <c r="F109" s="204">
        <v>2</v>
      </c>
      <c r="G109" s="204">
        <v>2</v>
      </c>
      <c r="H109" s="204">
        <v>2</v>
      </c>
      <c r="I109" s="204">
        <v>4.5</v>
      </c>
      <c r="J109" s="204">
        <v>4.5</v>
      </c>
      <c r="K109" s="204">
        <v>2</v>
      </c>
      <c r="L109" s="204">
        <v>2</v>
      </c>
      <c r="M109" s="204">
        <v>2</v>
      </c>
      <c r="N109" s="204">
        <v>2</v>
      </c>
      <c r="O109" s="204">
        <v>2</v>
      </c>
      <c r="P109" s="204">
        <v>3</v>
      </c>
      <c r="Q109" s="204">
        <v>1.5</v>
      </c>
      <c r="R109" s="204">
        <v>2</v>
      </c>
      <c r="S109" s="204">
        <v>2</v>
      </c>
    </row>
    <row r="115" spans="1:28">
      <c r="A115" s="195" t="s">
        <v>2285</v>
      </c>
      <c r="B115" s="4" t="s">
        <v>2365</v>
      </c>
      <c r="C115" s="196" t="s">
        <v>1405</v>
      </c>
      <c r="D115" s="196" t="s">
        <v>1473</v>
      </c>
      <c r="E115" s="196" t="s">
        <v>1333</v>
      </c>
      <c r="F115" s="196" t="s">
        <v>1459</v>
      </c>
      <c r="G115" s="196" t="s">
        <v>1365</v>
      </c>
      <c r="H115" s="196" t="s">
        <v>1438</v>
      </c>
      <c r="I115" s="196" t="s">
        <v>1426</v>
      </c>
      <c r="J115" s="196" t="s">
        <v>2371</v>
      </c>
      <c r="K115" s="196" t="s">
        <v>2372</v>
      </c>
      <c r="L115" s="196" t="s">
        <v>2366</v>
      </c>
      <c r="M115" s="196" t="s">
        <v>1513</v>
      </c>
      <c r="N115" s="196" t="s">
        <v>1384</v>
      </c>
      <c r="O115" s="196" t="s">
        <v>1502</v>
      </c>
      <c r="P115" s="196" t="s">
        <v>1409</v>
      </c>
      <c r="Q115" s="196" t="s">
        <v>2373</v>
      </c>
      <c r="R115" s="196" t="s">
        <v>1430</v>
      </c>
      <c r="S115" s="196" t="s">
        <v>1944</v>
      </c>
      <c r="T115" s="196" t="s">
        <v>1402</v>
      </c>
    </row>
    <row r="116" spans="1:28">
      <c r="B116" s="4" t="s">
        <v>2367</v>
      </c>
      <c r="C116" s="4">
        <v>4</v>
      </c>
      <c r="D116" s="4">
        <v>4</v>
      </c>
      <c r="E116" s="4">
        <v>4</v>
      </c>
      <c r="F116" s="4">
        <v>4</v>
      </c>
      <c r="G116" s="4">
        <v>4</v>
      </c>
      <c r="H116" s="4">
        <v>4</v>
      </c>
      <c r="I116" s="4">
        <v>4</v>
      </c>
      <c r="J116" s="4">
        <v>2</v>
      </c>
      <c r="K116" s="4">
        <v>2</v>
      </c>
      <c r="L116" s="4">
        <v>3</v>
      </c>
      <c r="M116" s="4">
        <v>3</v>
      </c>
      <c r="N116" s="4">
        <v>3</v>
      </c>
      <c r="O116" s="4">
        <v>3</v>
      </c>
      <c r="P116" s="4">
        <v>2</v>
      </c>
      <c r="Q116" s="4">
        <v>1</v>
      </c>
      <c r="R116" s="4">
        <v>2</v>
      </c>
      <c r="S116" s="4">
        <v>2</v>
      </c>
      <c r="T116" s="4">
        <v>2</v>
      </c>
    </row>
    <row r="117" spans="1:28">
      <c r="B117" s="4" t="s">
        <v>2368</v>
      </c>
      <c r="C117" s="4">
        <v>21</v>
      </c>
      <c r="D117" s="4">
        <v>14</v>
      </c>
      <c r="E117" s="4">
        <v>14</v>
      </c>
      <c r="F117" s="4">
        <v>14</v>
      </c>
      <c r="G117" s="4">
        <v>20</v>
      </c>
      <c r="H117" s="4">
        <v>20</v>
      </c>
      <c r="I117" s="4">
        <v>14</v>
      </c>
      <c r="J117" s="4">
        <v>25</v>
      </c>
      <c r="K117" s="4">
        <v>25</v>
      </c>
      <c r="L117" s="4">
        <v>14</v>
      </c>
      <c r="M117" s="4">
        <v>10</v>
      </c>
      <c r="N117" s="4">
        <v>10</v>
      </c>
      <c r="O117" s="4">
        <v>14</v>
      </c>
      <c r="P117" s="4">
        <v>21</v>
      </c>
      <c r="Q117" s="4">
        <v>21</v>
      </c>
      <c r="R117" s="4">
        <v>21</v>
      </c>
      <c r="S117" s="4">
        <v>21</v>
      </c>
      <c r="T117" s="4">
        <v>14</v>
      </c>
    </row>
    <row r="118" spans="1:28">
      <c r="B118" s="4" t="s">
        <v>2369</v>
      </c>
      <c r="C118" s="4">
        <v>21</v>
      </c>
      <c r="D118" s="4">
        <v>21</v>
      </c>
      <c r="E118" s="4">
        <v>21</v>
      </c>
      <c r="F118" s="4">
        <v>21</v>
      </c>
      <c r="G118" s="4">
        <v>21</v>
      </c>
      <c r="H118" s="4">
        <v>21</v>
      </c>
      <c r="I118" s="4">
        <v>21</v>
      </c>
      <c r="J118" s="4">
        <v>50</v>
      </c>
      <c r="K118" s="4">
        <v>30</v>
      </c>
      <c r="L118" s="4">
        <v>30</v>
      </c>
      <c r="M118" s="4">
        <v>21</v>
      </c>
      <c r="N118" s="4">
        <v>21</v>
      </c>
      <c r="O118" s="4">
        <v>21</v>
      </c>
      <c r="P118" s="4">
        <v>21</v>
      </c>
      <c r="Q118" s="4">
        <v>21</v>
      </c>
      <c r="R118" s="4">
        <v>21</v>
      </c>
      <c r="S118" s="4">
        <v>21</v>
      </c>
      <c r="T118" s="4">
        <v>21</v>
      </c>
    </row>
    <row r="119" spans="1:28">
      <c r="B119" s="4" t="s">
        <v>2370</v>
      </c>
      <c r="C119" s="207">
        <v>21</v>
      </c>
      <c r="D119" s="207">
        <v>17.5</v>
      </c>
      <c r="E119" s="207">
        <v>18</v>
      </c>
      <c r="F119" s="207">
        <v>17.5</v>
      </c>
      <c r="G119" s="207">
        <v>21</v>
      </c>
      <c r="H119" s="207">
        <v>21</v>
      </c>
      <c r="I119" s="207">
        <v>21</v>
      </c>
      <c r="J119" s="207">
        <v>37.5</v>
      </c>
      <c r="K119" s="207">
        <v>27.5</v>
      </c>
      <c r="L119" s="207">
        <v>21</v>
      </c>
      <c r="M119" s="207">
        <v>21</v>
      </c>
      <c r="N119" s="207">
        <v>21</v>
      </c>
      <c r="O119" s="207">
        <v>21</v>
      </c>
      <c r="P119" s="207">
        <v>21</v>
      </c>
      <c r="Q119" s="207">
        <v>21</v>
      </c>
      <c r="R119" s="207">
        <v>21</v>
      </c>
      <c r="S119" s="207">
        <v>21</v>
      </c>
      <c r="T119" s="207">
        <v>17.5</v>
      </c>
    </row>
    <row r="123" spans="1:28">
      <c r="A123" s="5" t="s">
        <v>2212</v>
      </c>
      <c r="B123" s="6"/>
      <c r="C123" s="28"/>
      <c r="D123" s="28"/>
      <c r="E123" s="28"/>
      <c r="F123" s="28"/>
      <c r="G123" s="28"/>
      <c r="H123" s="28"/>
      <c r="I123" s="28"/>
      <c r="J123" s="28"/>
      <c r="K123" s="29"/>
      <c r="L123" s="30"/>
      <c r="M123" s="8"/>
      <c r="N123" s="9"/>
      <c r="O123" s="30"/>
      <c r="P123" s="31"/>
      <c r="Q123" s="8"/>
      <c r="R123" s="8"/>
    </row>
    <row r="126" spans="1:28">
      <c r="A126" s="3" t="s">
        <v>2213</v>
      </c>
      <c r="B126" s="4" t="s">
        <v>2365</v>
      </c>
      <c r="C126" s="198" t="s">
        <v>2379</v>
      </c>
      <c r="D126" s="198" t="s">
        <v>2380</v>
      </c>
      <c r="E126" s="198" t="s">
        <v>2381</v>
      </c>
      <c r="F126" s="198" t="s">
        <v>2382</v>
      </c>
      <c r="G126" s="198" t="s">
        <v>2383</v>
      </c>
      <c r="H126" s="198" t="s">
        <v>2384</v>
      </c>
      <c r="I126" s="198" t="s">
        <v>2385</v>
      </c>
      <c r="J126" s="198" t="s">
        <v>2386</v>
      </c>
      <c r="K126" s="198" t="s">
        <v>1548</v>
      </c>
      <c r="L126" s="198" t="s">
        <v>2243</v>
      </c>
      <c r="M126" s="198" t="s">
        <v>2244</v>
      </c>
      <c r="N126" s="198" t="s">
        <v>2387</v>
      </c>
      <c r="O126" s="198" t="s">
        <v>2388</v>
      </c>
      <c r="P126" s="198" t="s">
        <v>2389</v>
      </c>
      <c r="Q126" s="198" t="s">
        <v>2390</v>
      </c>
      <c r="R126" s="198" t="s">
        <v>2391</v>
      </c>
      <c r="S126" s="198" t="s">
        <v>2392</v>
      </c>
      <c r="T126" s="198" t="s">
        <v>2393</v>
      </c>
      <c r="U126" s="198" t="s">
        <v>2264</v>
      </c>
      <c r="V126" s="198" t="s">
        <v>2394</v>
      </c>
      <c r="W126" s="198" t="s">
        <v>2395</v>
      </c>
      <c r="X126" s="198" t="s">
        <v>2270</v>
      </c>
      <c r="Y126" s="198"/>
      <c r="Z126"/>
      <c r="AA126"/>
      <c r="AB126"/>
    </row>
    <row r="127" spans="1:28">
      <c r="B127" s="4" t="s">
        <v>2367</v>
      </c>
      <c r="C127" s="185">
        <v>4</v>
      </c>
      <c r="D127" s="185">
        <v>4</v>
      </c>
      <c r="E127" s="185">
        <v>4</v>
      </c>
      <c r="F127" s="185">
        <v>4</v>
      </c>
      <c r="G127" s="185">
        <v>4</v>
      </c>
      <c r="H127" s="185">
        <v>2</v>
      </c>
      <c r="I127" s="185">
        <v>4</v>
      </c>
      <c r="J127" s="185">
        <v>4</v>
      </c>
      <c r="K127" s="185">
        <v>4</v>
      </c>
      <c r="L127" s="185">
        <v>4</v>
      </c>
      <c r="M127" s="185">
        <v>4</v>
      </c>
      <c r="N127" s="185">
        <v>4</v>
      </c>
      <c r="O127" s="185">
        <v>4</v>
      </c>
      <c r="P127" s="185">
        <v>1</v>
      </c>
      <c r="Q127" s="185">
        <v>3</v>
      </c>
      <c r="R127" s="185">
        <v>4</v>
      </c>
      <c r="S127" s="185">
        <v>4</v>
      </c>
      <c r="T127" s="185">
        <v>4</v>
      </c>
      <c r="U127" s="185">
        <v>4</v>
      </c>
      <c r="V127" s="185">
        <v>4</v>
      </c>
      <c r="W127" s="185">
        <v>4</v>
      </c>
      <c r="X127" s="185">
        <v>4</v>
      </c>
      <c r="Y127" s="185"/>
      <c r="Z127"/>
      <c r="AA127"/>
      <c r="AB127"/>
    </row>
    <row r="128" spans="1:28">
      <c r="B128" s="4" t="s">
        <v>2368</v>
      </c>
      <c r="C128" s="185">
        <v>1</v>
      </c>
      <c r="D128" s="185">
        <v>2</v>
      </c>
      <c r="E128" s="185">
        <v>2</v>
      </c>
      <c r="F128" s="185">
        <v>2</v>
      </c>
      <c r="G128" s="185">
        <v>1</v>
      </c>
      <c r="H128" s="185">
        <v>2</v>
      </c>
      <c r="I128" s="185">
        <v>1</v>
      </c>
      <c r="J128" s="185">
        <v>1</v>
      </c>
      <c r="K128" s="185">
        <v>1</v>
      </c>
      <c r="L128" s="185">
        <v>1</v>
      </c>
      <c r="M128" s="185">
        <v>1</v>
      </c>
      <c r="N128" s="185">
        <v>1</v>
      </c>
      <c r="O128" s="185">
        <v>3</v>
      </c>
      <c r="P128" s="185">
        <v>5</v>
      </c>
      <c r="Q128" s="185">
        <v>3</v>
      </c>
      <c r="R128" s="185">
        <v>1</v>
      </c>
      <c r="S128" s="185">
        <v>1</v>
      </c>
      <c r="T128" s="185">
        <v>1</v>
      </c>
      <c r="U128" s="185">
        <v>3</v>
      </c>
      <c r="V128" s="185">
        <v>3</v>
      </c>
      <c r="W128" s="185">
        <v>1</v>
      </c>
      <c r="X128" s="185">
        <v>1</v>
      </c>
      <c r="Y128" s="185"/>
      <c r="Z128"/>
      <c r="AA128"/>
      <c r="AB128"/>
    </row>
    <row r="129" spans="1:28">
      <c r="B129" s="4" t="s">
        <v>2369</v>
      </c>
      <c r="C129" s="185">
        <v>3</v>
      </c>
      <c r="D129" s="185">
        <v>2</v>
      </c>
      <c r="E129" s="185">
        <v>2</v>
      </c>
      <c r="F129" s="185">
        <v>3</v>
      </c>
      <c r="G129" s="185">
        <v>2</v>
      </c>
      <c r="H129" s="185">
        <v>2</v>
      </c>
      <c r="I129" s="185">
        <v>1</v>
      </c>
      <c r="J129" s="185">
        <v>2</v>
      </c>
      <c r="K129" s="185">
        <v>2</v>
      </c>
      <c r="L129" s="185">
        <v>1</v>
      </c>
      <c r="M129" s="185">
        <v>2</v>
      </c>
      <c r="N129" s="185">
        <v>3</v>
      </c>
      <c r="O129" s="185">
        <v>3</v>
      </c>
      <c r="P129" s="185">
        <v>5</v>
      </c>
      <c r="Q129" s="185">
        <v>5</v>
      </c>
      <c r="R129" s="185">
        <v>2</v>
      </c>
      <c r="S129" s="185">
        <v>4</v>
      </c>
      <c r="T129" s="185">
        <v>2</v>
      </c>
      <c r="U129" s="185">
        <v>3</v>
      </c>
      <c r="V129" s="185">
        <v>3</v>
      </c>
      <c r="W129" s="185">
        <v>2</v>
      </c>
      <c r="X129" s="185">
        <v>2</v>
      </c>
      <c r="Y129" s="185"/>
      <c r="Z129"/>
      <c r="AA129"/>
      <c r="AB129"/>
    </row>
    <row r="130" spans="1:28">
      <c r="B130" s="4" t="s">
        <v>2370</v>
      </c>
      <c r="C130" s="210">
        <v>2.5</v>
      </c>
      <c r="D130" s="210">
        <v>2</v>
      </c>
      <c r="E130" s="210">
        <v>2</v>
      </c>
      <c r="F130" s="210">
        <v>2</v>
      </c>
      <c r="G130" s="210">
        <v>1</v>
      </c>
      <c r="H130" s="210">
        <v>2</v>
      </c>
      <c r="I130" s="210">
        <v>1</v>
      </c>
      <c r="J130" s="210">
        <v>1</v>
      </c>
      <c r="K130" s="210">
        <v>1.5</v>
      </c>
      <c r="L130" s="210">
        <v>1</v>
      </c>
      <c r="M130" s="210">
        <v>1</v>
      </c>
      <c r="N130" s="210">
        <v>1.5</v>
      </c>
      <c r="O130" s="210">
        <v>3</v>
      </c>
      <c r="P130" s="210">
        <v>5</v>
      </c>
      <c r="Q130" s="210">
        <v>3</v>
      </c>
      <c r="R130" s="210">
        <v>1</v>
      </c>
      <c r="S130" s="210">
        <v>1.5</v>
      </c>
      <c r="T130" s="210">
        <v>1</v>
      </c>
      <c r="U130" s="210">
        <v>3</v>
      </c>
      <c r="V130" s="210">
        <v>3</v>
      </c>
      <c r="W130" s="210">
        <v>1.5</v>
      </c>
      <c r="X130" s="210">
        <v>1</v>
      </c>
      <c r="Y130" s="185"/>
      <c r="Z130"/>
      <c r="AA130"/>
      <c r="AB130"/>
    </row>
    <row r="142" spans="1:28">
      <c r="A142" s="5" t="s">
        <v>2396</v>
      </c>
      <c r="B142" s="6"/>
      <c r="C142" s="6"/>
      <c r="D142" s="6"/>
      <c r="E142" s="6"/>
      <c r="F142" s="6"/>
      <c r="G142" s="6"/>
      <c r="H142" s="6"/>
      <c r="I142" s="6"/>
      <c r="J142" s="7"/>
      <c r="K142" s="7"/>
      <c r="L142" s="8"/>
      <c r="M142" s="9"/>
      <c r="N142" s="9"/>
      <c r="O142" s="8"/>
      <c r="P142" s="8"/>
      <c r="Q142" s="8"/>
    </row>
    <row r="143" spans="1:28">
      <c r="A143" s="5" t="s">
        <v>2397</v>
      </c>
      <c r="B143" s="6"/>
      <c r="C143" s="6"/>
      <c r="D143" s="6"/>
      <c r="E143" s="6"/>
      <c r="F143" s="6"/>
      <c r="G143" s="6"/>
      <c r="H143" s="6"/>
      <c r="I143" s="6"/>
      <c r="J143" s="7"/>
      <c r="K143" s="7"/>
      <c r="L143" s="8"/>
      <c r="M143" s="9"/>
      <c r="N143" s="9"/>
      <c r="O143" s="8"/>
      <c r="P143" s="8"/>
      <c r="Q143" s="8"/>
    </row>
    <row r="148" spans="1:3">
      <c r="A148" s="187" t="s">
        <v>2207</v>
      </c>
    </row>
    <row r="149" spans="1:3" customFormat="1" ht="29.1">
      <c r="B149" s="186" t="s">
        <v>2398</v>
      </c>
      <c r="C149" s="185">
        <v>4</v>
      </c>
    </row>
    <row r="150" spans="1:3" customFormat="1" ht="29.1">
      <c r="B150" s="186" t="s">
        <v>2399</v>
      </c>
      <c r="C150" s="185">
        <v>8</v>
      </c>
    </row>
    <row r="151" spans="1:3" customFormat="1" ht="29.1">
      <c r="B151" s="186" t="s">
        <v>2400</v>
      </c>
      <c r="C151" s="185">
        <v>4</v>
      </c>
    </row>
    <row r="152" spans="1:3" customFormat="1" ht="29.1">
      <c r="B152" s="186" t="s">
        <v>2401</v>
      </c>
      <c r="C152" s="185">
        <v>10</v>
      </c>
    </row>
    <row r="153" spans="1:3" customFormat="1" ht="29.1">
      <c r="B153" s="186" t="s">
        <v>2402</v>
      </c>
      <c r="C153" s="185">
        <v>4</v>
      </c>
    </row>
    <row r="154" spans="1:3" customFormat="1" ht="14.45"/>
    <row r="155" spans="1:3" customFormat="1" ht="14.45"/>
    <row r="156" spans="1:3" customFormat="1" ht="14.45"/>
    <row r="157" spans="1:3" customFormat="1" ht="14.45">
      <c r="A157" s="187" t="s">
        <v>2403</v>
      </c>
    </row>
    <row r="158" spans="1:3" customFormat="1" ht="30">
      <c r="A158" s="3"/>
      <c r="B158" s="186" t="s">
        <v>2398</v>
      </c>
      <c r="C158" s="185">
        <v>1</v>
      </c>
    </row>
    <row r="159" spans="1:3" customFormat="1" ht="29.1">
      <c r="B159" s="186" t="s">
        <v>2399</v>
      </c>
      <c r="C159" s="185">
        <v>4</v>
      </c>
    </row>
    <row r="160" spans="1:3" customFormat="1" ht="29.1">
      <c r="B160" s="186" t="s">
        <v>2400</v>
      </c>
      <c r="C160" s="185">
        <v>2</v>
      </c>
    </row>
    <row r="161" spans="1:3" customFormat="1" ht="29.1">
      <c r="B161" s="186" t="s">
        <v>2401</v>
      </c>
      <c r="C161" s="185">
        <v>2</v>
      </c>
    </row>
    <row r="162" spans="1:3" customFormat="1" ht="29.1">
      <c r="B162" s="186" t="s">
        <v>2402</v>
      </c>
      <c r="C162" s="185">
        <v>1</v>
      </c>
    </row>
    <row r="163" spans="1:3" customFormat="1" ht="14.45"/>
    <row r="164" spans="1:3" customFormat="1" ht="14.45"/>
    <row r="165" spans="1:3" customFormat="1" ht="14.45"/>
    <row r="166" spans="1:3" customFormat="1" ht="14.45"/>
    <row r="167" spans="1:3" customFormat="1" ht="14.45">
      <c r="A167" s="187" t="s">
        <v>2201</v>
      </c>
    </row>
    <row r="168" spans="1:3" customFormat="1" ht="30">
      <c r="A168" s="3"/>
      <c r="B168" s="186" t="s">
        <v>2398</v>
      </c>
      <c r="C168" s="185">
        <v>1</v>
      </c>
    </row>
    <row r="169" spans="1:3" customFormat="1" ht="14.45"/>
    <row r="170" spans="1:3" customFormat="1" ht="14.45"/>
    <row r="171" spans="1:3" customFormat="1" ht="14.45"/>
    <row r="172" spans="1:3" customFormat="1" ht="14.45"/>
    <row r="173" spans="1:3" customFormat="1" ht="14.45"/>
    <row r="174" spans="1:3" customFormat="1" ht="14.45">
      <c r="A174" s="187" t="s">
        <v>2375</v>
      </c>
    </row>
    <row r="175" spans="1:3" customFormat="1" ht="30">
      <c r="A175" s="3"/>
      <c r="B175" s="186" t="s">
        <v>2398</v>
      </c>
      <c r="C175" s="185">
        <v>1</v>
      </c>
    </row>
    <row r="176" spans="1:3" customFormat="1" ht="29.1">
      <c r="B176" s="186" t="s">
        <v>2400</v>
      </c>
      <c r="C176" s="185">
        <v>1</v>
      </c>
    </row>
    <row r="177" spans="1:3" customFormat="1" ht="14.45"/>
    <row r="178" spans="1:3" customFormat="1" ht="14.45"/>
    <row r="179" spans="1:3" customFormat="1" ht="14.45"/>
    <row r="180" spans="1:3" customFormat="1" ht="14.45">
      <c r="A180" s="187" t="s">
        <v>2205</v>
      </c>
    </row>
    <row r="181" spans="1:3" customFormat="1" ht="30">
      <c r="A181" s="3"/>
      <c r="B181" s="186" t="s">
        <v>2398</v>
      </c>
      <c r="C181" s="185">
        <v>2</v>
      </c>
    </row>
    <row r="182" spans="1:3" customFormat="1" ht="29.1">
      <c r="B182" s="186" t="s">
        <v>2399</v>
      </c>
      <c r="C182" s="185">
        <v>14</v>
      </c>
    </row>
    <row r="183" spans="1:3" customFormat="1" ht="29.1">
      <c r="B183" s="186" t="s">
        <v>2401</v>
      </c>
      <c r="C183" s="185">
        <v>22</v>
      </c>
    </row>
    <row r="184" spans="1:3" customFormat="1" ht="14.45">
      <c r="B184" s="160"/>
    </row>
    <row r="185" spans="1:3" customFormat="1" ht="14.45"/>
    <row r="186" spans="1:3" customFormat="1" ht="14.45"/>
    <row r="187" spans="1:3" customFormat="1" ht="14.45">
      <c r="A187" s="187" t="s">
        <v>2404</v>
      </c>
    </row>
    <row r="188" spans="1:3" customFormat="1" ht="30">
      <c r="A188" s="3"/>
      <c r="B188" s="186" t="s">
        <v>2398</v>
      </c>
      <c r="C188" s="185">
        <v>2</v>
      </c>
    </row>
    <row r="189" spans="1:3" customFormat="1" ht="29.1">
      <c r="B189" s="186" t="s">
        <v>2399</v>
      </c>
      <c r="C189" s="185">
        <v>4</v>
      </c>
    </row>
    <row r="190" spans="1:3" customFormat="1" ht="43.5">
      <c r="B190" s="186" t="s">
        <v>2405</v>
      </c>
      <c r="C190" s="185">
        <v>1</v>
      </c>
    </row>
    <row r="191" spans="1:3" customFormat="1" ht="29.1">
      <c r="B191" s="186" t="s">
        <v>2401</v>
      </c>
      <c r="C191" s="185">
        <v>4</v>
      </c>
    </row>
    <row r="192" spans="1:3" customFormat="1" ht="14.45"/>
    <row r="193" spans="1:3" customFormat="1" ht="14.45"/>
    <row r="194" spans="1:3" customFormat="1" ht="14.45"/>
    <row r="195" spans="1:3" customFormat="1" ht="14.45">
      <c r="A195" s="187" t="s">
        <v>2210</v>
      </c>
    </row>
    <row r="196" spans="1:3" customFormat="1" ht="30">
      <c r="A196" s="3"/>
      <c r="B196" s="186" t="s">
        <v>2398</v>
      </c>
      <c r="C196" s="185">
        <v>1</v>
      </c>
    </row>
    <row r="197" spans="1:3" customFormat="1" ht="29.1">
      <c r="B197" s="186" t="s">
        <v>2399</v>
      </c>
      <c r="C197" s="185">
        <v>1</v>
      </c>
    </row>
    <row r="198" spans="1:3" customFormat="1" ht="29.1">
      <c r="B198" s="186" t="s">
        <v>2400</v>
      </c>
      <c r="C198" s="185">
        <v>1</v>
      </c>
    </row>
    <row r="199" spans="1:3" customFormat="1" ht="29.1">
      <c r="B199" s="186" t="s">
        <v>2401</v>
      </c>
      <c r="C199" s="185">
        <v>1</v>
      </c>
    </row>
    <row r="200" spans="1:3" customFormat="1" ht="14.45"/>
    <row r="201" spans="1:3" customFormat="1" ht="14.45"/>
    <row r="202" spans="1:3" customFormat="1" ht="14.45">
      <c r="A202" s="187" t="s">
        <v>2204</v>
      </c>
    </row>
    <row r="203" spans="1:3" customFormat="1" ht="30">
      <c r="A203" s="3"/>
      <c r="B203" s="186" t="s">
        <v>2399</v>
      </c>
      <c r="C203" s="185">
        <v>4</v>
      </c>
    </row>
    <row r="204" spans="1:3" customFormat="1" ht="29.1">
      <c r="B204" s="186" t="s">
        <v>2400</v>
      </c>
      <c r="C204" s="185">
        <v>1</v>
      </c>
    </row>
    <row r="205" spans="1:3" customFormat="1" ht="29.1">
      <c r="B205" s="186" t="s">
        <v>2401</v>
      </c>
      <c r="C205" s="185">
        <v>2</v>
      </c>
    </row>
    <row r="206" spans="1:3" customFormat="1" ht="14.45"/>
    <row r="207" spans="1:3" customFormat="1" ht="14.45"/>
    <row r="208" spans="1:3" customFormat="1" ht="14.45"/>
    <row r="209" spans="1:3" customFormat="1" ht="14.45">
      <c r="A209" s="187" t="s">
        <v>2199</v>
      </c>
    </row>
    <row r="210" spans="1:3" customFormat="1" ht="30">
      <c r="A210" s="3"/>
      <c r="B210" s="186" t="s">
        <v>2398</v>
      </c>
      <c r="C210" s="185">
        <v>7</v>
      </c>
    </row>
    <row r="211" spans="1:3" customFormat="1" ht="29.1">
      <c r="B211" s="186" t="s">
        <v>2399</v>
      </c>
      <c r="C211" s="185">
        <v>3</v>
      </c>
    </row>
    <row r="212" spans="1:3" customFormat="1" ht="43.5">
      <c r="B212" s="186" t="s">
        <v>2405</v>
      </c>
      <c r="C212" s="185">
        <v>1</v>
      </c>
    </row>
    <row r="213" spans="1:3" customFormat="1" ht="29.1">
      <c r="B213" s="186" t="s">
        <v>2401</v>
      </c>
      <c r="C213" s="185">
        <v>2</v>
      </c>
    </row>
    <row r="214" spans="1:3" customFormat="1" ht="14.45"/>
    <row r="215" spans="1:3" customFormat="1" ht="14.45"/>
    <row r="216" spans="1:3" customFormat="1" ht="14.45">
      <c r="A216" s="187" t="s">
        <v>2203</v>
      </c>
    </row>
    <row r="217" spans="1:3" customFormat="1" ht="30">
      <c r="A217" s="3"/>
      <c r="B217" s="186" t="s">
        <v>2399</v>
      </c>
      <c r="C217" s="185">
        <v>7</v>
      </c>
    </row>
    <row r="218" spans="1:3" customFormat="1" ht="29.1">
      <c r="B218" s="186" t="s">
        <v>2400</v>
      </c>
      <c r="C218" s="185">
        <v>1</v>
      </c>
    </row>
    <row r="219" spans="1:3" customFormat="1" ht="29.1">
      <c r="B219" s="186" t="s">
        <v>2401</v>
      </c>
      <c r="C219" s="185">
        <v>7</v>
      </c>
    </row>
    <row r="220" spans="1:3" customFormat="1" ht="14.45"/>
    <row r="221" spans="1:3" customFormat="1" ht="14.45"/>
    <row r="222" spans="1:3" customFormat="1" ht="14.45">
      <c r="A222" s="187" t="s">
        <v>2209</v>
      </c>
    </row>
    <row r="223" spans="1:3" customFormat="1" ht="30">
      <c r="A223" s="3"/>
      <c r="B223" s="186" t="s">
        <v>2398</v>
      </c>
      <c r="C223" s="185">
        <v>1</v>
      </c>
    </row>
    <row r="224" spans="1:3" customFormat="1" ht="29.1">
      <c r="B224" s="186" t="s">
        <v>2400</v>
      </c>
      <c r="C224" s="185">
        <v>4</v>
      </c>
    </row>
    <row r="225" spans="1:3" customFormat="1" ht="14.45"/>
    <row r="226" spans="1:3" customFormat="1" ht="14.45"/>
    <row r="227" spans="1:3" customFormat="1" ht="14.45"/>
    <row r="228" spans="1:3" customFormat="1" ht="14.45"/>
    <row r="229" spans="1:3" customFormat="1" ht="14.45">
      <c r="A229" s="187" t="s">
        <v>2202</v>
      </c>
    </row>
    <row r="230" spans="1:3" customFormat="1" ht="30">
      <c r="A230" s="3"/>
      <c r="B230" s="186" t="s">
        <v>2398</v>
      </c>
      <c r="C230" s="185">
        <v>3</v>
      </c>
    </row>
    <row r="231" spans="1:3" customFormat="1" ht="29.1">
      <c r="B231" s="186" t="s">
        <v>2399</v>
      </c>
      <c r="C231" s="185">
        <v>3</v>
      </c>
    </row>
    <row r="232" spans="1:3" customFormat="1" ht="29.1">
      <c r="B232" s="186" t="s">
        <v>2400</v>
      </c>
      <c r="C232" s="185">
        <v>3</v>
      </c>
    </row>
    <row r="233" spans="1:3" customFormat="1" ht="43.5">
      <c r="B233" s="186" t="s">
        <v>2405</v>
      </c>
      <c r="C233" s="185">
        <v>3</v>
      </c>
    </row>
    <row r="234" spans="1:3" customFormat="1" ht="29.1">
      <c r="B234" s="186" t="s">
        <v>2401</v>
      </c>
      <c r="C234" s="185">
        <v>2</v>
      </c>
    </row>
    <row r="235" spans="1:3" customFormat="1" ht="29.1">
      <c r="B235" s="186" t="s">
        <v>2402</v>
      </c>
      <c r="C235" s="185">
        <v>2</v>
      </c>
    </row>
  </sheetData>
  <conditionalFormatting sqref="A197:B200">
    <cfRule type="dataBar" priority="26">
      <dataBar>
        <cfvo type="min"/>
        <cfvo type="max"/>
        <color rgb="FFFF555A"/>
      </dataBar>
      <extLst>
        <ext xmlns:x14="http://schemas.microsoft.com/office/spreadsheetml/2009/9/main" uri="{B025F937-C7B1-47D3-B67F-A62EFF666E3E}">
          <x14:id>{B2A6D340-4E62-40D7-B65E-9BD50198EA81}</x14:id>
        </ext>
      </extLst>
    </cfRule>
  </conditionalFormatting>
  <conditionalFormatting sqref="B150:B152">
    <cfRule type="dataBar" priority="20">
      <dataBar>
        <cfvo type="min"/>
        <cfvo type="max"/>
        <color rgb="FFFF555A"/>
      </dataBar>
      <extLst>
        <ext xmlns:x14="http://schemas.microsoft.com/office/spreadsheetml/2009/9/main" uri="{B025F937-C7B1-47D3-B67F-A62EFF666E3E}">
          <x14:id>{54D208A4-514E-4F2B-9056-5E42A77D4AD0}</x14:id>
        </ext>
      </extLst>
    </cfRule>
  </conditionalFormatting>
  <conditionalFormatting sqref="B156:B158">
    <cfRule type="dataBar" priority="19">
      <dataBar>
        <cfvo type="min"/>
        <cfvo type="max"/>
        <color rgb="FFFF555A"/>
      </dataBar>
      <extLst>
        <ext xmlns:x14="http://schemas.microsoft.com/office/spreadsheetml/2009/9/main" uri="{B025F937-C7B1-47D3-B67F-A62EFF666E3E}">
          <x14:id>{52638918-3735-460E-905C-A79A41231CA6}</x14:id>
        </ext>
      </extLst>
    </cfRule>
  </conditionalFormatting>
  <conditionalFormatting sqref="B161:B163">
    <cfRule type="dataBar" priority="18">
      <dataBar>
        <cfvo type="min"/>
        <cfvo type="max"/>
        <color rgb="FFFF555A"/>
      </dataBar>
      <extLst>
        <ext xmlns:x14="http://schemas.microsoft.com/office/spreadsheetml/2009/9/main" uri="{B025F937-C7B1-47D3-B67F-A62EFF666E3E}">
          <x14:id>{0C42B102-1A09-4851-AE4D-993C15D92C88}</x14:id>
        </ext>
      </extLst>
    </cfRule>
  </conditionalFormatting>
  <conditionalFormatting sqref="B167:B170">
    <cfRule type="dataBar" priority="17">
      <dataBar>
        <cfvo type="min"/>
        <cfvo type="max"/>
        <color rgb="FFFF555A"/>
      </dataBar>
      <extLst>
        <ext xmlns:x14="http://schemas.microsoft.com/office/spreadsheetml/2009/9/main" uri="{B025F937-C7B1-47D3-B67F-A62EFF666E3E}">
          <x14:id>{CA04750E-B95B-404C-9724-59A882C2AFB8}</x14:id>
        </ext>
      </extLst>
    </cfRule>
  </conditionalFormatting>
  <conditionalFormatting sqref="B174:B178">
    <cfRule type="dataBar" priority="16">
      <dataBar>
        <cfvo type="min"/>
        <cfvo type="max"/>
        <color rgb="FFFF555A"/>
      </dataBar>
      <extLst>
        <ext xmlns:x14="http://schemas.microsoft.com/office/spreadsheetml/2009/9/main" uri="{B025F937-C7B1-47D3-B67F-A62EFF666E3E}">
          <x14:id>{19DA476F-098B-45CB-923B-54163D6F1042}</x14:id>
        </ext>
      </extLst>
    </cfRule>
  </conditionalFormatting>
  <conditionalFormatting sqref="B182:B187">
    <cfRule type="dataBar" priority="15">
      <dataBar>
        <cfvo type="min"/>
        <cfvo type="max"/>
        <color rgb="FFFF555A"/>
      </dataBar>
      <extLst>
        <ext xmlns:x14="http://schemas.microsoft.com/office/spreadsheetml/2009/9/main" uri="{B025F937-C7B1-47D3-B67F-A62EFF666E3E}">
          <x14:id>{FF44BA56-09B9-40BD-9168-6E6D45805A83}</x14:id>
        </ext>
      </extLst>
    </cfRule>
  </conditionalFormatting>
  <conditionalFormatting sqref="B191:B193">
    <cfRule type="dataBar" priority="14">
      <dataBar>
        <cfvo type="min"/>
        <cfvo type="max"/>
        <color rgb="FFFF555A"/>
      </dataBar>
      <extLst>
        <ext xmlns:x14="http://schemas.microsoft.com/office/spreadsheetml/2009/9/main" uri="{B025F937-C7B1-47D3-B67F-A62EFF666E3E}">
          <x14:id>{96E5308E-2397-4255-B157-64A901013048}</x14:id>
        </ext>
      </extLst>
    </cfRule>
  </conditionalFormatting>
  <conditionalFormatting sqref="B204:B210">
    <cfRule type="dataBar" priority="13">
      <dataBar>
        <cfvo type="min"/>
        <cfvo type="max"/>
        <color rgb="FFFF555A"/>
      </dataBar>
      <extLst>
        <ext xmlns:x14="http://schemas.microsoft.com/office/spreadsheetml/2009/9/main" uri="{B025F937-C7B1-47D3-B67F-A62EFF666E3E}">
          <x14:id>{5DC4AE10-4866-4291-9283-639018D39EFA}</x14:id>
        </ext>
      </extLst>
    </cfRule>
  </conditionalFormatting>
  <conditionalFormatting sqref="C149:C153">
    <cfRule type="dataBar" priority="12">
      <dataBar>
        <cfvo type="min"/>
        <cfvo type="max"/>
        <color rgb="FFFF555A"/>
      </dataBar>
      <extLst>
        <ext xmlns:x14="http://schemas.microsoft.com/office/spreadsheetml/2009/9/main" uri="{B025F937-C7B1-47D3-B67F-A62EFF666E3E}">
          <x14:id>{39DB90FC-A167-49D8-A5CD-54EE69017C8C}</x14:id>
        </ext>
      </extLst>
    </cfRule>
  </conditionalFormatting>
  <conditionalFormatting sqref="C158:C162">
    <cfRule type="dataBar" priority="11">
      <dataBar>
        <cfvo type="min"/>
        <cfvo type="max"/>
        <color rgb="FFFF555A"/>
      </dataBar>
      <extLst>
        <ext xmlns:x14="http://schemas.microsoft.com/office/spreadsheetml/2009/9/main" uri="{B025F937-C7B1-47D3-B67F-A62EFF666E3E}">
          <x14:id>{79D36BB9-A620-44D8-AB6C-CF1BE9C8DF34}</x14:id>
        </ext>
      </extLst>
    </cfRule>
  </conditionalFormatting>
  <conditionalFormatting sqref="C168">
    <cfRule type="dataBar" priority="10">
      <dataBar>
        <cfvo type="min"/>
        <cfvo type="max"/>
        <color rgb="FFFF555A"/>
      </dataBar>
      <extLst>
        <ext xmlns:x14="http://schemas.microsoft.com/office/spreadsheetml/2009/9/main" uri="{B025F937-C7B1-47D3-B67F-A62EFF666E3E}">
          <x14:id>{9933435C-611C-4493-A0E4-32490D1F76C6}</x14:id>
        </ext>
      </extLst>
    </cfRule>
  </conditionalFormatting>
  <conditionalFormatting sqref="C175:C176">
    <cfRule type="dataBar" priority="9">
      <dataBar>
        <cfvo type="min"/>
        <cfvo type="max"/>
        <color rgb="FFFF555A"/>
      </dataBar>
      <extLst>
        <ext xmlns:x14="http://schemas.microsoft.com/office/spreadsheetml/2009/9/main" uri="{B025F937-C7B1-47D3-B67F-A62EFF666E3E}">
          <x14:id>{919810F3-D52A-4247-9854-C897AF56E330}</x14:id>
        </ext>
      </extLst>
    </cfRule>
  </conditionalFormatting>
  <conditionalFormatting sqref="C181:C183">
    <cfRule type="dataBar" priority="8">
      <dataBar>
        <cfvo type="min"/>
        <cfvo type="max"/>
        <color rgb="FFFF555A"/>
      </dataBar>
      <extLst>
        <ext xmlns:x14="http://schemas.microsoft.com/office/spreadsheetml/2009/9/main" uri="{B025F937-C7B1-47D3-B67F-A62EFF666E3E}">
          <x14:id>{B57F8A10-6D46-40A1-A518-3B4FDB6EB9C1}</x14:id>
        </ext>
      </extLst>
    </cfRule>
  </conditionalFormatting>
  <conditionalFormatting sqref="C188:C191">
    <cfRule type="dataBar" priority="7">
      <dataBar>
        <cfvo type="min"/>
        <cfvo type="max"/>
        <color rgb="FFFF555A"/>
      </dataBar>
      <extLst>
        <ext xmlns:x14="http://schemas.microsoft.com/office/spreadsheetml/2009/9/main" uri="{B025F937-C7B1-47D3-B67F-A62EFF666E3E}">
          <x14:id>{109938F0-36D0-4B12-AD2B-D2C162352C71}</x14:id>
        </ext>
      </extLst>
    </cfRule>
  </conditionalFormatting>
  <conditionalFormatting sqref="C196:C199">
    <cfRule type="dataBar" priority="6">
      <dataBar>
        <cfvo type="min"/>
        <cfvo type="max"/>
        <color rgb="FFFF555A"/>
      </dataBar>
      <extLst>
        <ext xmlns:x14="http://schemas.microsoft.com/office/spreadsheetml/2009/9/main" uri="{B025F937-C7B1-47D3-B67F-A62EFF666E3E}">
          <x14:id>{72C555C9-4DD5-4172-8BC5-0FEDE49A6B1F}</x14:id>
        </ext>
      </extLst>
    </cfRule>
  </conditionalFormatting>
  <conditionalFormatting sqref="C203:C205">
    <cfRule type="dataBar" priority="5">
      <dataBar>
        <cfvo type="min"/>
        <cfvo type="max"/>
        <color rgb="FFFF555A"/>
      </dataBar>
      <extLst>
        <ext xmlns:x14="http://schemas.microsoft.com/office/spreadsheetml/2009/9/main" uri="{B025F937-C7B1-47D3-B67F-A62EFF666E3E}">
          <x14:id>{1F001C53-4F75-4E62-A53B-5142F0BA174B}</x14:id>
        </ext>
      </extLst>
    </cfRule>
  </conditionalFormatting>
  <conditionalFormatting sqref="C210:C213">
    <cfRule type="dataBar" priority="4">
      <dataBar>
        <cfvo type="min"/>
        <cfvo type="max"/>
        <color rgb="FFFF555A"/>
      </dataBar>
      <extLst>
        <ext xmlns:x14="http://schemas.microsoft.com/office/spreadsheetml/2009/9/main" uri="{B025F937-C7B1-47D3-B67F-A62EFF666E3E}">
          <x14:id>{1F2498D3-2BF6-4E8B-8168-7B6679F36D95}</x14:id>
        </ext>
      </extLst>
    </cfRule>
  </conditionalFormatting>
  <conditionalFormatting sqref="C217:C219">
    <cfRule type="dataBar" priority="3">
      <dataBar>
        <cfvo type="min"/>
        <cfvo type="max"/>
        <color rgb="FFFF555A"/>
      </dataBar>
      <extLst>
        <ext xmlns:x14="http://schemas.microsoft.com/office/spreadsheetml/2009/9/main" uri="{B025F937-C7B1-47D3-B67F-A62EFF666E3E}">
          <x14:id>{B93CC9CF-E094-4F08-ADA6-36EDC3176B6E}</x14:id>
        </ext>
      </extLst>
    </cfRule>
  </conditionalFormatting>
  <conditionalFormatting sqref="C223:C224">
    <cfRule type="dataBar" priority="2">
      <dataBar>
        <cfvo type="min"/>
        <cfvo type="max"/>
        <color rgb="FFFF555A"/>
      </dataBar>
      <extLst>
        <ext xmlns:x14="http://schemas.microsoft.com/office/spreadsheetml/2009/9/main" uri="{B025F937-C7B1-47D3-B67F-A62EFF666E3E}">
          <x14:id>{238D2BF1-89DE-4561-A4C6-2CBF7EE5DD80}</x14:id>
        </ext>
      </extLst>
    </cfRule>
  </conditionalFormatting>
  <conditionalFormatting sqref="C230:C235">
    <cfRule type="dataBar" priority="1">
      <dataBar>
        <cfvo type="min"/>
        <cfvo type="max"/>
        <color rgb="FFFF555A"/>
      </dataBar>
      <extLst>
        <ext xmlns:x14="http://schemas.microsoft.com/office/spreadsheetml/2009/9/main" uri="{B025F937-C7B1-47D3-B67F-A62EFF666E3E}">
          <x14:id>{5B03C413-5A96-4C75-84E9-8B0771D08CED}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2A6D340-4E62-40D7-B65E-9BD50198EA81}">
            <x14:dataBar minLength="0" maxLength="100" gradient="0">
              <x14:cfvo type="autoMin"/>
              <x14:cfvo type="autoMax"/>
              <x14:negativeFillColor rgb="FFFF0000"/>
              <x14:axisColor rgb="FF000000"/>
            </x14:dataBar>
          </x14:cfRule>
          <xm:sqref>A197:B200</xm:sqref>
        </x14:conditionalFormatting>
        <x14:conditionalFormatting xmlns:xm="http://schemas.microsoft.com/office/excel/2006/main">
          <x14:cfRule type="dataBar" id="{54D208A4-514E-4F2B-9056-5E42A77D4AD0}">
            <x14:dataBar minLength="0" maxLength="100" gradient="0">
              <x14:cfvo type="autoMin"/>
              <x14:cfvo type="autoMax"/>
              <x14:negativeFillColor rgb="FFFF0000"/>
              <x14:axisColor rgb="FF000000"/>
            </x14:dataBar>
          </x14:cfRule>
          <xm:sqref>B150:B152</xm:sqref>
        </x14:conditionalFormatting>
        <x14:conditionalFormatting xmlns:xm="http://schemas.microsoft.com/office/excel/2006/main">
          <x14:cfRule type="dataBar" id="{52638918-3735-460E-905C-A79A41231CA6}">
            <x14:dataBar minLength="0" maxLength="100" gradient="0">
              <x14:cfvo type="autoMin"/>
              <x14:cfvo type="autoMax"/>
              <x14:negativeFillColor rgb="FFFF0000"/>
              <x14:axisColor rgb="FF000000"/>
            </x14:dataBar>
          </x14:cfRule>
          <xm:sqref>B156:B158</xm:sqref>
        </x14:conditionalFormatting>
        <x14:conditionalFormatting xmlns:xm="http://schemas.microsoft.com/office/excel/2006/main">
          <x14:cfRule type="dataBar" id="{0C42B102-1A09-4851-AE4D-993C15D92C88}">
            <x14:dataBar minLength="0" maxLength="100" gradient="0">
              <x14:cfvo type="autoMin"/>
              <x14:cfvo type="autoMax"/>
              <x14:negativeFillColor rgb="FFFF0000"/>
              <x14:axisColor rgb="FF000000"/>
            </x14:dataBar>
          </x14:cfRule>
          <xm:sqref>B161:B163</xm:sqref>
        </x14:conditionalFormatting>
        <x14:conditionalFormatting xmlns:xm="http://schemas.microsoft.com/office/excel/2006/main">
          <x14:cfRule type="dataBar" id="{CA04750E-B95B-404C-9724-59A882C2AFB8}">
            <x14:dataBar minLength="0" maxLength="100" gradient="0">
              <x14:cfvo type="autoMin"/>
              <x14:cfvo type="autoMax"/>
              <x14:negativeFillColor rgb="FFFF0000"/>
              <x14:axisColor rgb="FF000000"/>
            </x14:dataBar>
          </x14:cfRule>
          <xm:sqref>B167:B170</xm:sqref>
        </x14:conditionalFormatting>
        <x14:conditionalFormatting xmlns:xm="http://schemas.microsoft.com/office/excel/2006/main">
          <x14:cfRule type="dataBar" id="{19DA476F-098B-45CB-923B-54163D6F1042}">
            <x14:dataBar minLength="0" maxLength="100" gradient="0">
              <x14:cfvo type="autoMin"/>
              <x14:cfvo type="autoMax"/>
              <x14:negativeFillColor rgb="FFFF0000"/>
              <x14:axisColor rgb="FF000000"/>
            </x14:dataBar>
          </x14:cfRule>
          <xm:sqref>B174:B178</xm:sqref>
        </x14:conditionalFormatting>
        <x14:conditionalFormatting xmlns:xm="http://schemas.microsoft.com/office/excel/2006/main">
          <x14:cfRule type="dataBar" id="{FF44BA56-09B9-40BD-9168-6E6D45805A83}">
            <x14:dataBar minLength="0" maxLength="100" gradient="0">
              <x14:cfvo type="autoMin"/>
              <x14:cfvo type="autoMax"/>
              <x14:negativeFillColor rgb="FFFF0000"/>
              <x14:axisColor rgb="FF000000"/>
            </x14:dataBar>
          </x14:cfRule>
          <xm:sqref>B182:B187</xm:sqref>
        </x14:conditionalFormatting>
        <x14:conditionalFormatting xmlns:xm="http://schemas.microsoft.com/office/excel/2006/main">
          <x14:cfRule type="dataBar" id="{96E5308E-2397-4255-B157-64A901013048}">
            <x14:dataBar minLength="0" maxLength="100" gradient="0">
              <x14:cfvo type="autoMin"/>
              <x14:cfvo type="autoMax"/>
              <x14:negativeFillColor rgb="FFFF0000"/>
              <x14:axisColor rgb="FF000000"/>
            </x14:dataBar>
          </x14:cfRule>
          <xm:sqref>B191:B193</xm:sqref>
        </x14:conditionalFormatting>
        <x14:conditionalFormatting xmlns:xm="http://schemas.microsoft.com/office/excel/2006/main">
          <x14:cfRule type="dataBar" id="{5DC4AE10-4866-4291-9283-639018D39EFA}">
            <x14:dataBar minLength="0" maxLength="100" gradient="0">
              <x14:cfvo type="autoMin"/>
              <x14:cfvo type="autoMax"/>
              <x14:negativeFillColor rgb="FFFF0000"/>
              <x14:axisColor rgb="FF000000"/>
            </x14:dataBar>
          </x14:cfRule>
          <xm:sqref>B204:B210</xm:sqref>
        </x14:conditionalFormatting>
        <x14:conditionalFormatting xmlns:xm="http://schemas.microsoft.com/office/excel/2006/main">
          <x14:cfRule type="dataBar" id="{39DB90FC-A167-49D8-A5CD-54EE69017C8C}">
            <x14:dataBar minLength="0" maxLength="100" gradient="0">
              <x14:cfvo type="autoMin"/>
              <x14:cfvo type="autoMax"/>
              <x14:negativeFillColor rgb="FFFF0000"/>
              <x14:axisColor rgb="FF000000"/>
            </x14:dataBar>
          </x14:cfRule>
          <xm:sqref>C149:C153</xm:sqref>
        </x14:conditionalFormatting>
        <x14:conditionalFormatting xmlns:xm="http://schemas.microsoft.com/office/excel/2006/main">
          <x14:cfRule type="dataBar" id="{79D36BB9-A620-44D8-AB6C-CF1BE9C8DF34}">
            <x14:dataBar minLength="0" maxLength="100" gradient="0">
              <x14:cfvo type="autoMin"/>
              <x14:cfvo type="autoMax"/>
              <x14:negativeFillColor rgb="FFFF0000"/>
              <x14:axisColor rgb="FF000000"/>
            </x14:dataBar>
          </x14:cfRule>
          <xm:sqref>C158:C162</xm:sqref>
        </x14:conditionalFormatting>
        <x14:conditionalFormatting xmlns:xm="http://schemas.microsoft.com/office/excel/2006/main">
          <x14:cfRule type="dataBar" id="{9933435C-611C-4493-A0E4-32490D1F76C6}">
            <x14:dataBar minLength="0" maxLength="100" gradient="0">
              <x14:cfvo type="autoMin"/>
              <x14:cfvo type="autoMax"/>
              <x14:negativeFillColor rgb="FFFF0000"/>
              <x14:axisColor rgb="FF000000"/>
            </x14:dataBar>
          </x14:cfRule>
          <xm:sqref>C168</xm:sqref>
        </x14:conditionalFormatting>
        <x14:conditionalFormatting xmlns:xm="http://schemas.microsoft.com/office/excel/2006/main">
          <x14:cfRule type="dataBar" id="{919810F3-D52A-4247-9854-C897AF56E330}">
            <x14:dataBar minLength="0" maxLength="100" gradient="0">
              <x14:cfvo type="autoMin"/>
              <x14:cfvo type="autoMax"/>
              <x14:negativeFillColor rgb="FFFF0000"/>
              <x14:axisColor rgb="FF000000"/>
            </x14:dataBar>
          </x14:cfRule>
          <xm:sqref>C175:C176</xm:sqref>
        </x14:conditionalFormatting>
        <x14:conditionalFormatting xmlns:xm="http://schemas.microsoft.com/office/excel/2006/main">
          <x14:cfRule type="dataBar" id="{B57F8A10-6D46-40A1-A518-3B4FDB6EB9C1}">
            <x14:dataBar minLength="0" maxLength="100" gradient="0">
              <x14:cfvo type="autoMin"/>
              <x14:cfvo type="autoMax"/>
              <x14:negativeFillColor rgb="FFFF0000"/>
              <x14:axisColor rgb="FF000000"/>
            </x14:dataBar>
          </x14:cfRule>
          <xm:sqref>C181:C183</xm:sqref>
        </x14:conditionalFormatting>
        <x14:conditionalFormatting xmlns:xm="http://schemas.microsoft.com/office/excel/2006/main">
          <x14:cfRule type="dataBar" id="{109938F0-36D0-4B12-AD2B-D2C162352C71}">
            <x14:dataBar minLength="0" maxLength="100" gradient="0">
              <x14:cfvo type="autoMin"/>
              <x14:cfvo type="autoMax"/>
              <x14:negativeFillColor rgb="FFFF0000"/>
              <x14:axisColor rgb="FF000000"/>
            </x14:dataBar>
          </x14:cfRule>
          <xm:sqref>C188:C191</xm:sqref>
        </x14:conditionalFormatting>
        <x14:conditionalFormatting xmlns:xm="http://schemas.microsoft.com/office/excel/2006/main">
          <x14:cfRule type="dataBar" id="{72C555C9-4DD5-4172-8BC5-0FEDE49A6B1F}">
            <x14:dataBar minLength="0" maxLength="100" gradient="0">
              <x14:cfvo type="autoMin"/>
              <x14:cfvo type="autoMax"/>
              <x14:negativeFillColor rgb="FFFF0000"/>
              <x14:axisColor rgb="FF000000"/>
            </x14:dataBar>
          </x14:cfRule>
          <xm:sqref>C196:C199</xm:sqref>
        </x14:conditionalFormatting>
        <x14:conditionalFormatting xmlns:xm="http://schemas.microsoft.com/office/excel/2006/main">
          <x14:cfRule type="dataBar" id="{1F001C53-4F75-4E62-A53B-5142F0BA174B}">
            <x14:dataBar minLength="0" maxLength="100" gradient="0">
              <x14:cfvo type="autoMin"/>
              <x14:cfvo type="autoMax"/>
              <x14:negativeFillColor rgb="FFFF0000"/>
              <x14:axisColor rgb="FF000000"/>
            </x14:dataBar>
          </x14:cfRule>
          <xm:sqref>C203:C205</xm:sqref>
        </x14:conditionalFormatting>
        <x14:conditionalFormatting xmlns:xm="http://schemas.microsoft.com/office/excel/2006/main">
          <x14:cfRule type="dataBar" id="{1F2498D3-2BF6-4E8B-8168-7B6679F36D95}">
            <x14:dataBar minLength="0" maxLength="100" gradient="0">
              <x14:cfvo type="autoMin"/>
              <x14:cfvo type="autoMax"/>
              <x14:negativeFillColor rgb="FFFF0000"/>
              <x14:axisColor rgb="FF000000"/>
            </x14:dataBar>
          </x14:cfRule>
          <xm:sqref>C210:C213</xm:sqref>
        </x14:conditionalFormatting>
        <x14:conditionalFormatting xmlns:xm="http://schemas.microsoft.com/office/excel/2006/main">
          <x14:cfRule type="dataBar" id="{B93CC9CF-E094-4F08-ADA6-36EDC3176B6E}">
            <x14:dataBar minLength="0" maxLength="100" gradient="0">
              <x14:cfvo type="autoMin"/>
              <x14:cfvo type="autoMax"/>
              <x14:negativeFillColor rgb="FFFF0000"/>
              <x14:axisColor rgb="FF000000"/>
            </x14:dataBar>
          </x14:cfRule>
          <xm:sqref>C217:C219</xm:sqref>
        </x14:conditionalFormatting>
        <x14:conditionalFormatting xmlns:xm="http://schemas.microsoft.com/office/excel/2006/main">
          <x14:cfRule type="dataBar" id="{238D2BF1-89DE-4561-A4C6-2CBF7EE5DD80}">
            <x14:dataBar minLength="0" maxLength="100" gradient="0">
              <x14:cfvo type="autoMin"/>
              <x14:cfvo type="autoMax"/>
              <x14:negativeFillColor rgb="FFFF0000"/>
              <x14:axisColor rgb="FF000000"/>
            </x14:dataBar>
          </x14:cfRule>
          <xm:sqref>C223:C224</xm:sqref>
        </x14:conditionalFormatting>
        <x14:conditionalFormatting xmlns:xm="http://schemas.microsoft.com/office/excel/2006/main">
          <x14:cfRule type="dataBar" id="{5B03C413-5A96-4C75-84E9-8B0771D08CED}">
            <x14:dataBar minLength="0" maxLength="100" gradient="0">
              <x14:cfvo type="autoMin"/>
              <x14:cfvo type="autoMax"/>
              <x14:negativeFillColor rgb="FFFF0000"/>
              <x14:axisColor rgb="FF000000"/>
            </x14:dataBar>
          </x14:cfRule>
          <xm:sqref>C230:C235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sheetPr>
    <tabColor rgb="FFFCDEDC"/>
  </sheetPr>
  <dimension ref="A2:Y318"/>
  <sheetViews>
    <sheetView zoomScale="82" zoomScaleNormal="90" workbookViewId="0">
      <selection activeCell="G19" sqref="G19"/>
    </sheetView>
  </sheetViews>
  <sheetFormatPr defaultColWidth="11.42578125" defaultRowHeight="17.45"/>
  <cols>
    <col min="1" max="1" width="42.42578125" style="13" bestFit="1" customWidth="1"/>
    <col min="2" max="2" width="47" style="13" customWidth="1"/>
    <col min="3" max="3" width="31.42578125" style="13" customWidth="1"/>
    <col min="4" max="4" width="15.42578125" style="13" bestFit="1" customWidth="1"/>
    <col min="5" max="6" width="11.85546875" style="13" bestFit="1" customWidth="1"/>
    <col min="7" max="7" width="16.85546875" style="13" customWidth="1"/>
    <col min="8" max="8" width="20.140625" style="13" customWidth="1"/>
    <col min="9" max="9" width="15.42578125" style="13" customWidth="1"/>
    <col min="10" max="10" width="23.5703125" style="13" bestFit="1" customWidth="1"/>
    <col min="11" max="11" width="21.85546875" style="13" bestFit="1" customWidth="1"/>
    <col min="12" max="12" width="26.5703125" style="13" bestFit="1" customWidth="1"/>
    <col min="13" max="13" width="28.5703125" style="13" bestFit="1" customWidth="1"/>
    <col min="14" max="14" width="22.5703125" style="13" bestFit="1" customWidth="1"/>
    <col min="15" max="15" width="26.5703125" style="13" bestFit="1" customWidth="1"/>
    <col min="16" max="16" width="25" style="13" bestFit="1" customWidth="1"/>
    <col min="17" max="17" width="32.7109375" style="13" bestFit="1" customWidth="1"/>
    <col min="18" max="18" width="26.5703125" style="13" bestFit="1" customWidth="1"/>
    <col min="19" max="19" width="35.7109375" style="13" bestFit="1" customWidth="1"/>
    <col min="20" max="20" width="28.42578125" style="13" bestFit="1" customWidth="1"/>
    <col min="21" max="21" width="28.5703125" style="13" bestFit="1" customWidth="1"/>
    <col min="22" max="22" width="27.85546875" style="13" bestFit="1" customWidth="1"/>
    <col min="23" max="23" width="37.42578125" style="13" bestFit="1" customWidth="1"/>
    <col min="24" max="24" width="31.42578125" style="13" bestFit="1" customWidth="1"/>
    <col min="25" max="25" width="32.85546875" style="13" bestFit="1" customWidth="1"/>
    <col min="26" max="26" width="29.28515625" style="13" bestFit="1" customWidth="1"/>
    <col min="27" max="27" width="35.140625" style="13" bestFit="1" customWidth="1"/>
    <col min="28" max="28" width="40.42578125" style="13" bestFit="1" customWidth="1"/>
    <col min="29" max="29" width="31.140625" style="13" bestFit="1" customWidth="1"/>
    <col min="30" max="30" width="32.28515625" style="13" bestFit="1" customWidth="1"/>
    <col min="31" max="31" width="33.42578125" style="13" bestFit="1" customWidth="1"/>
    <col min="32" max="32" width="32.7109375" style="13" bestFit="1" customWidth="1"/>
    <col min="33" max="33" width="33.42578125" style="13" bestFit="1" customWidth="1"/>
    <col min="34" max="34" width="39.85546875" style="13" bestFit="1" customWidth="1"/>
    <col min="35" max="35" width="32.85546875" style="13" bestFit="1" customWidth="1"/>
    <col min="36" max="36" width="40.42578125" style="13" bestFit="1" customWidth="1"/>
    <col min="37" max="37" width="34.28515625" style="13" bestFit="1" customWidth="1"/>
    <col min="38" max="38" width="37.42578125" style="13" bestFit="1" customWidth="1"/>
    <col min="39" max="39" width="31.42578125" style="13" bestFit="1" customWidth="1"/>
    <col min="40" max="40" width="40.42578125" style="13" bestFit="1" customWidth="1"/>
    <col min="41" max="42" width="33.140625" style="13" bestFit="1" customWidth="1"/>
    <col min="43" max="43" width="32.5703125" style="13" bestFit="1" customWidth="1"/>
    <col min="44" max="44" width="42.28515625" style="13" bestFit="1" customWidth="1"/>
    <col min="45" max="45" width="29.28515625" style="13" bestFit="1" customWidth="1"/>
    <col min="46" max="46" width="31.42578125" style="13" bestFit="1" customWidth="1"/>
    <col min="47" max="47" width="29.28515625" style="13" bestFit="1" customWidth="1"/>
    <col min="48" max="48" width="31.42578125" style="13" bestFit="1" customWidth="1"/>
    <col min="49" max="49" width="29.28515625" style="13" bestFit="1" customWidth="1"/>
    <col min="50" max="50" width="31.42578125" style="13" bestFit="1" customWidth="1"/>
    <col min="51" max="51" width="29.28515625" style="13" bestFit="1" customWidth="1"/>
    <col min="52" max="16384" width="11.42578125" style="13"/>
  </cols>
  <sheetData>
    <row r="2" spans="1:8">
      <c r="A2" s="155" t="s">
        <v>2406</v>
      </c>
      <c r="B2" s="156"/>
      <c r="C2" s="157"/>
      <c r="D2" s="157"/>
      <c r="E2" s="157"/>
      <c r="F2" s="156"/>
      <c r="G2" s="156"/>
      <c r="H2" s="156"/>
    </row>
    <row r="6" spans="1:8">
      <c r="A6" s="192" t="s">
        <v>2207</v>
      </c>
    </row>
    <row r="7" spans="1:8" ht="87.6">
      <c r="B7" s="190" t="s">
        <v>2407</v>
      </c>
      <c r="C7" s="193">
        <v>14</v>
      </c>
    </row>
    <row r="8" spans="1:8">
      <c r="B8" s="188"/>
    </row>
    <row r="11" spans="1:8">
      <c r="A11" s="192" t="s">
        <v>2375</v>
      </c>
    </row>
    <row r="12" spans="1:8">
      <c r="B12" s="14" t="s">
        <v>2408</v>
      </c>
      <c r="C12" s="193">
        <v>2</v>
      </c>
    </row>
    <row r="16" spans="1:8">
      <c r="B16" s="188"/>
    </row>
    <row r="17" spans="1:3">
      <c r="A17" s="192" t="s">
        <v>2205</v>
      </c>
    </row>
    <row r="18" spans="1:3" ht="35.1">
      <c r="B18" s="190" t="s">
        <v>2409</v>
      </c>
      <c r="C18" s="193">
        <v>5</v>
      </c>
    </row>
    <row r="22" spans="1:3">
      <c r="A22" s="192" t="s">
        <v>2404</v>
      </c>
    </row>
    <row r="23" spans="1:3">
      <c r="B23" s="14" t="s">
        <v>1344</v>
      </c>
      <c r="C23" s="193">
        <v>1</v>
      </c>
    </row>
    <row r="24" spans="1:3">
      <c r="B24" s="188"/>
    </row>
    <row r="25" spans="1:3">
      <c r="B25" s="188"/>
    </row>
    <row r="27" spans="1:3">
      <c r="A27" s="192" t="s">
        <v>2210</v>
      </c>
    </row>
    <row r="28" spans="1:3">
      <c r="B28" s="14" t="s">
        <v>1967</v>
      </c>
      <c r="C28" s="193">
        <v>1</v>
      </c>
    </row>
    <row r="29" spans="1:3">
      <c r="B29" s="188"/>
    </row>
    <row r="32" spans="1:3">
      <c r="A32" s="192" t="s">
        <v>2204</v>
      </c>
    </row>
    <row r="33" spans="1:3" ht="52.5">
      <c r="B33" s="190" t="s">
        <v>2410</v>
      </c>
      <c r="C33" s="193">
        <v>5</v>
      </c>
    </row>
    <row r="37" spans="1:3">
      <c r="A37" s="192" t="s">
        <v>2203</v>
      </c>
    </row>
    <row r="38" spans="1:3" ht="87.6">
      <c r="B38" s="190" t="s">
        <v>2411</v>
      </c>
      <c r="C38" s="193">
        <v>15</v>
      </c>
    </row>
    <row r="42" spans="1:3">
      <c r="A42" s="192" t="s">
        <v>2209</v>
      </c>
    </row>
    <row r="43" spans="1:3">
      <c r="B43" s="14" t="s">
        <v>2412</v>
      </c>
      <c r="C43" s="193">
        <v>3</v>
      </c>
    </row>
    <row r="47" spans="1:3">
      <c r="A47" s="192" t="s">
        <v>2202</v>
      </c>
    </row>
    <row r="48" spans="1:3">
      <c r="B48" s="14" t="s">
        <v>2374</v>
      </c>
      <c r="C48" s="193">
        <v>1</v>
      </c>
    </row>
    <row r="57" spans="1:9">
      <c r="A57" s="155" t="s">
        <v>2413</v>
      </c>
      <c r="B57" s="156"/>
      <c r="C57" s="157"/>
      <c r="D57" s="157"/>
      <c r="E57" s="157"/>
      <c r="F57" s="156"/>
      <c r="G57" s="156"/>
      <c r="H57" s="156"/>
      <c r="I57" s="156"/>
    </row>
    <row r="61" spans="1:9">
      <c r="A61" s="192" t="s">
        <v>2207</v>
      </c>
    </row>
    <row r="62" spans="1:9">
      <c r="B62" s="14" t="s">
        <v>2414</v>
      </c>
      <c r="C62" s="193">
        <v>2</v>
      </c>
    </row>
    <row r="67" spans="1:3">
      <c r="A67" s="192" t="s">
        <v>2403</v>
      </c>
    </row>
    <row r="68" spans="1:3">
      <c r="B68" s="14" t="s">
        <v>2415</v>
      </c>
      <c r="C68" s="193">
        <v>3</v>
      </c>
    </row>
    <row r="69" spans="1:3" ht="68.45" customHeight="1">
      <c r="B69" s="188"/>
    </row>
    <row r="71" spans="1:3">
      <c r="A71" s="192" t="s">
        <v>2205</v>
      </c>
    </row>
    <row r="72" spans="1:3" ht="69.95">
      <c r="B72" s="190" t="s">
        <v>2416</v>
      </c>
      <c r="C72" s="193">
        <v>17</v>
      </c>
    </row>
    <row r="73" spans="1:3">
      <c r="B73" s="188"/>
    </row>
    <row r="77" spans="1:3">
      <c r="A77" s="192" t="s">
        <v>2404</v>
      </c>
    </row>
    <row r="78" spans="1:3" ht="35.1">
      <c r="B78" s="190" t="s">
        <v>2417</v>
      </c>
      <c r="C78" s="193">
        <v>7</v>
      </c>
    </row>
    <row r="82" spans="1:3">
      <c r="B82" s="188"/>
    </row>
    <row r="83" spans="1:3">
      <c r="A83" s="192" t="s">
        <v>2204</v>
      </c>
    </row>
    <row r="84" spans="1:3" ht="35.1">
      <c r="B84" s="190" t="s">
        <v>2418</v>
      </c>
      <c r="C84" s="193">
        <v>14</v>
      </c>
    </row>
    <row r="86" spans="1:3" ht="33.950000000000003" customHeight="1">
      <c r="B86" s="188"/>
    </row>
    <row r="87" spans="1:3">
      <c r="A87" s="192" t="s">
        <v>2203</v>
      </c>
    </row>
    <row r="88" spans="1:3">
      <c r="B88" s="14" t="s">
        <v>2419</v>
      </c>
      <c r="C88" s="193">
        <v>4</v>
      </c>
    </row>
    <row r="90" spans="1:3">
      <c r="B90" s="188"/>
    </row>
    <row r="92" spans="1:3">
      <c r="A92" s="192" t="s">
        <v>2209</v>
      </c>
    </row>
    <row r="93" spans="1:3">
      <c r="B93" s="14" t="s">
        <v>2420</v>
      </c>
      <c r="C93" s="193">
        <v>5</v>
      </c>
    </row>
    <row r="97" spans="1:18">
      <c r="A97" s="192" t="s">
        <v>2202</v>
      </c>
    </row>
    <row r="98" spans="1:18" ht="105">
      <c r="B98" s="190" t="s">
        <v>2421</v>
      </c>
      <c r="C98" s="193">
        <v>21</v>
      </c>
    </row>
    <row r="104" spans="1:18">
      <c r="A104" s="15" t="s">
        <v>2422</v>
      </c>
      <c r="B104" s="16"/>
      <c r="C104" s="16"/>
      <c r="D104" s="16"/>
      <c r="E104" s="16"/>
      <c r="F104" s="16"/>
      <c r="G104" s="16"/>
      <c r="H104" s="16"/>
      <c r="I104" s="16"/>
      <c r="J104" s="16"/>
      <c r="K104" s="17"/>
      <c r="L104" s="17"/>
      <c r="M104" s="18"/>
      <c r="N104" s="19"/>
      <c r="O104" s="19"/>
      <c r="P104" s="18"/>
      <c r="Q104" s="18"/>
      <c r="R104" s="18"/>
    </row>
    <row r="108" spans="1:18">
      <c r="A108" s="192" t="s">
        <v>2207</v>
      </c>
      <c r="B108" s="211" t="s">
        <v>2365</v>
      </c>
      <c r="C108" s="211" t="s">
        <v>1405</v>
      </c>
      <c r="D108" s="211" t="s">
        <v>2423</v>
      </c>
      <c r="E108" s="211" t="s">
        <v>1459</v>
      </c>
      <c r="F108" s="211" t="s">
        <v>1365</v>
      </c>
      <c r="G108" s="211" t="s">
        <v>1438</v>
      </c>
      <c r="H108" s="211" t="s">
        <v>1426</v>
      </c>
      <c r="I108" s="211" t="s">
        <v>2366</v>
      </c>
      <c r="J108" s="211" t="s">
        <v>1430</v>
      </c>
    </row>
    <row r="109" spans="1:18">
      <c r="B109" s="14" t="s">
        <v>2367</v>
      </c>
      <c r="C109" s="14">
        <v>4</v>
      </c>
      <c r="D109" s="14">
        <v>4</v>
      </c>
      <c r="E109" s="14">
        <v>4</v>
      </c>
      <c r="F109" s="14">
        <v>4</v>
      </c>
      <c r="G109" s="14">
        <v>4</v>
      </c>
      <c r="H109" s="14">
        <v>4</v>
      </c>
      <c r="I109" s="14">
        <v>4</v>
      </c>
      <c r="J109" s="14">
        <v>4</v>
      </c>
    </row>
    <row r="110" spans="1:18">
      <c r="B110" s="14" t="s">
        <v>2368</v>
      </c>
      <c r="C110" s="14">
        <v>30</v>
      </c>
      <c r="D110" s="14">
        <v>35</v>
      </c>
      <c r="E110" s="14">
        <v>30</v>
      </c>
      <c r="F110" s="14">
        <v>30</v>
      </c>
      <c r="G110" s="14">
        <v>30</v>
      </c>
      <c r="H110" s="14">
        <v>30</v>
      </c>
      <c r="I110" s="14">
        <v>25</v>
      </c>
      <c r="J110" s="14">
        <v>35</v>
      </c>
    </row>
    <row r="111" spans="1:18">
      <c r="B111" s="14" t="s">
        <v>2369</v>
      </c>
      <c r="C111" s="14">
        <v>60</v>
      </c>
      <c r="D111" s="14">
        <v>45</v>
      </c>
      <c r="E111" s="14">
        <v>30</v>
      </c>
      <c r="F111" s="14">
        <v>50</v>
      </c>
      <c r="G111" s="14">
        <v>60</v>
      </c>
      <c r="H111" s="14">
        <v>50</v>
      </c>
      <c r="I111" s="14">
        <v>60</v>
      </c>
      <c r="J111" s="14">
        <v>60</v>
      </c>
    </row>
    <row r="112" spans="1:18">
      <c r="B112" s="14" t="s">
        <v>2424</v>
      </c>
      <c r="C112" s="212">
        <v>42.5</v>
      </c>
      <c r="D112" s="212">
        <v>39</v>
      </c>
      <c r="E112" s="212">
        <v>30</v>
      </c>
      <c r="F112" s="212">
        <v>37.5</v>
      </c>
      <c r="G112" s="212">
        <v>30</v>
      </c>
      <c r="H112" s="212">
        <v>42.5</v>
      </c>
      <c r="I112" s="212">
        <v>45</v>
      </c>
      <c r="J112" s="212">
        <v>41</v>
      </c>
    </row>
    <row r="117" spans="1:24">
      <c r="A117" s="192" t="s">
        <v>2208</v>
      </c>
      <c r="B117" s="211" t="s">
        <v>2365</v>
      </c>
      <c r="C117" s="211" t="s">
        <v>1405</v>
      </c>
      <c r="D117" s="211" t="s">
        <v>1473</v>
      </c>
      <c r="E117" s="211" t="s">
        <v>2423</v>
      </c>
      <c r="F117" s="211" t="s">
        <v>1459</v>
      </c>
      <c r="G117" s="211" t="s">
        <v>1365</v>
      </c>
      <c r="H117" s="211" t="s">
        <v>1438</v>
      </c>
      <c r="I117" s="211" t="s">
        <v>1426</v>
      </c>
      <c r="J117" s="211" t="s">
        <v>1967</v>
      </c>
      <c r="K117" s="211" t="s">
        <v>1435</v>
      </c>
      <c r="L117" s="211" t="s">
        <v>1344</v>
      </c>
      <c r="M117" s="211" t="s">
        <v>2371</v>
      </c>
      <c r="N117" s="211" t="s">
        <v>2372</v>
      </c>
      <c r="O117" s="211" t="s">
        <v>2366</v>
      </c>
      <c r="P117" s="211" t="s">
        <v>1513</v>
      </c>
      <c r="Q117" s="211" t="s">
        <v>1384</v>
      </c>
      <c r="R117" s="211" t="s">
        <v>1502</v>
      </c>
      <c r="S117" s="211" t="s">
        <v>1409</v>
      </c>
      <c r="T117" s="211" t="s">
        <v>2373</v>
      </c>
      <c r="U117" s="211" t="s">
        <v>2374</v>
      </c>
      <c r="V117" s="211" t="s">
        <v>1430</v>
      </c>
      <c r="W117" s="211" t="s">
        <v>1944</v>
      </c>
      <c r="X117" s="211" t="s">
        <v>1402</v>
      </c>
    </row>
    <row r="118" spans="1:24">
      <c r="B118" s="14" t="s">
        <v>2367</v>
      </c>
      <c r="C118" s="14">
        <v>4</v>
      </c>
      <c r="D118" s="14">
        <v>4</v>
      </c>
      <c r="E118" s="14">
        <v>4</v>
      </c>
      <c r="F118" s="14">
        <v>4</v>
      </c>
      <c r="G118" s="14">
        <v>4</v>
      </c>
      <c r="H118" s="14">
        <v>4</v>
      </c>
      <c r="I118" s="14">
        <v>4</v>
      </c>
      <c r="J118" s="14">
        <v>1</v>
      </c>
      <c r="K118" s="14">
        <v>4</v>
      </c>
      <c r="L118" s="14">
        <v>4</v>
      </c>
      <c r="M118" s="14">
        <v>3</v>
      </c>
      <c r="N118" s="14">
        <v>3</v>
      </c>
      <c r="O118" s="14">
        <v>4</v>
      </c>
      <c r="P118" s="14">
        <v>4</v>
      </c>
      <c r="Q118" s="14">
        <v>4</v>
      </c>
      <c r="R118" s="14">
        <v>4</v>
      </c>
      <c r="S118" s="14">
        <v>4</v>
      </c>
      <c r="T118" s="14">
        <v>4</v>
      </c>
      <c r="U118" s="14">
        <v>4</v>
      </c>
      <c r="V118" s="14">
        <v>4</v>
      </c>
      <c r="W118" s="14">
        <v>2</v>
      </c>
      <c r="X118" s="14">
        <v>4</v>
      </c>
    </row>
    <row r="119" spans="1:24">
      <c r="B119" s="14" t="s">
        <v>2368</v>
      </c>
      <c r="C119" s="14">
        <v>14</v>
      </c>
      <c r="D119" s="14">
        <v>14</v>
      </c>
      <c r="E119" s="14">
        <v>7</v>
      </c>
      <c r="F119" s="14">
        <v>7</v>
      </c>
      <c r="G119" s="14">
        <v>7</v>
      </c>
      <c r="H119" s="14">
        <v>7</v>
      </c>
      <c r="I119" s="14">
        <v>14</v>
      </c>
      <c r="J119" s="14">
        <v>30</v>
      </c>
      <c r="K119" s="14">
        <v>15</v>
      </c>
      <c r="L119" s="14">
        <v>14</v>
      </c>
      <c r="M119" s="14">
        <v>14</v>
      </c>
      <c r="N119" s="14">
        <v>30</v>
      </c>
      <c r="O119" s="14">
        <v>20</v>
      </c>
      <c r="P119" s="14">
        <v>30</v>
      </c>
      <c r="Q119" s="14">
        <v>30</v>
      </c>
      <c r="R119" s="14">
        <v>10</v>
      </c>
      <c r="S119" s="14">
        <v>30</v>
      </c>
      <c r="T119" s="14">
        <v>30</v>
      </c>
      <c r="U119" s="14">
        <v>30</v>
      </c>
      <c r="V119" s="14">
        <v>20</v>
      </c>
      <c r="W119" s="14">
        <v>30</v>
      </c>
      <c r="X119" s="14">
        <v>30</v>
      </c>
    </row>
    <row r="120" spans="1:24">
      <c r="B120" s="14" t="s">
        <v>2369</v>
      </c>
      <c r="C120" s="14">
        <v>30</v>
      </c>
      <c r="D120" s="14">
        <v>30</v>
      </c>
      <c r="E120" s="14">
        <v>60</v>
      </c>
      <c r="F120" s="14">
        <v>30</v>
      </c>
      <c r="G120" s="14">
        <v>30</v>
      </c>
      <c r="H120" s="14">
        <v>60</v>
      </c>
      <c r="I120" s="14">
        <v>60</v>
      </c>
      <c r="J120" s="14">
        <v>30</v>
      </c>
      <c r="K120" s="14">
        <v>30</v>
      </c>
      <c r="L120" s="14">
        <v>20</v>
      </c>
      <c r="M120" s="14">
        <v>30</v>
      </c>
      <c r="N120" s="14">
        <v>30</v>
      </c>
      <c r="O120" s="14">
        <v>60</v>
      </c>
      <c r="P120" s="14">
        <v>60</v>
      </c>
      <c r="Q120" s="14">
        <v>60</v>
      </c>
      <c r="R120" s="14">
        <v>60</v>
      </c>
      <c r="S120" s="14">
        <v>200</v>
      </c>
      <c r="T120" s="14">
        <v>30</v>
      </c>
      <c r="U120" s="14">
        <v>60</v>
      </c>
      <c r="V120" s="14">
        <v>60</v>
      </c>
      <c r="W120" s="14">
        <v>60</v>
      </c>
      <c r="X120" s="14">
        <v>50</v>
      </c>
    </row>
    <row r="121" spans="1:24">
      <c r="B121" s="14" t="s">
        <v>2424</v>
      </c>
      <c r="C121" s="212">
        <v>25</v>
      </c>
      <c r="D121" s="212">
        <v>20</v>
      </c>
      <c r="E121" s="212">
        <v>22</v>
      </c>
      <c r="F121" s="212">
        <v>30</v>
      </c>
      <c r="G121" s="212">
        <v>23</v>
      </c>
      <c r="H121" s="212">
        <v>22</v>
      </c>
      <c r="I121" s="212">
        <v>30</v>
      </c>
      <c r="J121" s="212">
        <v>30</v>
      </c>
      <c r="K121" s="212">
        <v>30</v>
      </c>
      <c r="L121" s="212">
        <v>14.5</v>
      </c>
      <c r="M121" s="212">
        <v>14</v>
      </c>
      <c r="N121" s="212">
        <v>30</v>
      </c>
      <c r="O121" s="212">
        <v>30</v>
      </c>
      <c r="P121" s="212">
        <v>30</v>
      </c>
      <c r="Q121" s="212">
        <v>30</v>
      </c>
      <c r="R121" s="212">
        <v>20</v>
      </c>
      <c r="S121" s="212">
        <v>45</v>
      </c>
      <c r="T121" s="212">
        <v>30</v>
      </c>
      <c r="U121" s="212">
        <v>30</v>
      </c>
      <c r="V121" s="212">
        <v>30</v>
      </c>
      <c r="W121" s="212">
        <v>45</v>
      </c>
      <c r="X121" s="212">
        <v>40</v>
      </c>
    </row>
    <row r="127" spans="1:24">
      <c r="A127" s="192" t="s">
        <v>2201</v>
      </c>
      <c r="B127" s="211" t="s">
        <v>2365</v>
      </c>
      <c r="C127" s="211" t="s">
        <v>1405</v>
      </c>
      <c r="D127" s="211" t="s">
        <v>1473</v>
      </c>
      <c r="E127" s="211" t="s">
        <v>2423</v>
      </c>
      <c r="F127" s="211" t="s">
        <v>1459</v>
      </c>
      <c r="G127" s="211" t="s">
        <v>1365</v>
      </c>
      <c r="H127" s="211" t="s">
        <v>1438</v>
      </c>
      <c r="I127" s="211" t="s">
        <v>1426</v>
      </c>
      <c r="J127" s="211" t="s">
        <v>1967</v>
      </c>
      <c r="K127" s="211" t="s">
        <v>1435</v>
      </c>
      <c r="L127" s="211" t="s">
        <v>1344</v>
      </c>
      <c r="M127" s="211" t="s">
        <v>2371</v>
      </c>
      <c r="N127" s="211" t="s">
        <v>2372</v>
      </c>
      <c r="O127" s="211" t="s">
        <v>2366</v>
      </c>
      <c r="P127" s="211" t="s">
        <v>1513</v>
      </c>
      <c r="Q127" s="211" t="s">
        <v>1384</v>
      </c>
      <c r="R127" s="211" t="s">
        <v>1502</v>
      </c>
      <c r="S127" s="211" t="s">
        <v>1409</v>
      </c>
      <c r="T127" s="211" t="s">
        <v>2373</v>
      </c>
      <c r="U127" s="211" t="s">
        <v>2374</v>
      </c>
      <c r="V127" s="211" t="s">
        <v>1430</v>
      </c>
      <c r="W127" s="211" t="s">
        <v>1944</v>
      </c>
      <c r="X127" s="211" t="s">
        <v>1402</v>
      </c>
    </row>
    <row r="128" spans="1:24">
      <c r="B128" s="14" t="s">
        <v>2367</v>
      </c>
      <c r="C128" s="14">
        <v>4</v>
      </c>
      <c r="D128" s="14">
        <v>3</v>
      </c>
      <c r="E128" s="14">
        <v>4</v>
      </c>
      <c r="F128" s="14">
        <v>4</v>
      </c>
      <c r="G128" s="14">
        <v>4</v>
      </c>
      <c r="H128" s="14">
        <v>4</v>
      </c>
      <c r="I128" s="14">
        <v>4</v>
      </c>
      <c r="J128" s="14">
        <v>4</v>
      </c>
      <c r="K128" s="14">
        <v>4</v>
      </c>
      <c r="L128" s="14">
        <v>4</v>
      </c>
      <c r="M128" s="14">
        <v>4</v>
      </c>
      <c r="N128" s="14">
        <v>4</v>
      </c>
      <c r="O128" s="14">
        <v>4</v>
      </c>
      <c r="P128" s="14">
        <v>4</v>
      </c>
      <c r="Q128" s="14">
        <v>4</v>
      </c>
      <c r="R128" s="14">
        <v>4</v>
      </c>
      <c r="S128" s="14">
        <v>4</v>
      </c>
      <c r="T128" s="14">
        <v>4</v>
      </c>
      <c r="U128" s="14">
        <v>4</v>
      </c>
      <c r="V128" s="14">
        <v>4</v>
      </c>
      <c r="W128" s="14">
        <v>4</v>
      </c>
      <c r="X128" s="14">
        <v>4</v>
      </c>
    </row>
    <row r="129" spans="1:24">
      <c r="B129" s="14" t="s">
        <v>2368</v>
      </c>
      <c r="C129" s="14">
        <v>15</v>
      </c>
      <c r="D129" s="14">
        <v>15</v>
      </c>
      <c r="E129" s="14">
        <v>7</v>
      </c>
      <c r="F129" s="14">
        <v>10</v>
      </c>
      <c r="G129" s="14">
        <v>30</v>
      </c>
      <c r="H129" s="14">
        <v>25</v>
      </c>
      <c r="I129" s="14">
        <v>25</v>
      </c>
      <c r="J129" s="14">
        <v>14</v>
      </c>
      <c r="K129" s="14">
        <v>10</v>
      </c>
      <c r="L129" s="14">
        <v>14</v>
      </c>
      <c r="M129" s="14">
        <v>20</v>
      </c>
      <c r="N129" s="14">
        <v>20</v>
      </c>
      <c r="O129" s="14">
        <v>15</v>
      </c>
      <c r="P129" s="14">
        <v>15</v>
      </c>
      <c r="Q129" s="14">
        <v>20</v>
      </c>
      <c r="R129" s="14">
        <v>20</v>
      </c>
      <c r="S129" s="14">
        <v>14</v>
      </c>
      <c r="T129" s="14">
        <v>20</v>
      </c>
      <c r="U129" s="14">
        <v>14</v>
      </c>
      <c r="V129" s="14">
        <v>14</v>
      </c>
      <c r="W129" s="14">
        <v>10</v>
      </c>
      <c r="X129" s="14">
        <v>10</v>
      </c>
    </row>
    <row r="130" spans="1:24">
      <c r="B130" s="14" t="s">
        <v>2369</v>
      </c>
      <c r="C130" s="14">
        <v>30</v>
      </c>
      <c r="D130" s="14">
        <v>30</v>
      </c>
      <c r="E130" s="14">
        <v>15</v>
      </c>
      <c r="F130" s="14">
        <v>40</v>
      </c>
      <c r="G130" s="14">
        <v>30</v>
      </c>
      <c r="H130" s="14">
        <v>40</v>
      </c>
      <c r="I130" s="14">
        <v>35</v>
      </c>
      <c r="J130" s="14">
        <v>20</v>
      </c>
      <c r="K130" s="14">
        <v>15</v>
      </c>
      <c r="L130" s="14">
        <v>15</v>
      </c>
      <c r="M130" s="14">
        <v>30</v>
      </c>
      <c r="N130" s="14">
        <v>30</v>
      </c>
      <c r="O130" s="14">
        <v>45</v>
      </c>
      <c r="P130" s="14">
        <v>30</v>
      </c>
      <c r="Q130" s="14">
        <v>30</v>
      </c>
      <c r="R130" s="14">
        <v>35</v>
      </c>
      <c r="S130" s="14">
        <v>40</v>
      </c>
      <c r="T130" s="14">
        <v>30</v>
      </c>
      <c r="U130" s="14">
        <v>30</v>
      </c>
      <c r="V130" s="14">
        <v>25</v>
      </c>
      <c r="W130" s="14">
        <v>25</v>
      </c>
      <c r="X130" s="14">
        <v>30</v>
      </c>
    </row>
    <row r="131" spans="1:24">
      <c r="B131" s="14" t="s">
        <v>2424</v>
      </c>
      <c r="C131" s="212">
        <v>22.5</v>
      </c>
      <c r="D131" s="212">
        <v>20</v>
      </c>
      <c r="E131" s="213">
        <v>15</v>
      </c>
      <c r="F131" s="212">
        <v>30</v>
      </c>
      <c r="G131" s="212">
        <v>30</v>
      </c>
      <c r="H131" s="212">
        <v>27.5</v>
      </c>
      <c r="I131" s="212">
        <v>30</v>
      </c>
      <c r="J131" s="213">
        <v>15</v>
      </c>
      <c r="K131" s="213">
        <v>15</v>
      </c>
      <c r="L131" s="213">
        <v>15</v>
      </c>
      <c r="M131" s="212">
        <v>27.5</v>
      </c>
      <c r="N131" s="212">
        <v>25</v>
      </c>
      <c r="O131" s="212">
        <v>30</v>
      </c>
      <c r="P131" s="213">
        <v>17.5</v>
      </c>
      <c r="Q131" s="212">
        <v>27.5</v>
      </c>
      <c r="R131" s="212">
        <v>27.5</v>
      </c>
      <c r="S131" s="212">
        <v>22.5</v>
      </c>
      <c r="T131" s="212">
        <v>25</v>
      </c>
      <c r="U131" s="212">
        <v>27.5</v>
      </c>
      <c r="V131" s="213">
        <v>15</v>
      </c>
      <c r="W131" s="213">
        <v>20</v>
      </c>
      <c r="X131" s="212">
        <v>30</v>
      </c>
    </row>
    <row r="138" spans="1:24">
      <c r="A138" s="192" t="s">
        <v>2375</v>
      </c>
      <c r="B138" s="211" t="s">
        <v>2365</v>
      </c>
      <c r="C138" s="211" t="s">
        <v>1405</v>
      </c>
      <c r="D138" s="211" t="s">
        <v>2423</v>
      </c>
      <c r="E138" s="211" t="s">
        <v>1459</v>
      </c>
      <c r="F138" s="211" t="s">
        <v>1438</v>
      </c>
      <c r="G138" s="211" t="s">
        <v>1426</v>
      </c>
      <c r="H138" s="211" t="s">
        <v>1967</v>
      </c>
      <c r="I138" s="211" t="s">
        <v>1435</v>
      </c>
      <c r="J138" s="211" t="s">
        <v>1344</v>
      </c>
      <c r="K138" s="211" t="s">
        <v>2371</v>
      </c>
      <c r="L138" s="211" t="s">
        <v>2372</v>
      </c>
      <c r="M138" s="211" t="s">
        <v>2366</v>
      </c>
      <c r="N138" s="211" t="s">
        <v>1513</v>
      </c>
      <c r="O138" s="211" t="s">
        <v>1384</v>
      </c>
      <c r="P138" s="211" t="s">
        <v>1502</v>
      </c>
      <c r="Q138" s="211" t="s">
        <v>1409</v>
      </c>
      <c r="R138" s="211" t="s">
        <v>2373</v>
      </c>
      <c r="S138" s="211" t="s">
        <v>2374</v>
      </c>
      <c r="T138" s="211" t="s">
        <v>1430</v>
      </c>
      <c r="U138" s="211" t="s">
        <v>1944</v>
      </c>
      <c r="V138" s="211" t="s">
        <v>1402</v>
      </c>
    </row>
    <row r="139" spans="1:24">
      <c r="B139" s="14" t="s">
        <v>2367</v>
      </c>
      <c r="C139" s="14">
        <v>4</v>
      </c>
      <c r="D139" s="14">
        <v>4</v>
      </c>
      <c r="E139" s="14">
        <v>6</v>
      </c>
      <c r="F139" s="14">
        <v>4</v>
      </c>
      <c r="G139" s="14">
        <v>4</v>
      </c>
      <c r="H139" s="14">
        <v>5</v>
      </c>
      <c r="I139" s="14">
        <v>5</v>
      </c>
      <c r="J139" s="14">
        <v>4</v>
      </c>
      <c r="K139" s="14">
        <v>3</v>
      </c>
      <c r="L139" s="14">
        <v>3</v>
      </c>
      <c r="M139" s="14">
        <v>4</v>
      </c>
      <c r="N139" s="14">
        <v>4</v>
      </c>
      <c r="O139" s="14">
        <v>4</v>
      </c>
      <c r="P139" s="14">
        <v>4</v>
      </c>
      <c r="Q139" s="14">
        <v>4</v>
      </c>
      <c r="R139" s="14">
        <v>4</v>
      </c>
      <c r="S139" s="14">
        <v>4</v>
      </c>
      <c r="T139" s="14">
        <v>4</v>
      </c>
      <c r="U139" s="14">
        <v>5</v>
      </c>
      <c r="V139" s="14">
        <v>6</v>
      </c>
    </row>
    <row r="140" spans="1:24">
      <c r="B140" s="14" t="s">
        <v>2368</v>
      </c>
      <c r="C140" s="14">
        <v>3</v>
      </c>
      <c r="D140" s="14">
        <v>14</v>
      </c>
      <c r="E140" s="14">
        <v>30</v>
      </c>
      <c r="F140" s="14">
        <v>60</v>
      </c>
      <c r="G140" s="14">
        <v>60</v>
      </c>
      <c r="H140" s="14">
        <v>14</v>
      </c>
      <c r="I140" s="14">
        <v>7</v>
      </c>
      <c r="J140" s="14">
        <v>60</v>
      </c>
      <c r="K140" s="14">
        <v>60</v>
      </c>
      <c r="L140" s="14">
        <v>60</v>
      </c>
      <c r="M140" s="14">
        <v>30</v>
      </c>
      <c r="N140" s="14">
        <v>30</v>
      </c>
      <c r="O140" s="14">
        <v>7</v>
      </c>
      <c r="P140" s="14">
        <v>30</v>
      </c>
      <c r="Q140" s="14">
        <v>60</v>
      </c>
      <c r="R140" s="14">
        <v>30</v>
      </c>
      <c r="S140" s="14">
        <v>14</v>
      </c>
      <c r="T140" s="14">
        <v>30</v>
      </c>
      <c r="U140" s="14">
        <v>30</v>
      </c>
      <c r="V140" s="14">
        <v>30</v>
      </c>
    </row>
    <row r="141" spans="1:24">
      <c r="B141" s="14" t="s">
        <v>2369</v>
      </c>
      <c r="C141" s="14">
        <v>60</v>
      </c>
      <c r="D141" s="14">
        <v>60</v>
      </c>
      <c r="E141" s="14">
        <v>90</v>
      </c>
      <c r="F141" s="14">
        <v>90</v>
      </c>
      <c r="G141" s="14">
        <v>90</v>
      </c>
      <c r="H141" s="14">
        <v>90</v>
      </c>
      <c r="I141" s="14">
        <v>60</v>
      </c>
      <c r="J141" s="14">
        <v>90</v>
      </c>
      <c r="K141" s="14">
        <v>90</v>
      </c>
      <c r="L141" s="14">
        <v>90</v>
      </c>
      <c r="M141" s="14">
        <v>60</v>
      </c>
      <c r="N141" s="14">
        <v>30</v>
      </c>
      <c r="O141" s="14">
        <v>90</v>
      </c>
      <c r="P141" s="14">
        <v>60</v>
      </c>
      <c r="Q141" s="14">
        <v>180</v>
      </c>
      <c r="R141" s="14">
        <v>90</v>
      </c>
      <c r="S141" s="14">
        <v>60</v>
      </c>
      <c r="T141" s="14">
        <v>90</v>
      </c>
      <c r="U141" s="14">
        <v>90</v>
      </c>
      <c r="V141" s="14">
        <v>60</v>
      </c>
    </row>
    <row r="142" spans="1:24">
      <c r="B142" s="14" t="s">
        <v>2424</v>
      </c>
      <c r="C142" s="214">
        <v>30</v>
      </c>
      <c r="D142" s="214">
        <v>30</v>
      </c>
      <c r="E142" s="214">
        <v>45</v>
      </c>
      <c r="F142" s="214">
        <v>75</v>
      </c>
      <c r="G142" s="214">
        <v>75</v>
      </c>
      <c r="H142" s="214">
        <v>30</v>
      </c>
      <c r="I142" s="214">
        <v>30</v>
      </c>
      <c r="J142" s="214">
        <v>75</v>
      </c>
      <c r="K142" s="214">
        <v>60</v>
      </c>
      <c r="L142" s="214">
        <v>60</v>
      </c>
      <c r="M142" s="214">
        <v>45</v>
      </c>
      <c r="N142" s="214">
        <v>30</v>
      </c>
      <c r="O142" s="214">
        <v>30</v>
      </c>
      <c r="P142" s="214">
        <v>30</v>
      </c>
      <c r="Q142" s="214">
        <v>75</v>
      </c>
      <c r="R142" s="214">
        <v>60</v>
      </c>
      <c r="S142" s="214">
        <v>60</v>
      </c>
      <c r="T142" s="214">
        <v>60</v>
      </c>
      <c r="U142" s="214">
        <v>30</v>
      </c>
      <c r="V142" s="214">
        <v>45</v>
      </c>
    </row>
    <row r="148" spans="1:24">
      <c r="A148" s="192" t="s">
        <v>2425</v>
      </c>
      <c r="B148" s="211" t="s">
        <v>2365</v>
      </c>
      <c r="C148" s="211" t="s">
        <v>1405</v>
      </c>
      <c r="D148" s="211" t="s">
        <v>1473</v>
      </c>
      <c r="E148" s="211" t="s">
        <v>2423</v>
      </c>
      <c r="F148" s="211" t="s">
        <v>1459</v>
      </c>
      <c r="G148" s="211" t="s">
        <v>1365</v>
      </c>
      <c r="H148" s="211" t="s">
        <v>1438</v>
      </c>
      <c r="I148" s="211" t="s">
        <v>1426</v>
      </c>
      <c r="J148" s="211" t="s">
        <v>1967</v>
      </c>
      <c r="K148" s="211" t="s">
        <v>1435</v>
      </c>
      <c r="L148" s="211" t="s">
        <v>1344</v>
      </c>
      <c r="M148" s="211" t="s">
        <v>2371</v>
      </c>
      <c r="N148" s="211" t="s">
        <v>2372</v>
      </c>
      <c r="O148" s="211" t="s">
        <v>2366</v>
      </c>
      <c r="P148" s="211" t="s">
        <v>1513</v>
      </c>
      <c r="Q148" s="211" t="s">
        <v>1384</v>
      </c>
      <c r="R148" s="211" t="s">
        <v>1502</v>
      </c>
      <c r="S148" s="211" t="s">
        <v>1409</v>
      </c>
      <c r="T148" s="211" t="s">
        <v>2373</v>
      </c>
      <c r="U148" s="211" t="s">
        <v>2374</v>
      </c>
      <c r="V148" s="211" t="s">
        <v>1430</v>
      </c>
      <c r="W148" s="211" t="s">
        <v>1944</v>
      </c>
      <c r="X148" s="211" t="s">
        <v>1402</v>
      </c>
    </row>
    <row r="149" spans="1:24">
      <c r="B149" s="14" t="s">
        <v>2367</v>
      </c>
      <c r="C149" s="14">
        <v>4</v>
      </c>
      <c r="D149" s="14">
        <v>4</v>
      </c>
      <c r="E149" s="14">
        <v>4</v>
      </c>
      <c r="F149" s="14">
        <v>4</v>
      </c>
      <c r="G149" s="14">
        <v>4</v>
      </c>
      <c r="H149" s="14">
        <v>4</v>
      </c>
      <c r="I149" s="14">
        <v>4</v>
      </c>
      <c r="J149" s="14">
        <v>4</v>
      </c>
      <c r="K149" s="14">
        <v>4</v>
      </c>
      <c r="L149" s="14">
        <v>3</v>
      </c>
      <c r="M149" s="14">
        <v>4</v>
      </c>
      <c r="N149" s="14">
        <v>4</v>
      </c>
      <c r="O149" s="14">
        <v>4</v>
      </c>
      <c r="P149" s="14">
        <v>4</v>
      </c>
      <c r="Q149" s="14">
        <v>4</v>
      </c>
      <c r="R149" s="14">
        <v>4</v>
      </c>
      <c r="S149" s="14">
        <v>4</v>
      </c>
      <c r="T149" s="14">
        <v>4</v>
      </c>
      <c r="U149" s="14">
        <v>4</v>
      </c>
      <c r="V149" s="14">
        <v>3</v>
      </c>
      <c r="W149" s="14">
        <v>3</v>
      </c>
      <c r="X149" s="14">
        <v>3</v>
      </c>
    </row>
    <row r="150" spans="1:24">
      <c r="B150" s="14" t="s">
        <v>2368</v>
      </c>
      <c r="C150" s="14">
        <v>7</v>
      </c>
      <c r="D150" s="14">
        <v>7</v>
      </c>
      <c r="E150" s="14">
        <v>14</v>
      </c>
      <c r="F150" s="14">
        <v>14</v>
      </c>
      <c r="G150" s="14">
        <v>10</v>
      </c>
      <c r="H150" s="14">
        <v>30</v>
      </c>
      <c r="I150" s="14">
        <v>30</v>
      </c>
      <c r="J150" s="14">
        <v>3</v>
      </c>
      <c r="K150" s="14">
        <v>30</v>
      </c>
      <c r="L150" s="14">
        <v>30</v>
      </c>
      <c r="M150" s="14">
        <v>15</v>
      </c>
      <c r="N150" s="14">
        <v>3</v>
      </c>
      <c r="O150" s="14">
        <v>10</v>
      </c>
      <c r="P150" s="14">
        <v>7</v>
      </c>
      <c r="Q150" s="14">
        <v>14</v>
      </c>
      <c r="R150" s="14">
        <v>7</v>
      </c>
      <c r="S150" s="14">
        <v>5</v>
      </c>
      <c r="T150" s="14">
        <v>14</v>
      </c>
      <c r="U150" s="14">
        <v>10</v>
      </c>
      <c r="V150" s="14">
        <v>2</v>
      </c>
      <c r="W150" s="14">
        <v>30</v>
      </c>
      <c r="X150" s="14">
        <v>5</v>
      </c>
    </row>
    <row r="151" spans="1:24">
      <c r="B151" s="14" t="s">
        <v>2369</v>
      </c>
      <c r="C151" s="14">
        <v>20</v>
      </c>
      <c r="D151" s="14">
        <v>30</v>
      </c>
      <c r="E151" s="14">
        <v>200</v>
      </c>
      <c r="F151" s="14">
        <v>60</v>
      </c>
      <c r="G151" s="14">
        <v>60</v>
      </c>
      <c r="H151" s="14">
        <v>90</v>
      </c>
      <c r="I151" s="14">
        <v>60</v>
      </c>
      <c r="J151" s="14">
        <v>90</v>
      </c>
      <c r="K151" s="14">
        <v>150</v>
      </c>
      <c r="L151" s="14">
        <v>30</v>
      </c>
      <c r="M151" s="14">
        <v>30</v>
      </c>
      <c r="N151" s="14">
        <v>50</v>
      </c>
      <c r="O151" s="14">
        <v>90</v>
      </c>
      <c r="P151" s="14">
        <v>45</v>
      </c>
      <c r="Q151" s="14">
        <v>200</v>
      </c>
      <c r="R151" s="14">
        <v>60</v>
      </c>
      <c r="S151" s="14">
        <v>90</v>
      </c>
      <c r="T151" s="14">
        <v>30</v>
      </c>
      <c r="U151" s="14">
        <v>60</v>
      </c>
      <c r="V151" s="14">
        <v>30</v>
      </c>
      <c r="W151" s="14">
        <v>60</v>
      </c>
      <c r="X151" s="14">
        <v>40</v>
      </c>
    </row>
    <row r="152" spans="1:24">
      <c r="B152" s="14" t="s">
        <v>2424</v>
      </c>
      <c r="C152" s="213">
        <v>14</v>
      </c>
      <c r="D152" s="213">
        <v>22</v>
      </c>
      <c r="E152" s="213">
        <v>25</v>
      </c>
      <c r="F152" s="213">
        <v>22.5</v>
      </c>
      <c r="G152" s="213">
        <v>22</v>
      </c>
      <c r="H152" s="212">
        <v>60</v>
      </c>
      <c r="I152" s="212">
        <v>30</v>
      </c>
      <c r="J152" s="212">
        <v>67.5</v>
      </c>
      <c r="K152" s="212">
        <v>77.5</v>
      </c>
      <c r="L152" s="212">
        <v>30</v>
      </c>
      <c r="M152" s="212">
        <v>25</v>
      </c>
      <c r="N152" s="213">
        <v>20</v>
      </c>
      <c r="O152" s="212">
        <v>25</v>
      </c>
      <c r="P152" s="212">
        <v>30</v>
      </c>
      <c r="Q152" s="212">
        <v>40</v>
      </c>
      <c r="R152" s="213">
        <v>12</v>
      </c>
      <c r="S152" s="212">
        <v>38</v>
      </c>
      <c r="T152" s="212">
        <v>30</v>
      </c>
      <c r="U152" s="213">
        <v>20</v>
      </c>
      <c r="V152" s="216">
        <v>4</v>
      </c>
      <c r="W152" s="212">
        <v>30</v>
      </c>
      <c r="X152" s="215">
        <v>15</v>
      </c>
    </row>
    <row r="157" spans="1:24">
      <c r="A157" s="192" t="s">
        <v>2205</v>
      </c>
      <c r="B157" s="211" t="s">
        <v>2365</v>
      </c>
      <c r="C157" s="211" t="s">
        <v>1405</v>
      </c>
      <c r="D157" s="211" t="s">
        <v>2423</v>
      </c>
      <c r="E157" s="211" t="s">
        <v>1459</v>
      </c>
      <c r="F157" s="211" t="s">
        <v>1365</v>
      </c>
      <c r="G157" s="211" t="s">
        <v>1438</v>
      </c>
      <c r="H157" s="211" t="s">
        <v>1426</v>
      </c>
      <c r="I157" s="211" t="s">
        <v>1435</v>
      </c>
      <c r="J157" s="211" t="s">
        <v>2371</v>
      </c>
      <c r="K157" s="211" t="s">
        <v>2372</v>
      </c>
      <c r="L157" s="211" t="s">
        <v>2366</v>
      </c>
      <c r="M157" s="211" t="s">
        <v>1513</v>
      </c>
      <c r="N157" s="211" t="s">
        <v>1502</v>
      </c>
      <c r="O157" s="211" t="s">
        <v>1409</v>
      </c>
      <c r="P157" s="211" t="s">
        <v>2373</v>
      </c>
      <c r="Q157" s="211" t="s">
        <v>2374</v>
      </c>
      <c r="R157" s="211" t="s">
        <v>1430</v>
      </c>
      <c r="S157" s="211" t="s">
        <v>1402</v>
      </c>
    </row>
    <row r="158" spans="1:24">
      <c r="B158" s="14" t="s">
        <v>2367</v>
      </c>
      <c r="C158" s="14">
        <v>4</v>
      </c>
      <c r="D158" s="14">
        <v>4</v>
      </c>
      <c r="E158" s="14">
        <v>3</v>
      </c>
      <c r="F158" s="14">
        <v>3</v>
      </c>
      <c r="G158" s="14">
        <v>3</v>
      </c>
      <c r="H158" s="14">
        <v>3</v>
      </c>
      <c r="I158" s="14">
        <v>2</v>
      </c>
      <c r="J158" s="14">
        <v>3</v>
      </c>
      <c r="K158" s="14">
        <v>3</v>
      </c>
      <c r="L158" s="14">
        <v>3</v>
      </c>
      <c r="M158" s="14">
        <v>4</v>
      </c>
      <c r="N158" s="14">
        <v>4</v>
      </c>
      <c r="O158" s="14">
        <v>4</v>
      </c>
      <c r="P158" s="14">
        <v>4</v>
      </c>
      <c r="Q158" s="14">
        <v>4</v>
      </c>
      <c r="R158" s="14">
        <v>4</v>
      </c>
      <c r="S158" s="14">
        <v>4</v>
      </c>
    </row>
    <row r="159" spans="1:24">
      <c r="B159" s="14" t="s">
        <v>2368</v>
      </c>
      <c r="C159" s="14">
        <v>20</v>
      </c>
      <c r="D159" s="14">
        <v>10</v>
      </c>
      <c r="E159" s="14">
        <v>25</v>
      </c>
      <c r="F159" s="14">
        <v>15</v>
      </c>
      <c r="G159" s="14">
        <v>30</v>
      </c>
      <c r="H159" s="14">
        <v>10</v>
      </c>
      <c r="I159" s="14">
        <v>10</v>
      </c>
      <c r="J159" s="14">
        <v>15</v>
      </c>
      <c r="K159" s="14">
        <v>15</v>
      </c>
      <c r="L159" s="14">
        <v>15</v>
      </c>
      <c r="M159" s="14">
        <v>25</v>
      </c>
      <c r="N159" s="14">
        <v>20</v>
      </c>
      <c r="O159" s="14">
        <v>10</v>
      </c>
      <c r="P159" s="14">
        <v>15</v>
      </c>
      <c r="Q159" s="14">
        <v>15</v>
      </c>
      <c r="R159" s="14">
        <v>15</v>
      </c>
      <c r="S159" s="14">
        <v>30</v>
      </c>
    </row>
    <row r="160" spans="1:24">
      <c r="B160" s="14" t="s">
        <v>2369</v>
      </c>
      <c r="C160" s="14">
        <v>30</v>
      </c>
      <c r="D160" s="14">
        <v>40</v>
      </c>
      <c r="E160" s="14">
        <v>60</v>
      </c>
      <c r="F160" s="14">
        <v>60</v>
      </c>
      <c r="G160" s="14">
        <v>50</v>
      </c>
      <c r="H160" s="14">
        <v>30</v>
      </c>
      <c r="I160" s="14">
        <v>10</v>
      </c>
      <c r="J160" s="14">
        <v>30</v>
      </c>
      <c r="K160" s="14">
        <v>30</v>
      </c>
      <c r="L160" s="14">
        <v>30</v>
      </c>
      <c r="M160" s="14">
        <v>60</v>
      </c>
      <c r="N160" s="14">
        <v>45</v>
      </c>
      <c r="O160" s="14">
        <v>30</v>
      </c>
      <c r="P160" s="14">
        <v>30</v>
      </c>
      <c r="Q160" s="14">
        <v>30</v>
      </c>
      <c r="R160" s="14">
        <v>30</v>
      </c>
      <c r="S160" s="14">
        <v>60</v>
      </c>
    </row>
    <row r="161" spans="1:24">
      <c r="B161" s="14" t="s">
        <v>2424</v>
      </c>
      <c r="C161" s="212">
        <v>27.5</v>
      </c>
      <c r="D161" s="212">
        <v>30</v>
      </c>
      <c r="E161" s="212">
        <v>45</v>
      </c>
      <c r="F161" s="212">
        <v>30</v>
      </c>
      <c r="G161" s="212">
        <v>45</v>
      </c>
      <c r="H161" s="212">
        <v>30</v>
      </c>
      <c r="I161" s="215">
        <v>10</v>
      </c>
      <c r="J161" s="215">
        <v>15</v>
      </c>
      <c r="K161" s="212">
        <v>30</v>
      </c>
      <c r="L161" s="212">
        <v>30</v>
      </c>
      <c r="M161" s="212">
        <v>45</v>
      </c>
      <c r="N161" s="212">
        <v>37.5</v>
      </c>
      <c r="O161" s="212">
        <v>30</v>
      </c>
      <c r="P161" s="212">
        <v>22.5</v>
      </c>
      <c r="Q161" s="212">
        <v>25</v>
      </c>
      <c r="R161" s="212">
        <v>27.5</v>
      </c>
      <c r="S161" s="212">
        <v>30</v>
      </c>
    </row>
    <row r="167" spans="1:24">
      <c r="A167" s="192" t="s">
        <v>2206</v>
      </c>
      <c r="B167" s="211" t="s">
        <v>2365</v>
      </c>
      <c r="C167" s="211" t="s">
        <v>1405</v>
      </c>
      <c r="D167" s="211" t="s">
        <v>1473</v>
      </c>
      <c r="E167" s="211" t="s">
        <v>2423</v>
      </c>
      <c r="F167" s="211" t="s">
        <v>1459</v>
      </c>
      <c r="G167" s="211" t="s">
        <v>1365</v>
      </c>
      <c r="H167" s="211" t="s">
        <v>1438</v>
      </c>
      <c r="I167" s="211" t="s">
        <v>1426</v>
      </c>
      <c r="J167" s="211" t="s">
        <v>1967</v>
      </c>
      <c r="K167" s="211" t="s">
        <v>1435</v>
      </c>
      <c r="L167" s="211" t="s">
        <v>2371</v>
      </c>
      <c r="M167" s="211" t="s">
        <v>2372</v>
      </c>
      <c r="N167" s="211" t="s">
        <v>2366</v>
      </c>
      <c r="O167" s="211" t="s">
        <v>1513</v>
      </c>
      <c r="P167" s="211" t="s">
        <v>1384</v>
      </c>
      <c r="Q167" s="211" t="s">
        <v>1502</v>
      </c>
      <c r="R167" s="211" t="s">
        <v>1409</v>
      </c>
      <c r="S167" s="211" t="s">
        <v>2373</v>
      </c>
      <c r="T167" s="211" t="s">
        <v>2374</v>
      </c>
      <c r="U167" s="211" t="s">
        <v>1430</v>
      </c>
      <c r="V167" s="211" t="s">
        <v>1944</v>
      </c>
      <c r="W167" s="211" t="s">
        <v>1402</v>
      </c>
    </row>
    <row r="168" spans="1:24">
      <c r="B168" s="194" t="s">
        <v>2367</v>
      </c>
      <c r="C168" s="14">
        <v>4</v>
      </c>
      <c r="D168" s="14">
        <v>4</v>
      </c>
      <c r="E168" s="14">
        <v>4</v>
      </c>
      <c r="F168" s="14">
        <v>4</v>
      </c>
      <c r="G168" s="14">
        <v>4</v>
      </c>
      <c r="H168" s="14">
        <v>4</v>
      </c>
      <c r="I168" s="14">
        <v>4</v>
      </c>
      <c r="J168" s="14">
        <v>3</v>
      </c>
      <c r="K168" s="14">
        <v>3</v>
      </c>
      <c r="L168" s="14">
        <v>4</v>
      </c>
      <c r="M168" s="14">
        <v>4</v>
      </c>
      <c r="N168" s="14">
        <v>4</v>
      </c>
      <c r="O168" s="14">
        <v>4</v>
      </c>
      <c r="P168" s="14">
        <v>3</v>
      </c>
      <c r="Q168" s="14">
        <v>4</v>
      </c>
      <c r="R168" s="14">
        <v>4</v>
      </c>
      <c r="S168" s="14">
        <v>4</v>
      </c>
      <c r="T168" s="14">
        <v>4</v>
      </c>
      <c r="U168" s="14">
        <v>4</v>
      </c>
      <c r="V168" s="14">
        <v>4</v>
      </c>
      <c r="W168" s="14">
        <v>3</v>
      </c>
    </row>
    <row r="169" spans="1:24">
      <c r="B169" s="14" t="s">
        <v>2368</v>
      </c>
      <c r="C169" s="14">
        <v>10</v>
      </c>
      <c r="D169" s="14">
        <v>5</v>
      </c>
      <c r="E169" s="14">
        <v>14</v>
      </c>
      <c r="F169" s="14">
        <v>7</v>
      </c>
      <c r="G169" s="14">
        <v>14</v>
      </c>
      <c r="H169" s="14">
        <v>10</v>
      </c>
      <c r="I169" s="14">
        <v>10</v>
      </c>
      <c r="J169" s="14">
        <v>7</v>
      </c>
      <c r="K169" s="14">
        <v>7</v>
      </c>
      <c r="L169" s="14">
        <v>14</v>
      </c>
      <c r="M169" s="14">
        <v>10</v>
      </c>
      <c r="N169" s="14">
        <v>10</v>
      </c>
      <c r="O169" s="14">
        <v>10</v>
      </c>
      <c r="P169" s="14">
        <v>10</v>
      </c>
      <c r="Q169" s="14">
        <v>10</v>
      </c>
      <c r="R169" s="14">
        <v>15</v>
      </c>
      <c r="S169" s="14">
        <v>10</v>
      </c>
      <c r="T169" s="14">
        <v>10</v>
      </c>
      <c r="U169" s="14">
        <v>5</v>
      </c>
      <c r="V169" s="14">
        <v>10</v>
      </c>
      <c r="W169" s="14">
        <v>10</v>
      </c>
    </row>
    <row r="170" spans="1:24">
      <c r="B170" s="14" t="s">
        <v>2369</v>
      </c>
      <c r="C170" s="14">
        <v>20</v>
      </c>
      <c r="D170" s="14">
        <v>10</v>
      </c>
      <c r="E170" s="14">
        <v>20</v>
      </c>
      <c r="F170" s="14">
        <v>15</v>
      </c>
      <c r="G170" s="14">
        <v>30</v>
      </c>
      <c r="H170" s="14">
        <v>30</v>
      </c>
      <c r="I170" s="14">
        <v>20</v>
      </c>
      <c r="J170" s="14">
        <v>10</v>
      </c>
      <c r="K170" s="14">
        <v>10</v>
      </c>
      <c r="L170" s="14">
        <v>20</v>
      </c>
      <c r="M170" s="14">
        <v>20</v>
      </c>
      <c r="N170" s="14">
        <v>30</v>
      </c>
      <c r="O170" s="14">
        <v>20</v>
      </c>
      <c r="P170" s="14">
        <v>15</v>
      </c>
      <c r="Q170" s="14">
        <v>14</v>
      </c>
      <c r="R170" s="14">
        <v>30</v>
      </c>
      <c r="S170" s="14">
        <v>20</v>
      </c>
      <c r="T170" s="14">
        <v>30</v>
      </c>
      <c r="U170" s="14">
        <v>30</v>
      </c>
      <c r="V170" s="14">
        <v>30</v>
      </c>
      <c r="W170" s="14">
        <v>14</v>
      </c>
    </row>
    <row r="171" spans="1:24">
      <c r="B171" s="14" t="s">
        <v>2424</v>
      </c>
      <c r="C171" s="215">
        <v>12</v>
      </c>
      <c r="D171" s="215">
        <v>7</v>
      </c>
      <c r="E171" s="215">
        <v>20</v>
      </c>
      <c r="F171" s="215">
        <v>14.5</v>
      </c>
      <c r="G171" s="215">
        <v>20</v>
      </c>
      <c r="H171" s="215">
        <v>20</v>
      </c>
      <c r="I171" s="215">
        <v>17</v>
      </c>
      <c r="J171" s="215">
        <v>10</v>
      </c>
      <c r="K171" s="215">
        <v>10</v>
      </c>
      <c r="L171" s="215">
        <v>17.5</v>
      </c>
      <c r="M171" s="215">
        <v>14</v>
      </c>
      <c r="N171" s="215">
        <v>14</v>
      </c>
      <c r="O171" s="215">
        <v>17</v>
      </c>
      <c r="P171" s="215">
        <v>14</v>
      </c>
      <c r="Q171" s="215">
        <v>14</v>
      </c>
      <c r="R171" s="215">
        <v>20</v>
      </c>
      <c r="S171" s="215">
        <v>14</v>
      </c>
      <c r="T171" s="215">
        <v>17</v>
      </c>
      <c r="U171" s="215">
        <v>12</v>
      </c>
      <c r="V171" s="215">
        <v>17</v>
      </c>
      <c r="W171" s="215">
        <v>10</v>
      </c>
      <c r="X171" s="59"/>
    </row>
    <row r="177" spans="1:24">
      <c r="A177" s="192" t="s">
        <v>2210</v>
      </c>
      <c r="B177" s="211" t="s">
        <v>2365</v>
      </c>
      <c r="C177" s="211" t="s">
        <v>1405</v>
      </c>
      <c r="D177" s="211" t="s">
        <v>1473</v>
      </c>
      <c r="E177" s="211" t="s">
        <v>2423</v>
      </c>
      <c r="F177" s="211" t="s">
        <v>1459</v>
      </c>
      <c r="G177" s="211" t="s">
        <v>1365</v>
      </c>
      <c r="H177" s="211" t="s">
        <v>1438</v>
      </c>
      <c r="I177" s="211" t="s">
        <v>1426</v>
      </c>
      <c r="J177" s="211" t="s">
        <v>1435</v>
      </c>
      <c r="K177" s="211" t="s">
        <v>1344</v>
      </c>
      <c r="L177" s="211" t="s">
        <v>2371</v>
      </c>
      <c r="M177" s="211" t="s">
        <v>2372</v>
      </c>
      <c r="N177" s="211" t="s">
        <v>2366</v>
      </c>
      <c r="O177" s="211" t="s">
        <v>1513</v>
      </c>
      <c r="P177" s="211" t="s">
        <v>1384</v>
      </c>
      <c r="Q177" s="211" t="s">
        <v>1502</v>
      </c>
      <c r="R177" s="211" t="s">
        <v>1409</v>
      </c>
      <c r="S177" s="211" t="s">
        <v>2373</v>
      </c>
      <c r="T177" s="211" t="s">
        <v>2374</v>
      </c>
      <c r="U177" s="211" t="s">
        <v>1430</v>
      </c>
      <c r="V177" s="211" t="s">
        <v>1944</v>
      </c>
      <c r="W177" s="211" t="s">
        <v>1402</v>
      </c>
    </row>
    <row r="178" spans="1:24">
      <c r="B178" s="14" t="s">
        <v>2367</v>
      </c>
      <c r="C178" s="14">
        <v>7</v>
      </c>
      <c r="D178" s="14">
        <v>7</v>
      </c>
      <c r="E178" s="14">
        <v>7</v>
      </c>
      <c r="F178" s="14">
        <v>6</v>
      </c>
      <c r="G178" s="14">
        <v>5</v>
      </c>
      <c r="H178" s="14">
        <v>5</v>
      </c>
      <c r="I178" s="14">
        <v>5</v>
      </c>
      <c r="J178" s="14">
        <v>5</v>
      </c>
      <c r="K178" s="14">
        <v>4</v>
      </c>
      <c r="L178" s="14">
        <v>7</v>
      </c>
      <c r="M178" s="14">
        <v>7</v>
      </c>
      <c r="N178" s="14">
        <v>7</v>
      </c>
      <c r="O178" s="14">
        <v>7</v>
      </c>
      <c r="P178" s="14">
        <v>5</v>
      </c>
      <c r="Q178" s="14">
        <v>7</v>
      </c>
      <c r="R178" s="14">
        <v>6</v>
      </c>
      <c r="S178" s="14">
        <v>6</v>
      </c>
      <c r="T178" s="14">
        <v>6</v>
      </c>
      <c r="U178" s="14">
        <v>6</v>
      </c>
      <c r="V178" s="14">
        <v>6</v>
      </c>
      <c r="W178" s="14">
        <v>6</v>
      </c>
    </row>
    <row r="179" spans="1:24">
      <c r="B179" s="14" t="s">
        <v>2368</v>
      </c>
      <c r="C179" s="14">
        <v>7</v>
      </c>
      <c r="D179" s="14">
        <v>4</v>
      </c>
      <c r="E179" s="14">
        <v>7</v>
      </c>
      <c r="F179" s="14">
        <v>7</v>
      </c>
      <c r="G179" s="14">
        <v>7</v>
      </c>
      <c r="H179" s="14">
        <v>7</v>
      </c>
      <c r="I179" s="14">
        <v>7</v>
      </c>
      <c r="J179" s="14">
        <v>30</v>
      </c>
      <c r="K179" s="14">
        <v>5</v>
      </c>
      <c r="L179" s="14">
        <v>7</v>
      </c>
      <c r="M179" s="14">
        <v>10</v>
      </c>
      <c r="N179" s="14">
        <v>7</v>
      </c>
      <c r="O179" s="14">
        <v>7</v>
      </c>
      <c r="P179" s="14">
        <v>7</v>
      </c>
      <c r="Q179" s="14">
        <v>4</v>
      </c>
      <c r="R179" s="14">
        <v>14</v>
      </c>
      <c r="S179" s="14">
        <v>7</v>
      </c>
      <c r="T179" s="14">
        <v>7</v>
      </c>
      <c r="U179" s="14">
        <v>7</v>
      </c>
      <c r="V179" s="14">
        <v>7</v>
      </c>
      <c r="W179" s="14">
        <v>7</v>
      </c>
    </row>
    <row r="180" spans="1:24">
      <c r="B180" s="14" t="s">
        <v>2369</v>
      </c>
      <c r="C180" s="14">
        <v>60</v>
      </c>
      <c r="D180" s="14">
        <v>60</v>
      </c>
      <c r="E180" s="14">
        <v>60</v>
      </c>
      <c r="F180" s="14">
        <v>120</v>
      </c>
      <c r="G180" s="14">
        <v>140</v>
      </c>
      <c r="H180" s="14">
        <v>120</v>
      </c>
      <c r="I180" s="14">
        <v>200</v>
      </c>
      <c r="J180" s="14">
        <v>160</v>
      </c>
      <c r="K180" s="14">
        <v>60</v>
      </c>
      <c r="L180" s="14">
        <v>90</v>
      </c>
      <c r="M180" s="14">
        <v>90</v>
      </c>
      <c r="N180" s="14">
        <v>150</v>
      </c>
      <c r="O180" s="14">
        <v>90</v>
      </c>
      <c r="P180" s="14">
        <v>90</v>
      </c>
      <c r="Q180" s="14">
        <v>60</v>
      </c>
      <c r="R180" s="14">
        <v>150</v>
      </c>
      <c r="S180" s="14">
        <v>60</v>
      </c>
      <c r="T180" s="14">
        <v>90</v>
      </c>
      <c r="U180" s="14">
        <v>120</v>
      </c>
      <c r="V180" s="14">
        <v>180</v>
      </c>
      <c r="W180" s="14">
        <v>90</v>
      </c>
    </row>
    <row r="181" spans="1:24">
      <c r="B181" s="14" t="s">
        <v>2424</v>
      </c>
      <c r="C181" s="213">
        <v>15</v>
      </c>
      <c r="D181" s="213">
        <v>10</v>
      </c>
      <c r="E181" s="213">
        <v>20</v>
      </c>
      <c r="F181" s="212">
        <v>45</v>
      </c>
      <c r="G181" s="212">
        <v>30</v>
      </c>
      <c r="H181" s="212">
        <v>30</v>
      </c>
      <c r="I181" s="212">
        <v>120</v>
      </c>
      <c r="J181" s="212">
        <v>30</v>
      </c>
      <c r="K181" s="212">
        <v>33.5</v>
      </c>
      <c r="L181" s="212">
        <v>30</v>
      </c>
      <c r="M181" s="212">
        <v>30</v>
      </c>
      <c r="N181" s="212">
        <v>30</v>
      </c>
      <c r="O181" s="213">
        <v>15</v>
      </c>
      <c r="P181" s="212">
        <v>30</v>
      </c>
      <c r="Q181" s="213">
        <v>15</v>
      </c>
      <c r="R181" s="212">
        <v>30</v>
      </c>
      <c r="S181" s="213">
        <v>22.5</v>
      </c>
      <c r="T181" s="212">
        <v>30</v>
      </c>
      <c r="U181" s="212">
        <v>30</v>
      </c>
      <c r="V181" s="213">
        <v>22.5</v>
      </c>
      <c r="W181" s="213">
        <v>14.5</v>
      </c>
      <c r="X181" s="59"/>
    </row>
    <row r="186" spans="1:24">
      <c r="A186" s="192" t="s">
        <v>2204</v>
      </c>
      <c r="B186" s="14" t="s">
        <v>2365</v>
      </c>
      <c r="C186" s="211" t="s">
        <v>1405</v>
      </c>
      <c r="D186" s="211" t="s">
        <v>2423</v>
      </c>
      <c r="E186" s="211" t="s">
        <v>1459</v>
      </c>
      <c r="F186" s="211" t="s">
        <v>1365</v>
      </c>
      <c r="G186" s="211" t="s">
        <v>1438</v>
      </c>
      <c r="H186" s="211" t="s">
        <v>1426</v>
      </c>
      <c r="I186" s="211" t="s">
        <v>1435</v>
      </c>
      <c r="J186" s="211" t="s">
        <v>1344</v>
      </c>
      <c r="K186" s="211" t="s">
        <v>2371</v>
      </c>
      <c r="L186" s="211" t="s">
        <v>2372</v>
      </c>
      <c r="M186" s="211" t="s">
        <v>2366</v>
      </c>
      <c r="N186" s="211" t="s">
        <v>1513</v>
      </c>
      <c r="O186" s="211" t="s">
        <v>1502</v>
      </c>
      <c r="P186" s="211" t="s">
        <v>1409</v>
      </c>
      <c r="Q186" s="211" t="s">
        <v>2373</v>
      </c>
      <c r="R186" s="211" t="s">
        <v>1430</v>
      </c>
      <c r="S186" s="211" t="s">
        <v>1402</v>
      </c>
    </row>
    <row r="187" spans="1:24">
      <c r="B187" s="14" t="s">
        <v>2367</v>
      </c>
      <c r="C187" s="14">
        <v>4</v>
      </c>
      <c r="D187" s="14">
        <v>1</v>
      </c>
      <c r="E187" s="14">
        <v>4</v>
      </c>
      <c r="F187" s="14">
        <v>4</v>
      </c>
      <c r="G187" s="14">
        <v>1</v>
      </c>
      <c r="H187" s="14">
        <v>3</v>
      </c>
      <c r="I187" s="14">
        <v>2</v>
      </c>
      <c r="J187" s="14">
        <v>1</v>
      </c>
      <c r="K187" s="14">
        <v>1</v>
      </c>
      <c r="L187" s="14">
        <v>1</v>
      </c>
      <c r="M187" s="14">
        <v>2</v>
      </c>
      <c r="N187" s="14">
        <v>4</v>
      </c>
      <c r="O187" s="14">
        <v>2</v>
      </c>
      <c r="P187" s="14">
        <v>1</v>
      </c>
      <c r="Q187" s="14">
        <v>1</v>
      </c>
      <c r="R187" s="14">
        <v>1</v>
      </c>
      <c r="S187" s="14">
        <v>1</v>
      </c>
    </row>
    <row r="188" spans="1:24">
      <c r="B188" s="14" t="s">
        <v>2368</v>
      </c>
      <c r="C188" s="14">
        <v>7</v>
      </c>
      <c r="D188" s="14">
        <v>30</v>
      </c>
      <c r="E188" s="14">
        <v>60</v>
      </c>
      <c r="F188" s="14">
        <v>30</v>
      </c>
      <c r="G188" s="14">
        <v>90</v>
      </c>
      <c r="H188" s="14">
        <v>30</v>
      </c>
      <c r="I188" s="14">
        <v>60</v>
      </c>
      <c r="J188" s="14">
        <v>30</v>
      </c>
      <c r="K188" s="14">
        <v>40</v>
      </c>
      <c r="L188" s="14">
        <v>90</v>
      </c>
      <c r="M188" s="14">
        <v>60</v>
      </c>
      <c r="N188" s="14">
        <v>30</v>
      </c>
      <c r="O188" s="14">
        <v>15</v>
      </c>
      <c r="P188" s="14">
        <v>120</v>
      </c>
      <c r="Q188" s="14">
        <v>120</v>
      </c>
      <c r="R188" s="14">
        <v>120</v>
      </c>
      <c r="S188" s="14">
        <v>90</v>
      </c>
    </row>
    <row r="189" spans="1:24">
      <c r="B189" s="14" t="s">
        <v>2369</v>
      </c>
      <c r="C189" s="14">
        <v>45</v>
      </c>
      <c r="D189" s="14">
        <v>30</v>
      </c>
      <c r="E189" s="14">
        <v>90</v>
      </c>
      <c r="F189" s="14">
        <v>90</v>
      </c>
      <c r="G189" s="14">
        <v>90</v>
      </c>
      <c r="H189" s="14">
        <v>120</v>
      </c>
      <c r="I189" s="14">
        <v>70</v>
      </c>
      <c r="J189" s="14">
        <v>30</v>
      </c>
      <c r="K189" s="14">
        <v>40</v>
      </c>
      <c r="L189" s="14">
        <v>90</v>
      </c>
      <c r="M189" s="14">
        <v>90</v>
      </c>
      <c r="N189" s="14">
        <v>90</v>
      </c>
      <c r="O189" s="14">
        <v>20</v>
      </c>
      <c r="P189" s="14">
        <v>120</v>
      </c>
      <c r="Q189" s="14">
        <v>120</v>
      </c>
      <c r="R189" s="14">
        <v>120</v>
      </c>
      <c r="S189" s="14">
        <v>90</v>
      </c>
    </row>
    <row r="190" spans="1:24">
      <c r="B190" s="14" t="s">
        <v>2424</v>
      </c>
      <c r="C190" s="217">
        <v>20</v>
      </c>
      <c r="D190" s="214">
        <v>30</v>
      </c>
      <c r="E190" s="214">
        <v>75</v>
      </c>
      <c r="F190" s="214">
        <v>90</v>
      </c>
      <c r="G190" s="214">
        <v>90</v>
      </c>
      <c r="H190" s="214">
        <v>70</v>
      </c>
      <c r="I190" s="214">
        <v>65</v>
      </c>
      <c r="J190" s="214">
        <v>30</v>
      </c>
      <c r="K190" s="214">
        <v>40</v>
      </c>
      <c r="L190" s="214">
        <v>90</v>
      </c>
      <c r="M190" s="214">
        <v>75</v>
      </c>
      <c r="N190" s="214">
        <v>55</v>
      </c>
      <c r="O190" s="214">
        <v>17.5</v>
      </c>
      <c r="P190" s="214">
        <v>120</v>
      </c>
      <c r="Q190" s="214">
        <v>120</v>
      </c>
      <c r="R190" s="214">
        <v>120</v>
      </c>
      <c r="S190" s="214">
        <v>90</v>
      </c>
    </row>
    <row r="195" spans="1:25">
      <c r="A195" s="192" t="s">
        <v>2199</v>
      </c>
      <c r="B195" s="14" t="s">
        <v>2365</v>
      </c>
      <c r="C195" s="211" t="s">
        <v>1405</v>
      </c>
      <c r="D195" s="211" t="s">
        <v>1473</v>
      </c>
      <c r="E195" s="211" t="s">
        <v>2423</v>
      </c>
      <c r="F195" s="211" t="s">
        <v>1459</v>
      </c>
      <c r="G195" s="211" t="s">
        <v>1365</v>
      </c>
      <c r="H195" s="211" t="s">
        <v>1438</v>
      </c>
      <c r="I195" s="211" t="s">
        <v>1426</v>
      </c>
      <c r="J195" s="211" t="s">
        <v>1967</v>
      </c>
      <c r="K195" s="211" t="s">
        <v>1435</v>
      </c>
      <c r="L195" s="211" t="s">
        <v>1344</v>
      </c>
      <c r="M195" s="211" t="s">
        <v>2371</v>
      </c>
      <c r="N195" s="211" t="s">
        <v>2372</v>
      </c>
      <c r="O195" s="211" t="s">
        <v>2366</v>
      </c>
      <c r="P195" s="211" t="s">
        <v>1513</v>
      </c>
      <c r="Q195" s="211" t="s">
        <v>1384</v>
      </c>
      <c r="R195" s="211" t="s">
        <v>1502</v>
      </c>
      <c r="S195" s="211" t="s">
        <v>1409</v>
      </c>
      <c r="T195" s="211" t="s">
        <v>2373</v>
      </c>
      <c r="U195" s="211" t="s">
        <v>2374</v>
      </c>
      <c r="V195" s="211" t="s">
        <v>1430</v>
      </c>
      <c r="W195" s="211" t="s">
        <v>1944</v>
      </c>
      <c r="X195" s="211" t="s">
        <v>1402</v>
      </c>
    </row>
    <row r="196" spans="1:25">
      <c r="B196" s="14" t="s">
        <v>2367</v>
      </c>
      <c r="C196" s="14">
        <v>4</v>
      </c>
      <c r="D196" s="14">
        <v>2</v>
      </c>
      <c r="E196" s="14">
        <v>4</v>
      </c>
      <c r="F196" s="14">
        <v>4</v>
      </c>
      <c r="G196" s="14">
        <v>4</v>
      </c>
      <c r="H196" s="14">
        <v>4</v>
      </c>
      <c r="I196" s="14">
        <v>4</v>
      </c>
      <c r="J196" s="14">
        <v>4</v>
      </c>
      <c r="K196" s="14">
        <v>4</v>
      </c>
      <c r="L196" s="14">
        <v>4</v>
      </c>
      <c r="M196" s="14">
        <v>4</v>
      </c>
      <c r="N196" s="14">
        <v>4</v>
      </c>
      <c r="O196" s="14">
        <v>4</v>
      </c>
      <c r="P196" s="14">
        <v>5</v>
      </c>
      <c r="Q196" s="14">
        <v>4</v>
      </c>
      <c r="R196" s="14">
        <v>4</v>
      </c>
      <c r="S196" s="14">
        <v>4</v>
      </c>
      <c r="T196" s="14">
        <v>4</v>
      </c>
      <c r="U196" s="14">
        <v>4</v>
      </c>
      <c r="V196" s="14">
        <v>4</v>
      </c>
      <c r="W196" s="14">
        <v>4</v>
      </c>
      <c r="X196" s="14">
        <v>3</v>
      </c>
    </row>
    <row r="197" spans="1:25">
      <c r="B197" s="14" t="s">
        <v>2368</v>
      </c>
      <c r="C197" s="14">
        <v>3</v>
      </c>
      <c r="D197" s="14">
        <v>30</v>
      </c>
      <c r="E197" s="14">
        <v>10</v>
      </c>
      <c r="F197" s="14">
        <v>10</v>
      </c>
      <c r="G197" s="14">
        <v>5</v>
      </c>
      <c r="H197" s="14">
        <v>10</v>
      </c>
      <c r="I197" s="14">
        <v>14</v>
      </c>
      <c r="J197" s="14">
        <v>7</v>
      </c>
      <c r="K197" s="14">
        <v>10</v>
      </c>
      <c r="L197" s="14">
        <v>7</v>
      </c>
      <c r="M197" s="14">
        <v>15</v>
      </c>
      <c r="N197" s="14">
        <v>5</v>
      </c>
      <c r="O197" s="14">
        <v>20</v>
      </c>
      <c r="P197" s="14">
        <v>3</v>
      </c>
      <c r="Q197" s="14">
        <v>7</v>
      </c>
      <c r="R197" s="14">
        <v>10</v>
      </c>
      <c r="S197" s="14">
        <v>14</v>
      </c>
      <c r="T197" s="14">
        <v>10</v>
      </c>
      <c r="U197" s="14">
        <v>21</v>
      </c>
      <c r="V197" s="14">
        <v>5</v>
      </c>
      <c r="W197" s="14">
        <v>10</v>
      </c>
      <c r="X197" s="14">
        <v>5</v>
      </c>
    </row>
    <row r="198" spans="1:25">
      <c r="B198" s="14" t="s">
        <v>2369</v>
      </c>
      <c r="C198" s="14">
        <v>30</v>
      </c>
      <c r="D198" s="14">
        <v>90</v>
      </c>
      <c r="E198" s="14">
        <v>60</v>
      </c>
      <c r="F198" s="14">
        <v>70</v>
      </c>
      <c r="G198" s="14">
        <v>45</v>
      </c>
      <c r="H198" s="14">
        <v>500</v>
      </c>
      <c r="I198" s="14">
        <v>70</v>
      </c>
      <c r="J198" s="14">
        <v>14</v>
      </c>
      <c r="K198" s="14">
        <v>14</v>
      </c>
      <c r="L198" s="14">
        <v>45</v>
      </c>
      <c r="M198" s="14">
        <v>100</v>
      </c>
      <c r="N198" s="14">
        <v>30</v>
      </c>
      <c r="O198" s="14">
        <v>27</v>
      </c>
      <c r="P198" s="14">
        <v>90</v>
      </c>
      <c r="Q198" s="14">
        <v>50</v>
      </c>
      <c r="R198" s="14">
        <v>30</v>
      </c>
      <c r="S198" s="14">
        <v>120</v>
      </c>
      <c r="T198" s="14">
        <v>40</v>
      </c>
      <c r="U198" s="14">
        <v>100</v>
      </c>
      <c r="V198" s="14">
        <v>75</v>
      </c>
      <c r="W198" s="14">
        <v>30</v>
      </c>
      <c r="X198" s="14">
        <v>30</v>
      </c>
    </row>
    <row r="199" spans="1:25">
      <c r="B199" s="14" t="s">
        <v>2424</v>
      </c>
      <c r="C199" s="215">
        <v>17.5</v>
      </c>
      <c r="D199" s="212">
        <v>60</v>
      </c>
      <c r="E199" s="215">
        <v>17</v>
      </c>
      <c r="F199" s="212">
        <v>42.5</v>
      </c>
      <c r="G199" s="215">
        <v>15</v>
      </c>
      <c r="H199" s="212">
        <v>37</v>
      </c>
      <c r="I199" s="212">
        <v>35</v>
      </c>
      <c r="J199" s="215">
        <v>12</v>
      </c>
      <c r="K199" s="215">
        <v>10</v>
      </c>
      <c r="L199" s="212">
        <v>22</v>
      </c>
      <c r="M199" s="212">
        <v>30</v>
      </c>
      <c r="N199" s="212">
        <v>23</v>
      </c>
      <c r="O199" s="212">
        <v>22.5</v>
      </c>
      <c r="P199" s="212">
        <v>21</v>
      </c>
      <c r="Q199" s="212">
        <v>30</v>
      </c>
      <c r="R199" s="215">
        <v>15.5</v>
      </c>
      <c r="S199" s="212">
        <v>27.5</v>
      </c>
      <c r="T199" s="212">
        <v>20.5</v>
      </c>
      <c r="U199" s="212">
        <v>25.5</v>
      </c>
      <c r="V199" s="215">
        <v>17.5</v>
      </c>
      <c r="W199" s="215">
        <v>18.5</v>
      </c>
      <c r="X199" s="212">
        <v>30</v>
      </c>
      <c r="Y199" s="59"/>
    </row>
    <row r="205" spans="1:25">
      <c r="A205" s="192" t="s">
        <v>2203</v>
      </c>
      <c r="B205" s="14" t="s">
        <v>2365</v>
      </c>
      <c r="C205" s="211" t="s">
        <v>1405</v>
      </c>
      <c r="D205" s="211" t="s">
        <v>1473</v>
      </c>
      <c r="E205" s="211" t="s">
        <v>2423</v>
      </c>
      <c r="F205" s="211" t="s">
        <v>1967</v>
      </c>
      <c r="G205" s="211" t="s">
        <v>1435</v>
      </c>
      <c r="H205" s="211" t="s">
        <v>1430</v>
      </c>
      <c r="I205" s="211" t="s">
        <v>1402</v>
      </c>
    </row>
    <row r="206" spans="1:25">
      <c r="B206" s="14" t="s">
        <v>2367</v>
      </c>
      <c r="C206" s="14">
        <v>9</v>
      </c>
      <c r="D206" s="14">
        <v>9</v>
      </c>
      <c r="E206" s="14">
        <v>10</v>
      </c>
      <c r="F206" s="14">
        <v>10</v>
      </c>
      <c r="G206" s="14">
        <v>10</v>
      </c>
      <c r="H206" s="14">
        <v>10</v>
      </c>
      <c r="I206" s="14">
        <v>10</v>
      </c>
    </row>
    <row r="207" spans="1:25">
      <c r="B207" s="14" t="s">
        <v>2368</v>
      </c>
      <c r="C207" s="14">
        <v>30</v>
      </c>
      <c r="D207" s="14">
        <v>30</v>
      </c>
      <c r="E207" s="14">
        <v>25</v>
      </c>
      <c r="F207" s="14">
        <v>30</v>
      </c>
      <c r="G207" s="14">
        <v>15</v>
      </c>
      <c r="H207" s="14">
        <v>15</v>
      </c>
      <c r="I207" s="14">
        <v>20</v>
      </c>
    </row>
    <row r="208" spans="1:25">
      <c r="B208" s="14" t="s">
        <v>2369</v>
      </c>
      <c r="C208" s="14">
        <v>60</v>
      </c>
      <c r="D208" s="14">
        <v>60</v>
      </c>
      <c r="E208" s="14">
        <v>90</v>
      </c>
      <c r="F208" s="14">
        <v>12500</v>
      </c>
      <c r="G208" s="14">
        <v>90</v>
      </c>
      <c r="H208" s="14">
        <v>60</v>
      </c>
      <c r="I208" s="14">
        <v>120</v>
      </c>
    </row>
    <row r="209" spans="1:23">
      <c r="B209" s="14" t="s">
        <v>2424</v>
      </c>
      <c r="C209" s="214">
        <v>30</v>
      </c>
      <c r="D209" s="214">
        <v>30</v>
      </c>
      <c r="E209" s="214">
        <v>60</v>
      </c>
      <c r="F209" s="214">
        <v>90</v>
      </c>
      <c r="G209" s="214">
        <v>30</v>
      </c>
      <c r="H209" s="214">
        <v>30</v>
      </c>
      <c r="I209" s="214">
        <v>45</v>
      </c>
    </row>
    <row r="214" spans="1:23">
      <c r="A214" s="192" t="s">
        <v>2209</v>
      </c>
      <c r="B214" s="14" t="s">
        <v>2365</v>
      </c>
      <c r="C214" s="211" t="s">
        <v>1405</v>
      </c>
      <c r="D214" s="211" t="s">
        <v>2423</v>
      </c>
      <c r="E214" s="211" t="s">
        <v>1459</v>
      </c>
      <c r="F214" s="211" t="s">
        <v>1365</v>
      </c>
      <c r="G214" s="211" t="s">
        <v>1438</v>
      </c>
      <c r="H214" s="211" t="s">
        <v>1426</v>
      </c>
      <c r="I214" s="211" t="s">
        <v>1435</v>
      </c>
      <c r="J214" s="211" t="s">
        <v>1344</v>
      </c>
      <c r="K214" s="211" t="s">
        <v>2371</v>
      </c>
      <c r="L214" s="211" t="s">
        <v>2372</v>
      </c>
      <c r="M214" s="211" t="s">
        <v>2366</v>
      </c>
      <c r="N214" s="211" t="s">
        <v>1513</v>
      </c>
      <c r="O214" s="211" t="s">
        <v>1384</v>
      </c>
      <c r="P214" s="211" t="s">
        <v>1502</v>
      </c>
      <c r="Q214" s="211" t="s">
        <v>1409</v>
      </c>
      <c r="R214" s="211" t="s">
        <v>2373</v>
      </c>
      <c r="S214" s="211" t="s">
        <v>1430</v>
      </c>
      <c r="T214" s="211" t="s">
        <v>1944</v>
      </c>
      <c r="U214" s="211" t="s">
        <v>1402</v>
      </c>
    </row>
    <row r="215" spans="1:23">
      <c r="B215" s="14" t="s">
        <v>2367</v>
      </c>
      <c r="C215" s="14">
        <v>5</v>
      </c>
      <c r="D215" s="14">
        <v>4</v>
      </c>
      <c r="E215" s="14">
        <v>4</v>
      </c>
      <c r="F215" s="14">
        <v>4</v>
      </c>
      <c r="G215" s="14">
        <v>3</v>
      </c>
      <c r="H215" s="14">
        <v>3</v>
      </c>
      <c r="I215" s="14">
        <v>2</v>
      </c>
      <c r="J215" s="14">
        <v>1</v>
      </c>
      <c r="K215" s="14">
        <v>4</v>
      </c>
      <c r="L215" s="14">
        <v>4</v>
      </c>
      <c r="M215" s="14">
        <v>5</v>
      </c>
      <c r="N215" s="14">
        <v>5</v>
      </c>
      <c r="O215" s="14">
        <v>3</v>
      </c>
      <c r="P215" s="14">
        <v>3</v>
      </c>
      <c r="Q215" s="14">
        <v>4</v>
      </c>
      <c r="R215" s="14">
        <v>5</v>
      </c>
      <c r="S215" s="14">
        <v>4</v>
      </c>
      <c r="T215" s="14">
        <v>3</v>
      </c>
      <c r="U215" s="14">
        <v>7</v>
      </c>
    </row>
    <row r="216" spans="1:23">
      <c r="B216" s="14" t="s">
        <v>2368</v>
      </c>
      <c r="C216" s="14">
        <v>15</v>
      </c>
      <c r="D216" s="14">
        <v>30</v>
      </c>
      <c r="E216" s="14">
        <v>10</v>
      </c>
      <c r="F216" s="14">
        <v>25</v>
      </c>
      <c r="G216" s="14">
        <v>25</v>
      </c>
      <c r="H216" s="14">
        <v>30</v>
      </c>
      <c r="I216" s="14">
        <v>60</v>
      </c>
      <c r="J216" s="14">
        <v>25</v>
      </c>
      <c r="K216" s="14">
        <v>30</v>
      </c>
      <c r="L216" s="14">
        <v>25</v>
      </c>
      <c r="M216" s="14">
        <v>30</v>
      </c>
      <c r="N216" s="14">
        <v>30</v>
      </c>
      <c r="O216" s="14">
        <v>45</v>
      </c>
      <c r="P216" s="14">
        <v>30</v>
      </c>
      <c r="Q216" s="14">
        <v>30</v>
      </c>
      <c r="R216" s="14">
        <v>30</v>
      </c>
      <c r="S216" s="14">
        <v>30</v>
      </c>
      <c r="T216" s="14">
        <v>60</v>
      </c>
      <c r="U216" s="14">
        <v>30</v>
      </c>
    </row>
    <row r="217" spans="1:23">
      <c r="B217" s="14" t="s">
        <v>2369</v>
      </c>
      <c r="C217" s="14">
        <v>30</v>
      </c>
      <c r="D217" s="14">
        <v>90</v>
      </c>
      <c r="E217" s="14">
        <v>90</v>
      </c>
      <c r="F217" s="14">
        <v>150</v>
      </c>
      <c r="G217" s="14">
        <v>60</v>
      </c>
      <c r="H217" s="14">
        <v>30</v>
      </c>
      <c r="I217" s="14">
        <v>250</v>
      </c>
      <c r="J217" s="14">
        <v>25</v>
      </c>
      <c r="K217" s="14">
        <v>60</v>
      </c>
      <c r="L217" s="14">
        <v>60</v>
      </c>
      <c r="M217" s="14">
        <v>45</v>
      </c>
      <c r="N217" s="14">
        <v>30</v>
      </c>
      <c r="O217" s="14">
        <v>60</v>
      </c>
      <c r="P217" s="14">
        <v>60</v>
      </c>
      <c r="Q217" s="14">
        <v>200</v>
      </c>
      <c r="R217" s="14">
        <v>60</v>
      </c>
      <c r="S217" s="14">
        <v>60</v>
      </c>
      <c r="T217" s="14">
        <v>60</v>
      </c>
      <c r="U217" s="14">
        <v>100</v>
      </c>
    </row>
    <row r="218" spans="1:23">
      <c r="B218" s="14" t="s">
        <v>2424</v>
      </c>
      <c r="C218" s="212">
        <v>25</v>
      </c>
      <c r="D218" s="212">
        <v>45</v>
      </c>
      <c r="E218" s="212">
        <v>70</v>
      </c>
      <c r="F218" s="212">
        <v>60</v>
      </c>
      <c r="G218" s="212">
        <v>30</v>
      </c>
      <c r="H218" s="212">
        <v>30</v>
      </c>
      <c r="I218" s="212">
        <v>155</v>
      </c>
      <c r="J218" s="212">
        <v>25</v>
      </c>
      <c r="K218" s="212">
        <v>60</v>
      </c>
      <c r="L218" s="212">
        <v>37.5</v>
      </c>
      <c r="M218" s="212">
        <v>30</v>
      </c>
      <c r="N218" s="212">
        <v>30</v>
      </c>
      <c r="O218" s="212">
        <v>60</v>
      </c>
      <c r="P218" s="212">
        <v>45</v>
      </c>
      <c r="Q218" s="212">
        <v>95</v>
      </c>
      <c r="R218" s="212">
        <v>60</v>
      </c>
      <c r="S218" s="212">
        <v>52.5</v>
      </c>
      <c r="T218" s="212">
        <v>60</v>
      </c>
      <c r="U218" s="212">
        <v>60</v>
      </c>
      <c r="V218" s="59"/>
    </row>
    <row r="223" spans="1:23">
      <c r="A223" s="192" t="s">
        <v>2285</v>
      </c>
      <c r="B223" s="14" t="s">
        <v>2365</v>
      </c>
      <c r="C223" s="211" t="s">
        <v>1405</v>
      </c>
      <c r="D223" s="211" t="s">
        <v>1473</v>
      </c>
      <c r="E223" s="211" t="s">
        <v>2423</v>
      </c>
      <c r="F223" s="211" t="s">
        <v>1459</v>
      </c>
      <c r="G223" s="211" t="s">
        <v>1365</v>
      </c>
      <c r="H223" s="211" t="s">
        <v>1438</v>
      </c>
      <c r="I223" s="211" t="s">
        <v>1426</v>
      </c>
      <c r="J223" s="211" t="s">
        <v>1967</v>
      </c>
      <c r="K223" s="211" t="s">
        <v>1435</v>
      </c>
      <c r="L223" s="211" t="s">
        <v>1344</v>
      </c>
      <c r="M223" s="211" t="s">
        <v>2371</v>
      </c>
      <c r="N223" s="211" t="s">
        <v>2372</v>
      </c>
      <c r="O223" s="211" t="s">
        <v>2366</v>
      </c>
      <c r="P223" s="211" t="s">
        <v>1513</v>
      </c>
      <c r="Q223" s="211" t="s">
        <v>1384</v>
      </c>
      <c r="R223" s="211" t="s">
        <v>1502</v>
      </c>
      <c r="S223" s="211" t="s">
        <v>1409</v>
      </c>
      <c r="T223" s="211" t="s">
        <v>2373</v>
      </c>
      <c r="U223" s="211" t="s">
        <v>1430</v>
      </c>
      <c r="V223" s="211" t="s">
        <v>1944</v>
      </c>
      <c r="W223" s="211" t="s">
        <v>1402</v>
      </c>
    </row>
    <row r="224" spans="1:23">
      <c r="B224" s="14" t="s">
        <v>2367</v>
      </c>
      <c r="C224" s="14">
        <v>4</v>
      </c>
      <c r="D224" s="14">
        <v>4</v>
      </c>
      <c r="E224" s="14">
        <v>4</v>
      </c>
      <c r="F224" s="14">
        <v>4</v>
      </c>
      <c r="G224" s="14">
        <v>4</v>
      </c>
      <c r="H224" s="14">
        <v>4</v>
      </c>
      <c r="I224" s="14">
        <v>4</v>
      </c>
      <c r="J224" s="14">
        <v>3</v>
      </c>
      <c r="K224" s="14">
        <v>3</v>
      </c>
      <c r="L224" s="14">
        <v>4</v>
      </c>
      <c r="M224" s="14">
        <v>2</v>
      </c>
      <c r="N224" s="14">
        <v>2</v>
      </c>
      <c r="O224" s="14">
        <v>3</v>
      </c>
      <c r="P224" s="14">
        <v>3</v>
      </c>
      <c r="Q224" s="14">
        <v>3</v>
      </c>
      <c r="R224" s="14">
        <v>3</v>
      </c>
      <c r="S224" s="14">
        <v>2</v>
      </c>
      <c r="T224" s="14">
        <v>1</v>
      </c>
      <c r="U224" s="14">
        <v>2</v>
      </c>
      <c r="V224" s="14">
        <v>2</v>
      </c>
      <c r="W224" s="14">
        <v>2</v>
      </c>
    </row>
    <row r="225" spans="1:24">
      <c r="B225" s="14" t="s">
        <v>2368</v>
      </c>
      <c r="C225" s="14">
        <v>60</v>
      </c>
      <c r="D225" s="14">
        <v>15</v>
      </c>
      <c r="E225" s="14">
        <v>30</v>
      </c>
      <c r="F225" s="14">
        <v>30</v>
      </c>
      <c r="G225" s="14">
        <v>90</v>
      </c>
      <c r="H225" s="14">
        <v>170</v>
      </c>
      <c r="I225" s="14">
        <v>90</v>
      </c>
      <c r="J225" s="14">
        <v>30</v>
      </c>
      <c r="K225" s="14">
        <v>90</v>
      </c>
      <c r="L225" s="14">
        <v>15</v>
      </c>
      <c r="M225" s="14">
        <v>30</v>
      </c>
      <c r="N225" s="14">
        <v>90</v>
      </c>
      <c r="O225" s="14">
        <v>30</v>
      </c>
      <c r="P225" s="14">
        <v>30</v>
      </c>
      <c r="Q225" s="14">
        <v>95</v>
      </c>
      <c r="R225" s="14">
        <v>90</v>
      </c>
      <c r="S225" s="14">
        <v>50</v>
      </c>
      <c r="T225" s="14">
        <v>150</v>
      </c>
      <c r="U225" s="14">
        <v>30</v>
      </c>
      <c r="V225" s="14">
        <v>240</v>
      </c>
      <c r="W225" s="14">
        <v>90</v>
      </c>
    </row>
    <row r="226" spans="1:24">
      <c r="B226" s="14" t="s">
        <v>2369</v>
      </c>
      <c r="C226" s="14">
        <v>120</v>
      </c>
      <c r="D226" s="14">
        <v>30</v>
      </c>
      <c r="E226" s="14">
        <v>180</v>
      </c>
      <c r="F226" s="14">
        <v>180</v>
      </c>
      <c r="G226" s="14">
        <v>200</v>
      </c>
      <c r="H226" s="14">
        <v>360</v>
      </c>
      <c r="I226" s="14">
        <v>200</v>
      </c>
      <c r="J226" s="14">
        <v>60</v>
      </c>
      <c r="K226" s="14">
        <v>240</v>
      </c>
      <c r="L226" s="14">
        <v>240</v>
      </c>
      <c r="M226" s="14">
        <v>50</v>
      </c>
      <c r="N226" s="14">
        <v>130</v>
      </c>
      <c r="O226" s="14">
        <v>130</v>
      </c>
      <c r="P226" s="14">
        <v>180</v>
      </c>
      <c r="Q226" s="14">
        <v>180</v>
      </c>
      <c r="R226" s="14">
        <v>250</v>
      </c>
      <c r="S226" s="14">
        <v>60</v>
      </c>
      <c r="T226" s="14">
        <v>150</v>
      </c>
      <c r="U226" s="14">
        <v>90</v>
      </c>
      <c r="V226" s="14">
        <v>360</v>
      </c>
      <c r="W226" s="14">
        <v>180</v>
      </c>
    </row>
    <row r="227" spans="1:24">
      <c r="B227" s="14" t="s">
        <v>2424</v>
      </c>
      <c r="C227" s="212">
        <v>105</v>
      </c>
      <c r="D227" s="212">
        <v>22.5</v>
      </c>
      <c r="E227" s="212">
        <v>105</v>
      </c>
      <c r="F227" s="212">
        <v>105</v>
      </c>
      <c r="G227" s="212">
        <v>105</v>
      </c>
      <c r="H227" s="212">
        <v>300</v>
      </c>
      <c r="I227" s="212">
        <v>120</v>
      </c>
      <c r="J227" s="212">
        <v>45</v>
      </c>
      <c r="K227" s="212">
        <v>90</v>
      </c>
      <c r="L227" s="212">
        <v>22.5</v>
      </c>
      <c r="M227" s="212">
        <v>40</v>
      </c>
      <c r="N227" s="212">
        <v>110</v>
      </c>
      <c r="O227" s="212">
        <v>60</v>
      </c>
      <c r="P227" s="212">
        <v>60</v>
      </c>
      <c r="Q227" s="212">
        <v>180</v>
      </c>
      <c r="R227" s="212">
        <v>90</v>
      </c>
      <c r="S227" s="212">
        <v>55</v>
      </c>
      <c r="T227" s="212">
        <v>150</v>
      </c>
      <c r="U227" s="212">
        <v>60</v>
      </c>
      <c r="V227" s="212">
        <v>300</v>
      </c>
      <c r="W227" s="212">
        <v>135</v>
      </c>
    </row>
    <row r="235" spans="1:24">
      <c r="C235" s="59"/>
      <c r="D235" s="59"/>
      <c r="E235" s="59"/>
      <c r="F235" s="59"/>
      <c r="G235" s="59"/>
      <c r="H235" s="59"/>
      <c r="I235" s="59"/>
      <c r="J235" s="59"/>
      <c r="K235" s="59"/>
      <c r="L235" s="59"/>
      <c r="P235" s="59"/>
      <c r="S235" s="59"/>
      <c r="T235" s="59"/>
      <c r="U235" s="59"/>
      <c r="V235" s="59"/>
      <c r="W235" s="59"/>
      <c r="X235" s="59"/>
    </row>
    <row r="239" spans="1:24">
      <c r="A239" s="10" t="s">
        <v>2426</v>
      </c>
      <c r="B239" s="11"/>
      <c r="C239" s="12"/>
      <c r="D239" s="12"/>
      <c r="E239" s="12"/>
    </row>
    <row r="242" spans="1:24">
      <c r="A242" s="13" t="s">
        <v>1515</v>
      </c>
      <c r="B242" s="14" t="s">
        <v>2365</v>
      </c>
      <c r="C242" s="211" t="s">
        <v>2379</v>
      </c>
      <c r="D242" s="211" t="s">
        <v>2380</v>
      </c>
      <c r="E242" s="211" t="s">
        <v>2381</v>
      </c>
      <c r="F242" s="211" t="s">
        <v>2382</v>
      </c>
      <c r="G242" s="211" t="s">
        <v>2383</v>
      </c>
      <c r="H242" s="211" t="s">
        <v>2384</v>
      </c>
      <c r="I242" s="211" t="s">
        <v>2385</v>
      </c>
      <c r="J242" s="211" t="s">
        <v>2386</v>
      </c>
      <c r="K242" s="211" t="s">
        <v>1548</v>
      </c>
      <c r="L242" s="211" t="s">
        <v>2243</v>
      </c>
      <c r="M242" s="211" t="s">
        <v>2244</v>
      </c>
      <c r="N242" s="211" t="s">
        <v>2387</v>
      </c>
      <c r="O242" s="211" t="s">
        <v>2388</v>
      </c>
      <c r="P242" s="211" t="s">
        <v>2389</v>
      </c>
      <c r="Q242" s="211" t="s">
        <v>2390</v>
      </c>
      <c r="R242" s="211" t="s">
        <v>2391</v>
      </c>
      <c r="S242" s="211" t="s">
        <v>2392</v>
      </c>
      <c r="T242" s="211" t="s">
        <v>2393</v>
      </c>
      <c r="U242" s="211" t="s">
        <v>2264</v>
      </c>
      <c r="V242" s="211" t="s">
        <v>2394</v>
      </c>
      <c r="W242" s="211" t="s">
        <v>2395</v>
      </c>
      <c r="X242" s="211" t="s">
        <v>2270</v>
      </c>
    </row>
    <row r="243" spans="1:24">
      <c r="B243" s="14" t="s">
        <v>2367</v>
      </c>
      <c r="C243" s="14">
        <v>4</v>
      </c>
      <c r="D243" s="14">
        <v>4</v>
      </c>
      <c r="E243" s="14">
        <v>4</v>
      </c>
      <c r="F243" s="14">
        <v>4</v>
      </c>
      <c r="G243" s="14">
        <v>4</v>
      </c>
      <c r="H243" s="14">
        <v>2</v>
      </c>
      <c r="I243" s="14">
        <v>4</v>
      </c>
      <c r="J243" s="14">
        <v>4</v>
      </c>
      <c r="K243" s="14">
        <v>4</v>
      </c>
      <c r="L243" s="14">
        <v>4</v>
      </c>
      <c r="M243" s="14">
        <v>4</v>
      </c>
      <c r="N243" s="14">
        <v>4</v>
      </c>
      <c r="O243" s="14">
        <v>4</v>
      </c>
      <c r="P243" s="14">
        <v>1</v>
      </c>
      <c r="Q243" s="14">
        <v>3</v>
      </c>
      <c r="R243" s="14">
        <v>4</v>
      </c>
      <c r="S243" s="14">
        <v>4</v>
      </c>
      <c r="T243" s="14">
        <v>4</v>
      </c>
      <c r="U243" s="14">
        <v>4</v>
      </c>
      <c r="V243" s="14">
        <v>4</v>
      </c>
      <c r="W243" s="14">
        <v>4</v>
      </c>
      <c r="X243" s="14">
        <v>4</v>
      </c>
    </row>
    <row r="244" spans="1:24">
      <c r="B244" s="14" t="s">
        <v>2368</v>
      </c>
      <c r="C244" s="14">
        <v>15</v>
      </c>
      <c r="D244" s="14">
        <v>10</v>
      </c>
      <c r="E244" s="14">
        <v>15</v>
      </c>
      <c r="F244" s="14">
        <v>10</v>
      </c>
      <c r="G244" s="14">
        <v>10</v>
      </c>
      <c r="H244" s="14">
        <v>3</v>
      </c>
      <c r="I244" s="14">
        <v>1</v>
      </c>
      <c r="J244" s="14">
        <v>1</v>
      </c>
      <c r="K244" s="14">
        <v>3</v>
      </c>
      <c r="L244" s="14">
        <v>2</v>
      </c>
      <c r="M244" s="14">
        <v>2</v>
      </c>
      <c r="N244" s="14">
        <v>10</v>
      </c>
      <c r="O244" s="14">
        <v>10</v>
      </c>
      <c r="P244" s="14">
        <v>7</v>
      </c>
      <c r="Q244" s="14">
        <v>10</v>
      </c>
      <c r="R244" s="14">
        <v>7</v>
      </c>
      <c r="S244" s="14">
        <v>2</v>
      </c>
      <c r="T244" s="14">
        <v>1</v>
      </c>
      <c r="U244" s="14">
        <v>7</v>
      </c>
      <c r="V244" s="14">
        <v>5</v>
      </c>
      <c r="W244" s="14">
        <v>8</v>
      </c>
      <c r="X244" s="14">
        <v>10</v>
      </c>
    </row>
    <row r="245" spans="1:24">
      <c r="B245" s="14" t="s">
        <v>2369</v>
      </c>
      <c r="C245" s="14">
        <v>20</v>
      </c>
      <c r="D245" s="14">
        <v>15</v>
      </c>
      <c r="E245" s="14">
        <v>25</v>
      </c>
      <c r="F245" s="14">
        <v>15</v>
      </c>
      <c r="G245" s="14">
        <v>15</v>
      </c>
      <c r="H245" s="14">
        <v>4</v>
      </c>
      <c r="I245" s="14">
        <v>2</v>
      </c>
      <c r="J245" s="14">
        <v>2</v>
      </c>
      <c r="K245" s="14">
        <v>3</v>
      </c>
      <c r="L245" s="14">
        <v>25</v>
      </c>
      <c r="M245" s="14">
        <v>5</v>
      </c>
      <c r="N245" s="14">
        <v>20</v>
      </c>
      <c r="O245" s="14">
        <v>25</v>
      </c>
      <c r="P245" s="14">
        <v>7</v>
      </c>
      <c r="Q245" s="14">
        <v>30</v>
      </c>
      <c r="R245" s="14">
        <v>15</v>
      </c>
      <c r="S245" s="14">
        <v>5</v>
      </c>
      <c r="T245" s="14">
        <v>4</v>
      </c>
      <c r="U245" s="14">
        <v>20</v>
      </c>
      <c r="V245" s="14">
        <v>25</v>
      </c>
      <c r="W245" s="14">
        <v>15</v>
      </c>
      <c r="X245" s="14">
        <v>30</v>
      </c>
    </row>
    <row r="246" spans="1:24">
      <c r="B246" s="14" t="s">
        <v>2424</v>
      </c>
      <c r="C246" s="215">
        <v>17.5</v>
      </c>
      <c r="D246" s="215">
        <v>14.5</v>
      </c>
      <c r="E246" s="215">
        <v>17.5</v>
      </c>
      <c r="F246" s="215">
        <v>14.5</v>
      </c>
      <c r="G246" s="215">
        <v>14.5</v>
      </c>
      <c r="H246" s="215">
        <v>3.5</v>
      </c>
      <c r="I246" s="215">
        <v>1.5</v>
      </c>
      <c r="J246" s="215">
        <v>1.5</v>
      </c>
      <c r="K246" s="215">
        <v>3</v>
      </c>
      <c r="L246" s="215">
        <v>17.5</v>
      </c>
      <c r="M246" s="215">
        <v>2</v>
      </c>
      <c r="N246" s="215">
        <v>14.5</v>
      </c>
      <c r="O246" s="215">
        <v>15</v>
      </c>
      <c r="P246" s="215">
        <v>7</v>
      </c>
      <c r="Q246" s="215">
        <v>30</v>
      </c>
      <c r="R246" s="215">
        <v>11</v>
      </c>
      <c r="S246" s="215">
        <v>3</v>
      </c>
      <c r="T246" s="215">
        <v>2.5</v>
      </c>
      <c r="U246" s="215">
        <v>11</v>
      </c>
      <c r="V246" s="215">
        <v>17.5</v>
      </c>
      <c r="W246" s="215">
        <v>12.5</v>
      </c>
      <c r="X246" s="215">
        <v>12.5</v>
      </c>
    </row>
    <row r="247" spans="1:24">
      <c r="C247" s="59"/>
      <c r="D247" s="59"/>
      <c r="E247" s="59"/>
      <c r="F247" s="59"/>
      <c r="G247" s="59"/>
      <c r="H247" s="59"/>
      <c r="I247" s="59"/>
      <c r="J247" s="59"/>
      <c r="K247" s="59"/>
      <c r="L247" s="59"/>
      <c r="M247" s="59"/>
      <c r="N247" s="59"/>
      <c r="O247" s="59"/>
      <c r="P247" s="59"/>
      <c r="Q247" s="59"/>
      <c r="R247" s="59"/>
      <c r="S247" s="59"/>
      <c r="T247" s="59"/>
      <c r="U247" s="59"/>
      <c r="V247" s="59"/>
      <c r="W247" s="59"/>
    </row>
    <row r="251" spans="1:24" ht="23.1" customHeight="1">
      <c r="A251" s="330" t="s">
        <v>2427</v>
      </c>
      <c r="B251" s="330"/>
      <c r="C251" s="330"/>
      <c r="D251" s="330"/>
      <c r="E251" s="330"/>
      <c r="F251" s="330"/>
      <c r="G251" s="330"/>
      <c r="H251" s="330"/>
      <c r="I251" s="330"/>
      <c r="J251" s="330"/>
    </row>
    <row r="253" spans="1:24">
      <c r="A253" s="21" t="s">
        <v>2428</v>
      </c>
      <c r="B253" s="21" t="s">
        <v>2429</v>
      </c>
      <c r="C253" s="21" t="s">
        <v>2430</v>
      </c>
    </row>
    <row r="254" spans="1:24">
      <c r="A254" s="14" t="s">
        <v>1970</v>
      </c>
      <c r="B254" s="14" t="s">
        <v>1294</v>
      </c>
      <c r="C254" s="14">
        <v>4</v>
      </c>
    </row>
    <row r="255" spans="1:24">
      <c r="A255" s="14" t="s">
        <v>1785</v>
      </c>
      <c r="B255" s="14" t="s">
        <v>1294</v>
      </c>
      <c r="C255" s="14">
        <v>12</v>
      </c>
    </row>
    <row r="256" spans="1:24">
      <c r="A256" s="14" t="s">
        <v>2431</v>
      </c>
      <c r="B256" s="14" t="s">
        <v>1294</v>
      </c>
      <c r="C256" s="14">
        <v>12</v>
      </c>
    </row>
    <row r="257" spans="1:3">
      <c r="A257" s="14" t="s">
        <v>1686</v>
      </c>
      <c r="B257" s="14" t="s">
        <v>1294</v>
      </c>
      <c r="C257" s="14">
        <v>1</v>
      </c>
    </row>
    <row r="258" spans="1:3">
      <c r="A258" s="14" t="s">
        <v>1586</v>
      </c>
      <c r="B258" s="14" t="s">
        <v>1294</v>
      </c>
      <c r="C258" s="14">
        <v>5</v>
      </c>
    </row>
    <row r="292" spans="1:18">
      <c r="A292" s="121" t="s">
        <v>2432</v>
      </c>
      <c r="B292" s="96"/>
      <c r="C292" s="96"/>
      <c r="D292" s="96"/>
      <c r="E292" s="96"/>
      <c r="F292" s="96"/>
      <c r="G292" s="96"/>
      <c r="H292" s="96"/>
      <c r="I292" s="96"/>
      <c r="J292" s="96"/>
      <c r="K292" s="97"/>
      <c r="L292" s="97"/>
      <c r="M292" s="18"/>
      <c r="N292" s="19"/>
      <c r="O292" s="19"/>
      <c r="P292" s="18"/>
      <c r="Q292" s="18"/>
      <c r="R292" s="18"/>
    </row>
    <row r="297" spans="1:18">
      <c r="A297" s="121" t="s">
        <v>2433</v>
      </c>
      <c r="B297" s="96"/>
      <c r="C297" s="96"/>
      <c r="D297" s="96"/>
      <c r="E297" s="96"/>
      <c r="F297" s="96"/>
      <c r="G297" s="96"/>
      <c r="H297" s="96"/>
      <c r="I297" s="96"/>
      <c r="J297" s="96"/>
      <c r="K297" s="97"/>
      <c r="L297" s="97"/>
      <c r="M297" s="18"/>
      <c r="N297" s="19"/>
      <c r="O297" s="19"/>
      <c r="P297" s="18"/>
      <c r="Q297" s="18"/>
      <c r="R297" s="18"/>
    </row>
    <row r="300" spans="1:18">
      <c r="A300" s="158" t="s">
        <v>2426</v>
      </c>
      <c r="C300" s="96"/>
      <c r="D300" s="96"/>
      <c r="E300" s="96"/>
    </row>
    <row r="306" spans="1:18">
      <c r="A306" s="26"/>
    </row>
    <row r="307" spans="1:18">
      <c r="A307" s="26"/>
    </row>
    <row r="308" spans="1:18">
      <c r="A308" s="26"/>
    </row>
    <row r="309" spans="1:18">
      <c r="A309" s="26"/>
    </row>
    <row r="310" spans="1:18">
      <c r="A310" s="26"/>
    </row>
    <row r="311" spans="1:18">
      <c r="A311" s="26"/>
    </row>
    <row r="312" spans="1:18">
      <c r="A312" s="26"/>
    </row>
    <row r="315" spans="1:18">
      <c r="A315" s="121" t="s">
        <v>2434</v>
      </c>
      <c r="B315" s="96"/>
      <c r="C315" s="96"/>
      <c r="D315" s="96"/>
      <c r="E315" s="96"/>
      <c r="F315" s="96"/>
      <c r="G315" s="96"/>
      <c r="H315" s="96"/>
      <c r="I315" s="96"/>
      <c r="J315" s="96"/>
      <c r="K315" s="97"/>
      <c r="L315" s="97"/>
      <c r="M315" s="18"/>
      <c r="N315" s="19"/>
      <c r="O315" s="19"/>
      <c r="P315" s="18"/>
      <c r="Q315" s="18"/>
      <c r="R315" s="18"/>
    </row>
    <row r="318" spans="1:18">
      <c r="A318" s="158" t="s">
        <v>2435</v>
      </c>
      <c r="B318" s="158"/>
      <c r="C318" s="158"/>
      <c r="D318" s="158"/>
      <c r="E318" s="158"/>
      <c r="F318" s="158"/>
      <c r="G318" s="158"/>
      <c r="H318" s="158"/>
    </row>
  </sheetData>
  <mergeCells count="1">
    <mergeCell ref="A251:J251"/>
  </mergeCells>
  <conditionalFormatting sqref="C5:C6 C49:C54">
    <cfRule type="dataBar" priority="37">
      <dataBar>
        <cfvo type="min"/>
        <cfvo type="max"/>
        <color rgb="FFFF555A"/>
      </dataBar>
      <extLst>
        <ext xmlns:x14="http://schemas.microsoft.com/office/spreadsheetml/2009/9/main" uri="{B025F937-C7B1-47D3-B67F-A62EFF666E3E}">
          <x14:id>{F445BD7F-5B38-4EC8-827F-7548CB0F2178}</x14:id>
        </ext>
      </extLst>
    </cfRule>
  </conditionalFormatting>
  <conditionalFormatting sqref="C7:C48">
    <cfRule type="dataBar" priority="2">
      <dataBar>
        <cfvo type="min"/>
        <cfvo type="max"/>
        <color rgb="FFFF555A"/>
      </dataBar>
      <extLst>
        <ext xmlns:x14="http://schemas.microsoft.com/office/spreadsheetml/2009/9/main" uri="{B025F937-C7B1-47D3-B67F-A62EFF666E3E}">
          <x14:id>{309A16C1-8475-45C8-9F79-0346FAA20E1C}</x14:id>
        </ext>
      </extLst>
    </cfRule>
  </conditionalFormatting>
  <conditionalFormatting sqref="C60:C61">
    <cfRule type="dataBar" priority="4">
      <dataBar>
        <cfvo type="min"/>
        <cfvo type="max"/>
        <color rgb="FFFF555A"/>
      </dataBar>
      <extLst>
        <ext xmlns:x14="http://schemas.microsoft.com/office/spreadsheetml/2009/9/main" uri="{B025F937-C7B1-47D3-B67F-A62EFF666E3E}">
          <x14:id>{023BF660-5D69-4C6C-BFC4-6909AFAD1B4F}</x14:id>
        </ext>
      </extLst>
    </cfRule>
  </conditionalFormatting>
  <conditionalFormatting sqref="C62:C98">
    <cfRule type="dataBar" priority="1">
      <dataBar>
        <cfvo type="min"/>
        <cfvo type="max"/>
        <color rgb="FFFF555A"/>
      </dataBar>
      <extLst>
        <ext xmlns:x14="http://schemas.microsoft.com/office/spreadsheetml/2009/9/main" uri="{B025F937-C7B1-47D3-B67F-A62EFF666E3E}">
          <x14:id>{88AD7D36-9FBB-49A2-9740-CF90C6E032CB}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445BD7F-5B38-4EC8-827F-7548CB0F2178}">
            <x14:dataBar minLength="0" maxLength="100" gradient="0">
              <x14:cfvo type="autoMin"/>
              <x14:cfvo type="autoMax"/>
              <x14:negativeFillColor rgb="FFFF0000"/>
              <x14:axisColor rgb="FF000000"/>
            </x14:dataBar>
          </x14:cfRule>
          <xm:sqref>C5:C6 C49:C54</xm:sqref>
        </x14:conditionalFormatting>
        <x14:conditionalFormatting xmlns:xm="http://schemas.microsoft.com/office/excel/2006/main">
          <x14:cfRule type="dataBar" id="{309A16C1-8475-45C8-9F79-0346FAA20E1C}">
            <x14:dataBar minLength="0" maxLength="100" gradient="0">
              <x14:cfvo type="autoMin"/>
              <x14:cfvo type="autoMax"/>
              <x14:negativeFillColor rgb="FFFF0000"/>
              <x14:axisColor rgb="FF000000"/>
            </x14:dataBar>
          </x14:cfRule>
          <xm:sqref>C7:C48</xm:sqref>
        </x14:conditionalFormatting>
        <x14:conditionalFormatting xmlns:xm="http://schemas.microsoft.com/office/excel/2006/main">
          <x14:cfRule type="dataBar" id="{023BF660-5D69-4C6C-BFC4-6909AFAD1B4F}">
            <x14:dataBar minLength="0" maxLength="100" gradient="0">
              <x14:cfvo type="autoMin"/>
              <x14:cfvo type="autoMax"/>
              <x14:negativeFillColor rgb="FFFF0000"/>
              <x14:axisColor rgb="FF000000"/>
            </x14:dataBar>
          </x14:cfRule>
          <xm:sqref>C60:C61</xm:sqref>
        </x14:conditionalFormatting>
        <x14:conditionalFormatting xmlns:xm="http://schemas.microsoft.com/office/excel/2006/main">
          <x14:cfRule type="dataBar" id="{88AD7D36-9FBB-49A2-9740-CF90C6E032CB}">
            <x14:dataBar minLength="0" maxLength="100" gradient="0">
              <x14:cfvo type="autoMin"/>
              <x14:cfvo type="autoMax"/>
              <x14:negativeFillColor rgb="FFFF0000"/>
              <x14:axisColor rgb="FF000000"/>
            </x14:dataBar>
          </x14:cfRule>
          <xm:sqref>C62:C98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111"/>
  <sheetViews>
    <sheetView topLeftCell="A60" zoomScale="80" zoomScaleNormal="80" workbookViewId="0">
      <selection activeCell="E81" sqref="E81"/>
    </sheetView>
  </sheetViews>
  <sheetFormatPr defaultColWidth="32.42578125" defaultRowHeight="17.45"/>
  <cols>
    <col min="1" max="1" width="30.5703125" style="13" bestFit="1" customWidth="1"/>
    <col min="2" max="2" width="28.140625" style="13" bestFit="1" customWidth="1"/>
    <col min="3" max="3" width="19.140625" style="13" bestFit="1" customWidth="1"/>
    <col min="4" max="4" width="22.140625" style="13" bestFit="1" customWidth="1"/>
    <col min="5" max="5" width="20.5703125" style="13" bestFit="1" customWidth="1"/>
    <col min="6" max="6" width="21.140625" style="13" bestFit="1" customWidth="1"/>
    <col min="7" max="7" width="25.42578125" style="13" bestFit="1" customWidth="1"/>
    <col min="8" max="8" width="16.140625" style="13" bestFit="1" customWidth="1"/>
    <col min="9" max="9" width="24.85546875" style="13" bestFit="1" customWidth="1"/>
    <col min="10" max="10" width="20.5703125" style="13" bestFit="1" customWidth="1"/>
    <col min="11" max="11" width="20.7109375" style="13" bestFit="1" customWidth="1"/>
    <col min="12" max="12" width="22.42578125" style="13" bestFit="1" customWidth="1"/>
    <col min="13" max="13" width="15.85546875" style="13" bestFit="1" customWidth="1"/>
    <col min="14" max="14" width="15.140625" style="13" bestFit="1" customWidth="1"/>
    <col min="15" max="15" width="17.28515625" style="13" bestFit="1" customWidth="1"/>
    <col min="16" max="16" width="15.140625" style="13" bestFit="1" customWidth="1"/>
    <col min="17" max="16384" width="32.42578125" style="13"/>
  </cols>
  <sheetData>
    <row r="3" spans="1:18">
      <c r="A3" s="120" t="s">
        <v>2436</v>
      </c>
      <c r="B3" s="12"/>
      <c r="C3" s="12"/>
      <c r="D3" s="12"/>
      <c r="E3" s="12"/>
      <c r="F3" s="96"/>
      <c r="G3" s="96"/>
      <c r="H3" s="96"/>
      <c r="I3" s="96"/>
      <c r="J3" s="96"/>
      <c r="K3" s="97"/>
      <c r="L3" s="97"/>
      <c r="M3" s="18"/>
      <c r="N3" s="19"/>
      <c r="O3" s="19"/>
      <c r="P3" s="18"/>
      <c r="Q3" s="18"/>
      <c r="R3" s="18"/>
    </row>
    <row r="7" spans="1:18">
      <c r="A7" s="189" t="s">
        <v>2437</v>
      </c>
      <c r="B7" s="189" t="s">
        <v>2438</v>
      </c>
    </row>
    <row r="8" spans="1:18">
      <c r="A8" s="189" t="s">
        <v>2439</v>
      </c>
      <c r="B8" s="13" t="s">
        <v>1973</v>
      </c>
      <c r="C8" s="13" t="s">
        <v>2080</v>
      </c>
      <c r="D8" s="13" t="s">
        <v>1519</v>
      </c>
      <c r="E8" s="13" t="s">
        <v>1904</v>
      </c>
      <c r="F8" s="13" t="s">
        <v>1958</v>
      </c>
      <c r="G8" s="13" t="s">
        <v>1290</v>
      </c>
      <c r="H8" s="13" t="s">
        <v>1789</v>
      </c>
      <c r="I8" s="13" t="s">
        <v>1556</v>
      </c>
      <c r="J8" s="13" t="s">
        <v>1660</v>
      </c>
      <c r="K8" s="13" t="s">
        <v>1689</v>
      </c>
      <c r="L8" s="13" t="s">
        <v>1382</v>
      </c>
      <c r="M8" s="13" t="s">
        <v>1590</v>
      </c>
      <c r="N8" s="13" t="s">
        <v>2052</v>
      </c>
      <c r="O8" s="13" t="s">
        <v>1829</v>
      </c>
      <c r="P8" s="13" t="s">
        <v>2440</v>
      </c>
    </row>
    <row r="9" spans="1:18">
      <c r="A9" s="26" t="s">
        <v>1315</v>
      </c>
      <c r="B9" s="13">
        <v>2</v>
      </c>
      <c r="C9" s="13">
        <v>3</v>
      </c>
      <c r="D9" s="13">
        <v>1</v>
      </c>
      <c r="E9" s="13">
        <v>11</v>
      </c>
      <c r="F9" s="13">
        <v>1</v>
      </c>
      <c r="G9" s="13">
        <v>5</v>
      </c>
      <c r="I9" s="13">
        <v>4</v>
      </c>
      <c r="J9" s="13">
        <v>2</v>
      </c>
      <c r="K9" s="13">
        <v>3</v>
      </c>
      <c r="L9" s="13">
        <v>23</v>
      </c>
      <c r="N9" s="13">
        <v>8</v>
      </c>
      <c r="O9" s="13">
        <v>3</v>
      </c>
      <c r="P9" s="13">
        <v>66</v>
      </c>
      <c r="Q9" s="57">
        <f>GETPIVOTDATA("i_taille_magasin",$A$7,"i_taille_magasin","30a100")/GETPIVOTDATA("i_taille_magasin",$A$7)</f>
        <v>0.41772151898734178</v>
      </c>
    </row>
    <row r="10" spans="1:18">
      <c r="A10" s="26" t="s">
        <v>1295</v>
      </c>
      <c r="B10" s="13">
        <v>12</v>
      </c>
      <c r="C10" s="13">
        <v>1</v>
      </c>
      <c r="E10" s="13">
        <v>10</v>
      </c>
      <c r="F10" s="13">
        <v>2</v>
      </c>
      <c r="G10" s="13">
        <v>8</v>
      </c>
      <c r="H10" s="13">
        <v>23</v>
      </c>
      <c r="K10" s="13">
        <v>5</v>
      </c>
      <c r="L10" s="13">
        <v>13</v>
      </c>
      <c r="M10" s="13">
        <v>3</v>
      </c>
      <c r="N10" s="13">
        <v>7</v>
      </c>
      <c r="P10" s="13">
        <v>84</v>
      </c>
      <c r="Q10" s="57">
        <f>GETPIVOTDATA("i_taille_magasin",$A$7,"i_taille_magasin","moins30")/GETPIVOTDATA("i_taille_magasin",$A$7)</f>
        <v>0.53164556962025311</v>
      </c>
    </row>
    <row r="11" spans="1:18">
      <c r="A11" s="26" t="s">
        <v>1360</v>
      </c>
      <c r="D11" s="13">
        <v>2</v>
      </c>
      <c r="G11" s="13">
        <v>1</v>
      </c>
      <c r="J11" s="13">
        <v>5</v>
      </c>
      <c r="P11" s="13">
        <v>8</v>
      </c>
      <c r="Q11" s="57">
        <f>GETPIVOTDATA("i_taille_magasin",$A$7,"i_taille_magasin","plus100")/GETPIVOTDATA("i_taille_magasin",$A$7)</f>
        <v>5.0632911392405063E-2</v>
      </c>
    </row>
    <row r="12" spans="1:18">
      <c r="A12" s="26" t="s">
        <v>2440</v>
      </c>
      <c r="B12" s="13">
        <v>14</v>
      </c>
      <c r="C12" s="13">
        <v>4</v>
      </c>
      <c r="D12" s="13">
        <v>3</v>
      </c>
      <c r="E12" s="13">
        <v>21</v>
      </c>
      <c r="F12" s="13">
        <v>3</v>
      </c>
      <c r="G12" s="13">
        <v>14</v>
      </c>
      <c r="H12" s="13">
        <v>23</v>
      </c>
      <c r="I12" s="13">
        <v>4</v>
      </c>
      <c r="J12" s="13">
        <v>7</v>
      </c>
      <c r="K12" s="13">
        <v>8</v>
      </c>
      <c r="L12" s="13">
        <v>36</v>
      </c>
      <c r="M12" s="13">
        <v>3</v>
      </c>
      <c r="N12" s="13">
        <v>15</v>
      </c>
      <c r="O12" s="13">
        <v>3</v>
      </c>
      <c r="P12" s="13">
        <v>158</v>
      </c>
    </row>
    <row r="13" spans="1:18">
      <c r="A13"/>
      <c r="B13"/>
      <c r="C13"/>
      <c r="D13"/>
      <c r="E13"/>
      <c r="F13"/>
      <c r="G13"/>
      <c r="H13"/>
      <c r="I13"/>
      <c r="J13"/>
      <c r="K13"/>
      <c r="L13"/>
      <c r="M13"/>
      <c r="N13"/>
      <c r="O13"/>
      <c r="P13"/>
    </row>
    <row r="23" spans="1:18">
      <c r="A23" s="120" t="s">
        <v>2441</v>
      </c>
      <c r="B23" s="12"/>
      <c r="C23" s="12"/>
      <c r="D23" s="12"/>
      <c r="E23" s="12"/>
      <c r="F23" s="96"/>
      <c r="G23" s="96"/>
      <c r="H23" s="96"/>
      <c r="I23" s="96"/>
      <c r="J23" s="96"/>
      <c r="K23" s="97"/>
      <c r="L23" s="97"/>
      <c r="M23" s="18"/>
      <c r="N23" s="19"/>
      <c r="O23" s="19"/>
      <c r="P23" s="18"/>
      <c r="Q23" s="18"/>
      <c r="R23" s="18"/>
    </row>
    <row r="24" spans="1:18">
      <c r="A24" s="13" t="s">
        <v>2442</v>
      </c>
    </row>
    <row r="26" spans="1:18">
      <c r="A26" s="189" t="s">
        <v>2439</v>
      </c>
      <c r="B26" s="13" t="s">
        <v>2443</v>
      </c>
      <c r="C26" s="13" t="s">
        <v>2444</v>
      </c>
      <c r="D26" s="13" t="s">
        <v>2445</v>
      </c>
      <c r="E26" s="13" t="s">
        <v>2446</v>
      </c>
      <c r="F26" s="13" t="s">
        <v>2447</v>
      </c>
      <c r="G26" s="13" t="s">
        <v>2448</v>
      </c>
      <c r="H26" s="13" t="s">
        <v>2449</v>
      </c>
      <c r="I26" s="13" t="s">
        <v>2450</v>
      </c>
    </row>
    <row r="27" spans="1:18">
      <c r="A27" s="26" t="s">
        <v>1519</v>
      </c>
      <c r="B27" s="13">
        <v>1</v>
      </c>
      <c r="C27" s="13">
        <v>0</v>
      </c>
      <c r="D27" s="13">
        <v>4</v>
      </c>
      <c r="E27" s="13">
        <v>0</v>
      </c>
      <c r="F27" s="13">
        <v>0</v>
      </c>
      <c r="G27" s="13">
        <v>0</v>
      </c>
      <c r="H27" s="13">
        <v>0</v>
      </c>
      <c r="I27" s="13">
        <v>0</v>
      </c>
    </row>
    <row r="28" spans="1:18">
      <c r="A28" s="26" t="s">
        <v>1904</v>
      </c>
      <c r="B28" s="13">
        <v>6</v>
      </c>
      <c r="C28" s="13">
        <v>0</v>
      </c>
      <c r="D28" s="13">
        <v>6</v>
      </c>
      <c r="E28" s="13">
        <v>1</v>
      </c>
      <c r="F28" s="13">
        <v>0</v>
      </c>
      <c r="G28" s="13">
        <v>0</v>
      </c>
      <c r="H28" s="13">
        <v>0</v>
      </c>
      <c r="I28" s="13">
        <v>0</v>
      </c>
    </row>
    <row r="29" spans="1:18">
      <c r="A29" s="26" t="s">
        <v>1290</v>
      </c>
      <c r="B29" s="13">
        <v>5</v>
      </c>
      <c r="C29" s="13">
        <v>1</v>
      </c>
      <c r="D29" s="13">
        <v>10</v>
      </c>
      <c r="E29" s="13">
        <v>12</v>
      </c>
      <c r="F29" s="13">
        <v>0</v>
      </c>
      <c r="G29" s="13">
        <v>0</v>
      </c>
      <c r="H29" s="13">
        <v>0</v>
      </c>
      <c r="I29" s="13">
        <v>0</v>
      </c>
    </row>
    <row r="30" spans="1:18">
      <c r="A30" s="26" t="s">
        <v>1789</v>
      </c>
      <c r="B30" s="13">
        <v>0</v>
      </c>
      <c r="C30" s="13">
        <v>0</v>
      </c>
      <c r="D30" s="13">
        <v>20</v>
      </c>
      <c r="E30" s="13">
        <v>1</v>
      </c>
      <c r="F30" s="13">
        <v>0</v>
      </c>
      <c r="G30" s="13">
        <v>0</v>
      </c>
      <c r="H30" s="13">
        <v>0</v>
      </c>
      <c r="I30" s="13">
        <v>0</v>
      </c>
    </row>
    <row r="31" spans="1:18">
      <c r="A31" s="26" t="s">
        <v>1556</v>
      </c>
      <c r="B31" s="13">
        <v>1</v>
      </c>
      <c r="C31" s="13">
        <v>0</v>
      </c>
      <c r="D31" s="13">
        <v>4</v>
      </c>
      <c r="E31" s="13">
        <v>4</v>
      </c>
      <c r="F31" s="13">
        <v>0</v>
      </c>
      <c r="G31" s="13">
        <v>3</v>
      </c>
      <c r="H31" s="13">
        <v>3</v>
      </c>
      <c r="I31" s="13">
        <v>0</v>
      </c>
    </row>
    <row r="32" spans="1:18">
      <c r="A32" s="26" t="s">
        <v>1689</v>
      </c>
      <c r="B32" s="13">
        <v>0</v>
      </c>
      <c r="C32" s="13">
        <v>0</v>
      </c>
      <c r="D32" s="13">
        <v>3</v>
      </c>
      <c r="E32" s="13">
        <v>5</v>
      </c>
      <c r="F32" s="13">
        <v>0</v>
      </c>
      <c r="G32" s="13">
        <v>1</v>
      </c>
      <c r="H32" s="13">
        <v>0</v>
      </c>
      <c r="I32" s="13">
        <v>0</v>
      </c>
    </row>
    <row r="33" spans="1:18">
      <c r="A33" s="26" t="s">
        <v>1382</v>
      </c>
      <c r="B33" s="13">
        <v>6</v>
      </c>
      <c r="C33" s="13">
        <v>2</v>
      </c>
      <c r="D33" s="13">
        <v>22</v>
      </c>
      <c r="E33" s="13">
        <v>7</v>
      </c>
      <c r="F33" s="13">
        <v>0</v>
      </c>
      <c r="G33" s="13">
        <v>0</v>
      </c>
      <c r="H33" s="13">
        <v>0</v>
      </c>
      <c r="I33" s="13">
        <v>0</v>
      </c>
    </row>
    <row r="34" spans="1:18">
      <c r="A34" s="26" t="s">
        <v>1590</v>
      </c>
      <c r="B34" s="13">
        <v>2</v>
      </c>
      <c r="C34" s="13">
        <v>0</v>
      </c>
      <c r="D34" s="13">
        <v>0</v>
      </c>
      <c r="E34" s="13">
        <v>0</v>
      </c>
      <c r="F34" s="13">
        <v>0</v>
      </c>
      <c r="G34" s="13">
        <v>10</v>
      </c>
      <c r="H34" s="13">
        <v>0</v>
      </c>
      <c r="I34" s="13">
        <v>0</v>
      </c>
    </row>
    <row r="35" spans="1:18">
      <c r="A35" s="26" t="s">
        <v>1829</v>
      </c>
      <c r="B35" s="13">
        <v>0</v>
      </c>
      <c r="C35" s="13">
        <v>0</v>
      </c>
      <c r="D35" s="13">
        <v>4</v>
      </c>
      <c r="E35" s="13">
        <v>3</v>
      </c>
      <c r="F35" s="13">
        <v>0</v>
      </c>
      <c r="G35" s="13">
        <v>0</v>
      </c>
      <c r="H35" s="13">
        <v>0</v>
      </c>
      <c r="I35" s="13">
        <v>0</v>
      </c>
    </row>
    <row r="36" spans="1:18">
      <c r="A36" s="26" t="s">
        <v>1660</v>
      </c>
      <c r="B36" s="13">
        <v>7</v>
      </c>
      <c r="C36" s="13">
        <v>0</v>
      </c>
      <c r="D36" s="13">
        <v>7</v>
      </c>
      <c r="E36" s="13">
        <v>6</v>
      </c>
      <c r="F36" s="13">
        <v>1</v>
      </c>
      <c r="G36" s="13">
        <v>7</v>
      </c>
      <c r="H36" s="13">
        <v>7</v>
      </c>
      <c r="I36" s="13">
        <v>0</v>
      </c>
    </row>
    <row r="37" spans="1:18">
      <c r="A37" s="26" t="s">
        <v>1958</v>
      </c>
      <c r="B37" s="13">
        <v>0</v>
      </c>
      <c r="C37" s="13">
        <v>0</v>
      </c>
      <c r="D37" s="13">
        <v>1</v>
      </c>
      <c r="E37" s="13">
        <v>1</v>
      </c>
      <c r="F37" s="13">
        <v>0</v>
      </c>
      <c r="G37" s="13">
        <v>2</v>
      </c>
      <c r="H37" s="13">
        <v>0</v>
      </c>
      <c r="I37" s="13">
        <v>0</v>
      </c>
    </row>
    <row r="38" spans="1:18">
      <c r="A38" s="26" t="s">
        <v>1973</v>
      </c>
      <c r="B38" s="13">
        <v>0</v>
      </c>
      <c r="C38" s="13">
        <v>0</v>
      </c>
      <c r="D38" s="13">
        <v>12</v>
      </c>
      <c r="E38" s="13">
        <v>11</v>
      </c>
      <c r="F38" s="13">
        <v>0</v>
      </c>
      <c r="G38" s="13">
        <v>3</v>
      </c>
      <c r="H38" s="13">
        <v>0</v>
      </c>
      <c r="I38" s="13">
        <v>2</v>
      </c>
    </row>
    <row r="39" spans="1:18">
      <c r="A39" s="26" t="s">
        <v>2052</v>
      </c>
      <c r="B39" s="13">
        <v>0</v>
      </c>
      <c r="C39" s="13">
        <v>0</v>
      </c>
      <c r="D39" s="13">
        <v>0</v>
      </c>
      <c r="E39" s="13">
        <v>2</v>
      </c>
      <c r="F39" s="13">
        <v>0</v>
      </c>
      <c r="G39" s="13">
        <v>0</v>
      </c>
      <c r="H39" s="13">
        <v>0</v>
      </c>
      <c r="I39" s="13">
        <v>0</v>
      </c>
    </row>
    <row r="40" spans="1:18">
      <c r="A40" s="26" t="s">
        <v>2440</v>
      </c>
      <c r="B40" s="13">
        <v>28</v>
      </c>
      <c r="C40" s="13">
        <v>3</v>
      </c>
      <c r="D40" s="13">
        <v>93</v>
      </c>
      <c r="E40" s="13">
        <v>53</v>
      </c>
      <c r="F40" s="13">
        <v>1</v>
      </c>
      <c r="G40" s="13">
        <v>26</v>
      </c>
      <c r="H40" s="13">
        <v>10</v>
      </c>
      <c r="I40" s="13">
        <v>2</v>
      </c>
    </row>
    <row r="41" spans="1:18">
      <c r="A41" s="26"/>
    </row>
    <row r="42" spans="1:18">
      <c r="A42" s="26"/>
    </row>
    <row r="43" spans="1:18">
      <c r="A43" s="26"/>
    </row>
    <row r="44" spans="1:18">
      <c r="A44" s="26"/>
    </row>
    <row r="45" spans="1:18">
      <c r="A45" s="120" t="s">
        <v>2451</v>
      </c>
      <c r="B45" s="12"/>
      <c r="C45" s="12"/>
      <c r="D45" s="12"/>
      <c r="E45" s="12"/>
      <c r="F45" s="96"/>
      <c r="G45" s="96"/>
      <c r="H45" s="96"/>
      <c r="I45" s="96"/>
      <c r="J45" s="96"/>
      <c r="K45" s="97"/>
      <c r="L45" s="97"/>
      <c r="M45" s="18"/>
      <c r="N45" s="19"/>
      <c r="O45" s="19"/>
      <c r="P45" s="18"/>
      <c r="Q45" s="18"/>
      <c r="R45" s="18"/>
    </row>
    <row r="48" spans="1:18">
      <c r="A48" s="20" t="s">
        <v>2207</v>
      </c>
    </row>
    <row r="49" spans="1:9" ht="52.5">
      <c r="B49" s="14" t="s">
        <v>2365</v>
      </c>
      <c r="C49" s="220" t="s">
        <v>2452</v>
      </c>
      <c r="D49" s="220" t="s">
        <v>2453</v>
      </c>
      <c r="E49" s="220" t="s">
        <v>2454</v>
      </c>
      <c r="F49" s="219" t="s">
        <v>2455</v>
      </c>
      <c r="G49" s="219" t="s">
        <v>2456</v>
      </c>
      <c r="H49" s="24" t="s">
        <v>2457</v>
      </c>
      <c r="I49" s="23" t="s">
        <v>2458</v>
      </c>
    </row>
    <row r="50" spans="1:9">
      <c r="B50" s="14" t="s">
        <v>2459</v>
      </c>
      <c r="C50" s="221">
        <v>14</v>
      </c>
      <c r="D50" s="221">
        <v>14</v>
      </c>
      <c r="E50" s="221">
        <v>14</v>
      </c>
      <c r="F50" s="222" t="s">
        <v>2460</v>
      </c>
      <c r="G50" s="222" t="s">
        <v>2460</v>
      </c>
      <c r="H50" s="221">
        <v>14</v>
      </c>
      <c r="I50" s="14">
        <v>9</v>
      </c>
    </row>
    <row r="54" spans="1:9">
      <c r="A54" s="20" t="s">
        <v>2403</v>
      </c>
    </row>
    <row r="55" spans="1:9" ht="52.5">
      <c r="B55" s="14" t="s">
        <v>2365</v>
      </c>
      <c r="C55" s="219" t="s">
        <v>2452</v>
      </c>
      <c r="D55" s="220" t="s">
        <v>2453</v>
      </c>
      <c r="E55" s="220" t="s">
        <v>2454</v>
      </c>
      <c r="F55" s="219" t="s">
        <v>2455</v>
      </c>
      <c r="G55" s="219" t="s">
        <v>2456</v>
      </c>
      <c r="H55" s="24" t="s">
        <v>2457</v>
      </c>
      <c r="I55" s="24" t="s">
        <v>2458</v>
      </c>
    </row>
    <row r="56" spans="1:9">
      <c r="B56" s="14" t="s">
        <v>2461</v>
      </c>
      <c r="C56" s="14">
        <v>2</v>
      </c>
      <c r="D56" s="14">
        <v>4</v>
      </c>
      <c r="E56" s="14">
        <v>4</v>
      </c>
      <c r="F56" s="14">
        <v>2</v>
      </c>
      <c r="G56" s="14">
        <v>2</v>
      </c>
      <c r="H56" s="14">
        <v>4</v>
      </c>
      <c r="I56" s="14">
        <v>4</v>
      </c>
    </row>
    <row r="59" spans="1:9">
      <c r="A59" s="20" t="s">
        <v>2375</v>
      </c>
    </row>
    <row r="60" spans="1:9" ht="52.5">
      <c r="B60" s="14" t="s">
        <v>2365</v>
      </c>
      <c r="C60" s="220" t="s">
        <v>2452</v>
      </c>
      <c r="D60" s="220" t="s">
        <v>2453</v>
      </c>
      <c r="E60" s="220" t="s">
        <v>2454</v>
      </c>
      <c r="F60" s="218" t="s">
        <v>2455</v>
      </c>
      <c r="G60" s="218" t="s">
        <v>2456</v>
      </c>
      <c r="H60" s="24" t="s">
        <v>2457</v>
      </c>
      <c r="I60" s="24" t="s">
        <v>2458</v>
      </c>
    </row>
    <row r="61" spans="1:9">
      <c r="B61" s="14" t="s">
        <v>2462</v>
      </c>
      <c r="C61" s="14">
        <v>21</v>
      </c>
      <c r="D61" s="14">
        <v>21</v>
      </c>
      <c r="E61" s="14">
        <v>21</v>
      </c>
      <c r="F61" s="14">
        <v>17</v>
      </c>
      <c r="G61" s="14">
        <v>17</v>
      </c>
      <c r="H61" s="14">
        <v>21</v>
      </c>
      <c r="I61" s="14">
        <v>21</v>
      </c>
    </row>
    <row r="65" spans="1:9">
      <c r="A65" s="20" t="s">
        <v>2463</v>
      </c>
    </row>
    <row r="66" spans="1:9" ht="52.5">
      <c r="B66" s="14" t="s">
        <v>2365</v>
      </c>
      <c r="C66" s="220" t="s">
        <v>2452</v>
      </c>
      <c r="D66" s="220" t="s">
        <v>2453</v>
      </c>
      <c r="E66" s="220" t="s">
        <v>2454</v>
      </c>
      <c r="F66" s="220" t="s">
        <v>2455</v>
      </c>
      <c r="G66" s="220" t="s">
        <v>2456</v>
      </c>
      <c r="H66" s="24" t="s">
        <v>2457</v>
      </c>
      <c r="I66" s="24" t="s">
        <v>2458</v>
      </c>
    </row>
    <row r="67" spans="1:9">
      <c r="B67" s="14" t="s">
        <v>2459</v>
      </c>
      <c r="C67" s="14">
        <v>14</v>
      </c>
      <c r="D67" s="14">
        <v>14</v>
      </c>
      <c r="E67" s="14">
        <v>14</v>
      </c>
      <c r="F67" s="14">
        <v>14</v>
      </c>
      <c r="G67" s="14">
        <v>14</v>
      </c>
      <c r="H67" s="14">
        <v>14</v>
      </c>
      <c r="I67" s="14">
        <v>14</v>
      </c>
    </row>
    <row r="70" spans="1:9">
      <c r="A70" s="20" t="s">
        <v>2205</v>
      </c>
    </row>
    <row r="71" spans="1:9" ht="52.5">
      <c r="B71" s="14" t="s">
        <v>2365</v>
      </c>
      <c r="C71" s="220" t="s">
        <v>2453</v>
      </c>
      <c r="D71" s="220" t="s">
        <v>2454</v>
      </c>
      <c r="E71" s="220" t="s">
        <v>2455</v>
      </c>
      <c r="F71" s="220" t="s">
        <v>2456</v>
      </c>
      <c r="G71" s="24" t="s">
        <v>2457</v>
      </c>
      <c r="H71" s="24" t="s">
        <v>2458</v>
      </c>
    </row>
    <row r="72" spans="1:9">
      <c r="B72" s="14" t="s">
        <v>2464</v>
      </c>
      <c r="C72" s="14">
        <v>23</v>
      </c>
      <c r="D72" s="14">
        <v>23</v>
      </c>
      <c r="E72" s="14">
        <v>23</v>
      </c>
      <c r="F72" s="14">
        <v>23</v>
      </c>
      <c r="G72" s="14">
        <v>23</v>
      </c>
      <c r="H72" s="14">
        <v>23</v>
      </c>
    </row>
    <row r="75" spans="1:9">
      <c r="A75" s="20" t="s">
        <v>2206</v>
      </c>
    </row>
    <row r="76" spans="1:9" ht="52.5">
      <c r="B76" s="14" t="s">
        <v>2365</v>
      </c>
      <c r="C76" s="218" t="s">
        <v>2452</v>
      </c>
      <c r="D76" s="218" t="s">
        <v>2453</v>
      </c>
      <c r="E76" s="218" t="s">
        <v>2454</v>
      </c>
      <c r="F76" s="218" t="s">
        <v>2455</v>
      </c>
      <c r="G76" s="218" t="s">
        <v>2456</v>
      </c>
      <c r="H76" s="25" t="s">
        <v>2457</v>
      </c>
      <c r="I76" s="25" t="s">
        <v>2458</v>
      </c>
    </row>
    <row r="77" spans="1:9">
      <c r="B77" s="14" t="s">
        <v>2461</v>
      </c>
      <c r="C77" s="14">
        <v>3</v>
      </c>
      <c r="D77" s="14">
        <v>3</v>
      </c>
      <c r="E77" s="14">
        <v>3</v>
      </c>
      <c r="F77" s="14">
        <v>3</v>
      </c>
      <c r="G77" s="14">
        <v>3</v>
      </c>
      <c r="H77" s="14">
        <v>3</v>
      </c>
      <c r="I77" s="14">
        <v>3</v>
      </c>
    </row>
    <row r="81" spans="1:9">
      <c r="A81" s="20" t="s">
        <v>2210</v>
      </c>
    </row>
    <row r="82" spans="1:9" ht="52.5">
      <c r="B82" s="14" t="s">
        <v>2365</v>
      </c>
      <c r="C82" s="220" t="s">
        <v>2452</v>
      </c>
      <c r="D82" s="220" t="s">
        <v>2453</v>
      </c>
      <c r="E82" s="220" t="s">
        <v>2454</v>
      </c>
      <c r="F82" s="220" t="s">
        <v>2455</v>
      </c>
      <c r="G82" s="220" t="s">
        <v>2456</v>
      </c>
      <c r="H82" s="24" t="s">
        <v>2457</v>
      </c>
      <c r="I82" s="24" t="s">
        <v>2458</v>
      </c>
    </row>
    <row r="83" spans="1:9">
      <c r="B83" s="14" t="s">
        <v>2465</v>
      </c>
      <c r="C83" s="14">
        <v>7</v>
      </c>
      <c r="D83" s="14">
        <v>7</v>
      </c>
      <c r="E83" s="14">
        <v>7</v>
      </c>
      <c r="F83" s="14">
        <v>7</v>
      </c>
      <c r="G83" s="14">
        <v>7</v>
      </c>
      <c r="H83" s="14">
        <v>7</v>
      </c>
      <c r="I83" s="14">
        <v>7</v>
      </c>
    </row>
    <row r="86" spans="1:9">
      <c r="A86" s="20" t="s">
        <v>2204</v>
      </c>
    </row>
    <row r="87" spans="1:9" ht="52.5">
      <c r="B87" s="14" t="s">
        <v>2365</v>
      </c>
      <c r="C87" s="220" t="s">
        <v>2452</v>
      </c>
      <c r="D87" s="220" t="s">
        <v>2453</v>
      </c>
      <c r="E87" s="220" t="s">
        <v>2454</v>
      </c>
      <c r="F87" s="220" t="s">
        <v>2455</v>
      </c>
      <c r="G87" s="220" t="s">
        <v>2456</v>
      </c>
      <c r="H87" s="24" t="s">
        <v>2457</v>
      </c>
      <c r="I87" s="24" t="s">
        <v>2458</v>
      </c>
    </row>
    <row r="88" spans="1:9">
      <c r="B88" s="14" t="s">
        <v>2466</v>
      </c>
      <c r="C88" s="14">
        <v>8</v>
      </c>
      <c r="D88" s="14">
        <v>8</v>
      </c>
      <c r="E88" s="14">
        <v>8</v>
      </c>
      <c r="F88" s="14">
        <v>8</v>
      </c>
      <c r="G88" s="14">
        <v>8</v>
      </c>
      <c r="H88" s="14">
        <v>8</v>
      </c>
      <c r="I88" s="14">
        <v>8</v>
      </c>
    </row>
    <row r="91" spans="1:9">
      <c r="A91" s="20" t="s">
        <v>2377</v>
      </c>
    </row>
    <row r="92" spans="1:9" ht="52.5">
      <c r="B92" s="14" t="s">
        <v>2365</v>
      </c>
      <c r="C92" s="220" t="s">
        <v>2452</v>
      </c>
      <c r="D92" s="220" t="s">
        <v>2453</v>
      </c>
      <c r="E92" s="220" t="s">
        <v>2454</v>
      </c>
      <c r="F92" s="220" t="s">
        <v>2455</v>
      </c>
      <c r="G92" s="220" t="s">
        <v>2456</v>
      </c>
      <c r="H92" s="24" t="s">
        <v>2457</v>
      </c>
      <c r="I92" s="24" t="s">
        <v>2458</v>
      </c>
    </row>
    <row r="93" spans="1:9">
      <c r="B93" s="14" t="s">
        <v>2467</v>
      </c>
      <c r="C93" s="14">
        <v>37</v>
      </c>
      <c r="D93" s="14">
        <v>37</v>
      </c>
      <c r="E93" s="14">
        <v>37</v>
      </c>
      <c r="F93" s="14">
        <v>37</v>
      </c>
      <c r="G93" s="14">
        <v>37</v>
      </c>
      <c r="H93" s="14">
        <v>37</v>
      </c>
      <c r="I93" s="14">
        <v>37</v>
      </c>
    </row>
    <row r="96" spans="1:9">
      <c r="A96" s="20" t="s">
        <v>2203</v>
      </c>
    </row>
    <row r="97" spans="1:9">
      <c r="B97" s="14" t="s">
        <v>2365</v>
      </c>
      <c r="C97" s="23" t="s">
        <v>2457</v>
      </c>
      <c r="D97" s="23" t="s">
        <v>2458</v>
      </c>
    </row>
    <row r="98" spans="1:9">
      <c r="B98" s="14" t="s">
        <v>2468</v>
      </c>
      <c r="C98" s="14">
        <v>1</v>
      </c>
      <c r="D98" s="14">
        <v>1</v>
      </c>
    </row>
    <row r="103" spans="1:9">
      <c r="A103" s="20" t="s">
        <v>2378</v>
      </c>
    </row>
    <row r="104" spans="1:9" ht="52.5">
      <c r="B104" s="14" t="s">
        <v>2365</v>
      </c>
      <c r="C104" s="220" t="s">
        <v>2452</v>
      </c>
      <c r="D104" s="220" t="s">
        <v>2453</v>
      </c>
      <c r="E104" s="220" t="s">
        <v>2454</v>
      </c>
      <c r="F104" s="220" t="s">
        <v>2455</v>
      </c>
      <c r="G104" s="220" t="s">
        <v>2456</v>
      </c>
      <c r="H104" s="24" t="s">
        <v>2457</v>
      </c>
      <c r="I104" s="24" t="s">
        <v>2458</v>
      </c>
    </row>
    <row r="105" spans="1:9">
      <c r="B105" s="14" t="s">
        <v>2469</v>
      </c>
      <c r="C105" s="14">
        <v>15</v>
      </c>
      <c r="D105" s="14">
        <v>15</v>
      </c>
      <c r="E105" s="14">
        <v>15</v>
      </c>
      <c r="F105" s="14">
        <v>15</v>
      </c>
      <c r="G105" s="14">
        <v>15</v>
      </c>
      <c r="H105" s="14">
        <v>15</v>
      </c>
      <c r="I105" s="14">
        <v>15</v>
      </c>
    </row>
    <row r="109" spans="1:9">
      <c r="A109" s="20" t="s">
        <v>2285</v>
      </c>
    </row>
    <row r="110" spans="1:9" ht="52.5">
      <c r="B110" s="14" t="s">
        <v>2365</v>
      </c>
      <c r="C110" s="218" t="s">
        <v>2452</v>
      </c>
      <c r="D110" s="220" t="s">
        <v>2453</v>
      </c>
      <c r="E110" s="220" t="s">
        <v>2454</v>
      </c>
      <c r="F110" s="220" t="s">
        <v>2455</v>
      </c>
      <c r="G110" s="220" t="s">
        <v>2456</v>
      </c>
      <c r="H110" s="24" t="s">
        <v>2457</v>
      </c>
      <c r="I110" s="24" t="s">
        <v>2458</v>
      </c>
    </row>
    <row r="111" spans="1:9">
      <c r="B111" s="14" t="s">
        <v>2470</v>
      </c>
      <c r="C111" s="14">
        <v>3</v>
      </c>
      <c r="D111" s="14">
        <v>4</v>
      </c>
      <c r="E111" s="14">
        <v>4</v>
      </c>
      <c r="F111" s="14">
        <v>4</v>
      </c>
      <c r="G111" s="14">
        <v>4</v>
      </c>
      <c r="H111" s="14">
        <v>4</v>
      </c>
      <c r="I111" s="14">
        <v>4</v>
      </c>
    </row>
  </sheetData>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3EB9-B17F-4871-94A0-A3F34AC63535}">
  <dimension ref="A1:R1071"/>
  <sheetViews>
    <sheetView zoomScale="110" zoomScaleNormal="110" workbookViewId="0">
      <pane ySplit="1" topLeftCell="A25" activePane="bottomLeft" state="frozen"/>
      <selection pane="bottomLeft" activeCell="C44" sqref="C44"/>
      <selection activeCell="B1" sqref="B1"/>
    </sheetView>
  </sheetViews>
  <sheetFormatPr defaultColWidth="8.85546875" defaultRowHeight="17.45"/>
  <cols>
    <col min="1" max="1" width="36.5703125" style="13" bestFit="1" customWidth="1"/>
    <col min="2" max="2" width="41" style="13" customWidth="1"/>
    <col min="3" max="3" width="63.140625" style="13" customWidth="1"/>
    <col min="4" max="5" width="8.85546875" style="13"/>
    <col min="6" max="6" width="17.5703125" style="13" customWidth="1"/>
    <col min="7" max="7" width="101.5703125" style="13" bestFit="1" customWidth="1"/>
    <col min="8" max="8" width="100.5703125" style="13" customWidth="1"/>
    <col min="9" max="11" width="8.85546875" style="13"/>
    <col min="12" max="12" width="33.5703125" style="13" customWidth="1"/>
    <col min="13" max="16384" width="8.85546875" style="13"/>
  </cols>
  <sheetData>
    <row r="1" spans="1:15" s="122" customFormat="1">
      <c r="A1" s="122" t="s">
        <v>2471</v>
      </c>
      <c r="B1" s="122" t="s">
        <v>2472</v>
      </c>
      <c r="C1" s="122" t="s">
        <v>2473</v>
      </c>
      <c r="D1" s="122" t="s">
        <v>2474</v>
      </c>
      <c r="E1" s="122" t="s">
        <v>2475</v>
      </c>
      <c r="F1" s="122" t="s">
        <v>2476</v>
      </c>
      <c r="G1" s="122" t="s">
        <v>2477</v>
      </c>
      <c r="H1" s="122" t="s">
        <v>2478</v>
      </c>
      <c r="I1" s="122" t="s">
        <v>2479</v>
      </c>
      <c r="J1" s="122" t="s">
        <v>2480</v>
      </c>
      <c r="K1" s="122" t="s">
        <v>2481</v>
      </c>
      <c r="L1" s="122" t="s">
        <v>2482</v>
      </c>
      <c r="M1" s="122" t="s">
        <v>2483</v>
      </c>
      <c r="N1" s="122" t="s">
        <v>2484</v>
      </c>
      <c r="O1" s="122" t="s">
        <v>2485</v>
      </c>
    </row>
    <row r="2" spans="1:15">
      <c r="A2" s="13" t="s">
        <v>50</v>
      </c>
      <c r="B2" s="13" t="s">
        <v>50</v>
      </c>
      <c r="C2" s="13" t="s">
        <v>2486</v>
      </c>
    </row>
    <row r="3" spans="1:15">
      <c r="A3" s="13" t="s">
        <v>51</v>
      </c>
      <c r="B3" s="13" t="s">
        <v>51</v>
      </c>
      <c r="C3" s="13" t="s">
        <v>2487</v>
      </c>
    </row>
    <row r="4" spans="1:15">
      <c r="A4" s="13" t="s">
        <v>47</v>
      </c>
      <c r="B4" s="13" t="s">
        <v>47</v>
      </c>
      <c r="C4" s="13" t="s">
        <v>2488</v>
      </c>
    </row>
    <row r="5" spans="1:15">
      <c r="A5" s="13" t="s">
        <v>2489</v>
      </c>
      <c r="B5" s="13" t="s">
        <v>2489</v>
      </c>
      <c r="C5" s="13" t="s">
        <v>2490</v>
      </c>
      <c r="I5" s="123"/>
    </row>
    <row r="6" spans="1:15">
      <c r="A6" s="13" t="s">
        <v>52</v>
      </c>
      <c r="B6" s="13" t="s">
        <v>52</v>
      </c>
      <c r="C6" s="13" t="s">
        <v>2491</v>
      </c>
      <c r="I6" s="123"/>
    </row>
    <row r="7" spans="1:15">
      <c r="A7" s="13" t="s">
        <v>2492</v>
      </c>
      <c r="B7" s="13" t="s">
        <v>53</v>
      </c>
      <c r="C7" s="13" t="s">
        <v>2493</v>
      </c>
      <c r="D7" s="13" t="s">
        <v>2494</v>
      </c>
    </row>
    <row r="8" spans="1:15" s="124" customFormat="1">
      <c r="A8" s="124" t="s">
        <v>2495</v>
      </c>
      <c r="B8" s="124" t="s">
        <v>2496</v>
      </c>
      <c r="C8" s="124" t="s">
        <v>2497</v>
      </c>
    </row>
    <row r="9" spans="1:15">
      <c r="A9" s="13" t="s">
        <v>2492</v>
      </c>
      <c r="B9" s="13" t="s">
        <v>54</v>
      </c>
      <c r="C9" s="13" t="s">
        <v>2498</v>
      </c>
      <c r="D9" s="13" t="s">
        <v>2494</v>
      </c>
    </row>
    <row r="10" spans="1:15">
      <c r="A10" s="13" t="s">
        <v>2499</v>
      </c>
      <c r="B10" s="13" t="s">
        <v>49</v>
      </c>
      <c r="C10" s="125" t="s">
        <v>2500</v>
      </c>
      <c r="D10" s="13" t="s">
        <v>2501</v>
      </c>
      <c r="H10" s="13" t="s">
        <v>2502</v>
      </c>
    </row>
    <row r="11" spans="1:15">
      <c r="A11" s="13" t="s">
        <v>2503</v>
      </c>
      <c r="B11" s="13" t="s">
        <v>55</v>
      </c>
      <c r="C11" s="13" t="s">
        <v>2504</v>
      </c>
      <c r="D11" s="13" t="s">
        <v>2501</v>
      </c>
    </row>
    <row r="12" spans="1:15">
      <c r="A12" s="13" t="s">
        <v>2505</v>
      </c>
      <c r="B12" s="13" t="s">
        <v>56</v>
      </c>
      <c r="C12" s="13" t="s">
        <v>2506</v>
      </c>
      <c r="D12" s="13" t="s">
        <v>2501</v>
      </c>
      <c r="F12" s="13" t="s">
        <v>2507</v>
      </c>
      <c r="G12" s="13" t="s">
        <v>2508</v>
      </c>
    </row>
    <row r="13" spans="1:15">
      <c r="A13" s="13" t="s">
        <v>2509</v>
      </c>
      <c r="B13" s="13" t="s">
        <v>57</v>
      </c>
      <c r="C13" s="13" t="s">
        <v>2510</v>
      </c>
      <c r="D13" s="13" t="s">
        <v>2501</v>
      </c>
      <c r="J13" s="123"/>
    </row>
    <row r="14" spans="1:15">
      <c r="A14" s="13" t="s">
        <v>2511</v>
      </c>
      <c r="B14" s="13" t="s">
        <v>58</v>
      </c>
      <c r="C14" s="13" t="s">
        <v>2512</v>
      </c>
      <c r="D14" s="13" t="s">
        <v>2501</v>
      </c>
      <c r="I14" s="13" t="s">
        <v>2513</v>
      </c>
      <c r="J14" s="123"/>
    </row>
    <row r="15" spans="1:15">
      <c r="A15" s="13" t="s">
        <v>2514</v>
      </c>
      <c r="B15" s="13" t="s">
        <v>48</v>
      </c>
      <c r="C15" s="13" t="s">
        <v>2515</v>
      </c>
      <c r="D15" s="13" t="s">
        <v>2501</v>
      </c>
      <c r="I15" s="13" t="s">
        <v>2516</v>
      </c>
      <c r="J15" s="123"/>
    </row>
    <row r="16" spans="1:15">
      <c r="A16" s="13" t="s">
        <v>2517</v>
      </c>
      <c r="B16" s="13" t="s">
        <v>59</v>
      </c>
      <c r="C16" s="13" t="s">
        <v>2518</v>
      </c>
      <c r="D16" s="13" t="s">
        <v>2501</v>
      </c>
      <c r="I16" s="13" t="s">
        <v>2519</v>
      </c>
      <c r="J16" s="123"/>
    </row>
    <row r="17" spans="1:13">
      <c r="A17" s="13" t="s">
        <v>2520</v>
      </c>
      <c r="B17" s="13" t="s">
        <v>60</v>
      </c>
      <c r="C17" s="13" t="s">
        <v>2521</v>
      </c>
      <c r="D17" s="13" t="s">
        <v>2501</v>
      </c>
    </row>
    <row r="18" spans="1:13" s="124" customFormat="1">
      <c r="A18" s="124" t="s">
        <v>2522</v>
      </c>
      <c r="B18" s="124" t="s">
        <v>2496</v>
      </c>
    </row>
    <row r="19" spans="1:13">
      <c r="A19" s="13" t="s">
        <v>2492</v>
      </c>
      <c r="B19" s="13" t="s">
        <v>61</v>
      </c>
      <c r="C19" s="13" t="s">
        <v>2523</v>
      </c>
      <c r="E19" s="13" t="s">
        <v>2524</v>
      </c>
    </row>
    <row r="20" spans="1:13">
      <c r="A20" s="13" t="s">
        <v>2492</v>
      </c>
      <c r="B20" s="13" t="s">
        <v>62</v>
      </c>
      <c r="C20" s="13" t="s">
        <v>2525</v>
      </c>
    </row>
    <row r="21" spans="1:13">
      <c r="A21" s="13" t="s">
        <v>2526</v>
      </c>
      <c r="B21" s="13" t="s">
        <v>63</v>
      </c>
      <c r="C21" s="13" t="s">
        <v>2527</v>
      </c>
      <c r="D21" s="13" t="s">
        <v>2501</v>
      </c>
      <c r="M21" s="13" t="s">
        <v>2528</v>
      </c>
    </row>
    <row r="22" spans="1:13">
      <c r="A22" s="13" t="s">
        <v>2526</v>
      </c>
      <c r="B22" s="13" t="s">
        <v>64</v>
      </c>
      <c r="C22" s="13" t="s">
        <v>2529</v>
      </c>
      <c r="D22" s="13" t="s">
        <v>2501</v>
      </c>
      <c r="J22" s="123"/>
      <c r="M22" s="13" t="s">
        <v>2530</v>
      </c>
    </row>
    <row r="23" spans="1:13">
      <c r="A23" s="13" t="s">
        <v>2492</v>
      </c>
      <c r="B23" s="13" t="s">
        <v>65</v>
      </c>
      <c r="C23" s="13" t="s">
        <v>2531</v>
      </c>
      <c r="D23" s="13" t="s">
        <v>2494</v>
      </c>
    </row>
    <row r="24" spans="1:13">
      <c r="A24" s="13" t="s">
        <v>2532</v>
      </c>
      <c r="B24" s="13" t="s">
        <v>66</v>
      </c>
      <c r="C24" s="13" t="s">
        <v>2533</v>
      </c>
      <c r="D24" s="13" t="s">
        <v>2501</v>
      </c>
      <c r="H24" s="13" t="s">
        <v>2534</v>
      </c>
    </row>
    <row r="25" spans="1:13" s="126" customFormat="1">
      <c r="A25" s="126" t="s">
        <v>2495</v>
      </c>
      <c r="B25" s="126" t="s">
        <v>2535</v>
      </c>
      <c r="C25" s="126" t="s">
        <v>2536</v>
      </c>
      <c r="E25" s="126" t="s">
        <v>2537</v>
      </c>
      <c r="J25" s="127"/>
    </row>
    <row r="26" spans="1:13" s="124" customFormat="1">
      <c r="A26" s="124" t="s">
        <v>2495</v>
      </c>
      <c r="B26" s="124" t="s">
        <v>2538</v>
      </c>
      <c r="C26" s="124" t="s">
        <v>2539</v>
      </c>
    </row>
    <row r="27" spans="1:13">
      <c r="A27" s="13" t="s">
        <v>2492</v>
      </c>
      <c r="B27" s="13" t="s">
        <v>67</v>
      </c>
      <c r="C27" s="13" t="s">
        <v>2540</v>
      </c>
      <c r="D27" s="13" t="s">
        <v>2494</v>
      </c>
    </row>
    <row r="28" spans="1:13">
      <c r="A28" s="13" t="s">
        <v>2541</v>
      </c>
      <c r="B28" s="13" t="s">
        <v>2542</v>
      </c>
      <c r="C28" s="13" t="s">
        <v>2543</v>
      </c>
      <c r="D28" s="13" t="s">
        <v>2501</v>
      </c>
      <c r="F28" s="123"/>
    </row>
    <row r="29" spans="1:13">
      <c r="A29" s="13" t="s">
        <v>2544</v>
      </c>
      <c r="B29" s="13" t="s">
        <v>2545</v>
      </c>
      <c r="C29" s="13" t="s">
        <v>2546</v>
      </c>
      <c r="D29" s="13" t="s">
        <v>2501</v>
      </c>
    </row>
    <row r="30" spans="1:13">
      <c r="A30" s="13" t="s">
        <v>2499</v>
      </c>
      <c r="B30" s="13" t="s">
        <v>2547</v>
      </c>
      <c r="C30" s="13" t="s">
        <v>2548</v>
      </c>
      <c r="D30" s="13" t="s">
        <v>2501</v>
      </c>
      <c r="H30" s="13" t="s">
        <v>2549</v>
      </c>
    </row>
    <row r="31" spans="1:13">
      <c r="A31" s="13" t="s">
        <v>2550</v>
      </c>
      <c r="B31" s="13" t="s">
        <v>68</v>
      </c>
      <c r="C31" s="13" t="s">
        <v>2551</v>
      </c>
      <c r="D31" s="13" t="s">
        <v>2501</v>
      </c>
    </row>
    <row r="32" spans="1:13" s="124" customFormat="1">
      <c r="A32" s="124" t="s">
        <v>2522</v>
      </c>
      <c r="B32" s="124" t="s">
        <v>2538</v>
      </c>
    </row>
    <row r="33" spans="1:18" s="128" customFormat="1">
      <c r="A33" s="128" t="s">
        <v>2495</v>
      </c>
      <c r="B33" s="128" t="s">
        <v>2552</v>
      </c>
      <c r="C33" s="128" t="s">
        <v>2553</v>
      </c>
    </row>
    <row r="34" spans="1:18">
      <c r="A34" s="13" t="s">
        <v>2492</v>
      </c>
      <c r="B34" s="13" t="s">
        <v>69</v>
      </c>
      <c r="C34" s="13" t="s">
        <v>2554</v>
      </c>
    </row>
    <row r="35" spans="1:18" s="124" customFormat="1">
      <c r="A35" s="124" t="s">
        <v>2495</v>
      </c>
      <c r="B35" s="124" t="s">
        <v>2555</v>
      </c>
      <c r="C35" s="124" t="s">
        <v>2556</v>
      </c>
    </row>
    <row r="36" spans="1:18">
      <c r="A36" s="13" t="s">
        <v>2492</v>
      </c>
      <c r="B36" s="13" t="s">
        <v>70</v>
      </c>
      <c r="C36" s="13" t="s">
        <v>2557</v>
      </c>
      <c r="D36" s="13" t="s">
        <v>2494</v>
      </c>
    </row>
    <row r="37" spans="1:18" s="125" customFormat="1">
      <c r="A37" s="125" t="s">
        <v>2558</v>
      </c>
      <c r="B37" s="125" t="s">
        <v>71</v>
      </c>
      <c r="C37" s="125" t="s">
        <v>2559</v>
      </c>
      <c r="D37" s="125" t="s">
        <v>2501</v>
      </c>
      <c r="F37" s="129" t="s">
        <v>2560</v>
      </c>
      <c r="G37" s="129" t="s">
        <v>2561</v>
      </c>
      <c r="H37" s="125" t="s">
        <v>2562</v>
      </c>
    </row>
    <row r="38" spans="1:18">
      <c r="A38" s="13" t="s">
        <v>2526</v>
      </c>
      <c r="B38" s="13" t="s">
        <v>76</v>
      </c>
      <c r="C38" s="13" t="s">
        <v>2563</v>
      </c>
      <c r="D38" s="13" t="s">
        <v>2501</v>
      </c>
      <c r="M38" s="13" t="s">
        <v>2564</v>
      </c>
    </row>
    <row r="39" spans="1:18" s="130" customFormat="1">
      <c r="A39" s="130" t="s">
        <v>2495</v>
      </c>
      <c r="B39" s="130" t="s">
        <v>2565</v>
      </c>
      <c r="C39" s="130" t="s">
        <v>2566</v>
      </c>
      <c r="E39" s="130" t="s">
        <v>2567</v>
      </c>
    </row>
    <row r="40" spans="1:18" s="123" customFormat="1">
      <c r="A40" s="123" t="s">
        <v>2492</v>
      </c>
      <c r="B40" s="123" t="s">
        <v>77</v>
      </c>
      <c r="C40" s="123" t="s">
        <v>2568</v>
      </c>
      <c r="D40" s="123" t="s">
        <v>2494</v>
      </c>
    </row>
    <row r="41" spans="1:18" s="123" customFormat="1">
      <c r="A41" s="123" t="s">
        <v>2569</v>
      </c>
      <c r="B41" s="123" t="s">
        <v>78</v>
      </c>
      <c r="C41" s="13" t="s">
        <v>2570</v>
      </c>
      <c r="D41" s="123" t="s">
        <v>2501</v>
      </c>
      <c r="Q41" s="13"/>
      <c r="R41" s="13"/>
    </row>
    <row r="42" spans="1:18" s="131" customFormat="1">
      <c r="A42" s="131" t="s">
        <v>2495</v>
      </c>
      <c r="B42" s="131" t="s">
        <v>2571</v>
      </c>
      <c r="C42" s="131" t="s">
        <v>2572</v>
      </c>
      <c r="E42" s="131" t="s">
        <v>2573</v>
      </c>
    </row>
    <row r="43" spans="1:18" s="123" customFormat="1">
      <c r="A43" s="123" t="s">
        <v>2574</v>
      </c>
      <c r="B43" s="123" t="s">
        <v>79</v>
      </c>
      <c r="C43" s="13" t="s">
        <v>2575</v>
      </c>
      <c r="D43" s="123" t="s">
        <v>2501</v>
      </c>
      <c r="F43" s="123" t="s">
        <v>2576</v>
      </c>
      <c r="G43" s="123" t="s">
        <v>2577</v>
      </c>
      <c r="H43" s="123" t="s">
        <v>2578</v>
      </c>
      <c r="Q43" s="13"/>
    </row>
    <row r="44" spans="1:18" s="131" customFormat="1">
      <c r="A44" s="131" t="s">
        <v>2522</v>
      </c>
      <c r="B44" s="131" t="s">
        <v>2571</v>
      </c>
      <c r="M44" s="132"/>
    </row>
    <row r="45" spans="1:18" s="131" customFormat="1">
      <c r="A45" s="131" t="s">
        <v>2495</v>
      </c>
      <c r="B45" s="131" t="s">
        <v>2579</v>
      </c>
      <c r="C45" s="131" t="s">
        <v>2580</v>
      </c>
      <c r="E45" s="131" t="s">
        <v>2573</v>
      </c>
      <c r="M45" s="132"/>
    </row>
    <row r="46" spans="1:18" s="123" customFormat="1">
      <c r="A46" s="123" t="s">
        <v>2581</v>
      </c>
      <c r="B46" s="123" t="s">
        <v>80</v>
      </c>
      <c r="C46" s="13" t="s">
        <v>2582</v>
      </c>
      <c r="D46" s="123" t="s">
        <v>2501</v>
      </c>
      <c r="M46" s="133"/>
    </row>
    <row r="47" spans="1:18" s="123" customFormat="1">
      <c r="A47" s="134" t="s">
        <v>2583</v>
      </c>
      <c r="B47" s="123" t="s">
        <v>81</v>
      </c>
      <c r="C47" s="13" t="s">
        <v>2584</v>
      </c>
      <c r="D47" s="123" t="s">
        <v>2501</v>
      </c>
      <c r="E47" s="123" t="s">
        <v>2585</v>
      </c>
    </row>
    <row r="48" spans="1:18" s="123" customFormat="1">
      <c r="A48" s="134" t="s">
        <v>2499</v>
      </c>
      <c r="B48" s="123" t="s">
        <v>82</v>
      </c>
      <c r="C48" s="13" t="s">
        <v>2586</v>
      </c>
      <c r="D48" s="123" t="s">
        <v>2501</v>
      </c>
      <c r="E48" s="123" t="s">
        <v>2587</v>
      </c>
    </row>
    <row r="49" spans="1:13" s="123" customFormat="1">
      <c r="A49" s="123" t="s">
        <v>2574</v>
      </c>
      <c r="B49" s="123" t="s">
        <v>83</v>
      </c>
      <c r="C49" s="13" t="s">
        <v>2588</v>
      </c>
      <c r="D49" s="123" t="s">
        <v>2501</v>
      </c>
      <c r="F49" s="123" t="s">
        <v>2589</v>
      </c>
      <c r="G49" s="123" t="s">
        <v>2590</v>
      </c>
      <c r="H49" s="123" t="s">
        <v>2591</v>
      </c>
      <c r="M49" s="133"/>
    </row>
    <row r="50" spans="1:13" s="123" customFormat="1">
      <c r="A50" s="123" t="s">
        <v>2574</v>
      </c>
      <c r="B50" s="123" t="s">
        <v>84</v>
      </c>
      <c r="C50" s="13" t="s">
        <v>2592</v>
      </c>
      <c r="D50" s="123" t="s">
        <v>2501</v>
      </c>
      <c r="F50" s="123" t="s">
        <v>2589</v>
      </c>
      <c r="G50" s="123" t="s">
        <v>2590</v>
      </c>
      <c r="H50" s="123" t="s">
        <v>2591</v>
      </c>
      <c r="M50" s="133"/>
    </row>
    <row r="51" spans="1:13" s="123" customFormat="1" ht="16.350000000000001" customHeight="1">
      <c r="A51" s="123" t="s">
        <v>2526</v>
      </c>
      <c r="B51" s="123" t="s">
        <v>85</v>
      </c>
      <c r="D51" s="123" t="s">
        <v>2494</v>
      </c>
      <c r="M51" s="133" t="s">
        <v>2593</v>
      </c>
    </row>
    <row r="52" spans="1:13" s="125" customFormat="1">
      <c r="A52" s="125" t="s">
        <v>2574</v>
      </c>
      <c r="B52" s="125" t="s">
        <v>86</v>
      </c>
      <c r="C52" s="125" t="s">
        <v>2594</v>
      </c>
      <c r="D52" s="125" t="s">
        <v>2501</v>
      </c>
    </row>
    <row r="53" spans="1:13" s="125" customFormat="1">
      <c r="A53" s="125" t="s">
        <v>2574</v>
      </c>
      <c r="B53" s="125" t="s">
        <v>87</v>
      </c>
      <c r="C53" s="125" t="s">
        <v>2595</v>
      </c>
      <c r="D53" s="125" t="s">
        <v>2501</v>
      </c>
    </row>
    <row r="54" spans="1:13" s="131" customFormat="1">
      <c r="A54" s="131" t="s">
        <v>2522</v>
      </c>
      <c r="B54" s="131" t="s">
        <v>2579</v>
      </c>
      <c r="M54" s="132"/>
    </row>
    <row r="55" spans="1:13" s="130" customFormat="1">
      <c r="A55" s="130" t="s">
        <v>2522</v>
      </c>
      <c r="B55" s="130" t="s">
        <v>2565</v>
      </c>
    </row>
    <row r="56" spans="1:13" s="130" customFormat="1">
      <c r="A56" s="130" t="s">
        <v>2495</v>
      </c>
      <c r="B56" s="130" t="s">
        <v>2596</v>
      </c>
      <c r="C56" s="130" t="s">
        <v>2597</v>
      </c>
      <c r="E56" s="130" t="s">
        <v>2598</v>
      </c>
    </row>
    <row r="57" spans="1:13" s="123" customFormat="1">
      <c r="A57" s="123" t="s">
        <v>2492</v>
      </c>
      <c r="B57" s="123" t="s">
        <v>88</v>
      </c>
      <c r="C57" s="123" t="s">
        <v>2599</v>
      </c>
      <c r="D57" s="123" t="s">
        <v>2494</v>
      </c>
    </row>
    <row r="58" spans="1:13" s="123" customFormat="1">
      <c r="A58" s="123" t="s">
        <v>2569</v>
      </c>
      <c r="B58" s="123" t="s">
        <v>89</v>
      </c>
      <c r="C58" s="13" t="s">
        <v>2600</v>
      </c>
      <c r="D58" s="123" t="s">
        <v>2501</v>
      </c>
    </row>
    <row r="59" spans="1:13" s="131" customFormat="1">
      <c r="A59" s="131" t="s">
        <v>2495</v>
      </c>
      <c r="B59" s="131" t="s">
        <v>2601</v>
      </c>
      <c r="C59" s="131" t="s">
        <v>2572</v>
      </c>
      <c r="E59" s="131" t="s">
        <v>2602</v>
      </c>
    </row>
    <row r="60" spans="1:13" s="123" customFormat="1">
      <c r="A60" s="123" t="s">
        <v>2603</v>
      </c>
      <c r="B60" s="123" t="s">
        <v>90</v>
      </c>
      <c r="C60" s="13" t="s">
        <v>2604</v>
      </c>
      <c r="D60" s="123" t="s">
        <v>2501</v>
      </c>
    </row>
    <row r="61" spans="1:13" s="123" customFormat="1">
      <c r="A61" s="123" t="s">
        <v>2574</v>
      </c>
      <c r="B61" s="123" t="s">
        <v>93</v>
      </c>
      <c r="C61" s="125" t="s">
        <v>2605</v>
      </c>
      <c r="D61" s="123" t="s">
        <v>2501</v>
      </c>
      <c r="E61" s="123" t="s">
        <v>2606</v>
      </c>
      <c r="F61" s="123" t="s">
        <v>2576</v>
      </c>
      <c r="G61" s="123" t="s">
        <v>2577</v>
      </c>
      <c r="H61" s="123" t="s">
        <v>2578</v>
      </c>
    </row>
    <row r="62" spans="1:13" s="123" customFormat="1">
      <c r="A62" s="123" t="s">
        <v>2574</v>
      </c>
      <c r="B62" s="123" t="s">
        <v>94</v>
      </c>
      <c r="C62" s="125" t="s">
        <v>2607</v>
      </c>
      <c r="D62" s="123" t="s">
        <v>2501</v>
      </c>
      <c r="E62" s="123" t="s">
        <v>2608</v>
      </c>
      <c r="F62" s="123" t="s">
        <v>2576</v>
      </c>
      <c r="G62" s="123" t="s">
        <v>2577</v>
      </c>
      <c r="H62" s="123" t="s">
        <v>2578</v>
      </c>
    </row>
    <row r="63" spans="1:13" s="131" customFormat="1">
      <c r="A63" s="131" t="s">
        <v>2522</v>
      </c>
      <c r="B63" s="131" t="s">
        <v>2601</v>
      </c>
      <c r="M63" s="132"/>
    </row>
    <row r="64" spans="1:13" s="131" customFormat="1">
      <c r="A64" s="131" t="s">
        <v>2495</v>
      </c>
      <c r="B64" s="131" t="s">
        <v>2609</v>
      </c>
      <c r="C64" s="131" t="s">
        <v>2580</v>
      </c>
      <c r="E64" s="131" t="s">
        <v>2602</v>
      </c>
      <c r="M64" s="132"/>
    </row>
    <row r="65" spans="1:13" s="123" customFormat="1">
      <c r="A65" s="123" t="s">
        <v>2581</v>
      </c>
      <c r="B65" s="123" t="s">
        <v>95</v>
      </c>
      <c r="C65" s="13" t="s">
        <v>2610</v>
      </c>
      <c r="D65" s="123" t="s">
        <v>2501</v>
      </c>
      <c r="M65" s="133"/>
    </row>
    <row r="66" spans="1:13" s="123" customFormat="1">
      <c r="A66" s="134" t="s">
        <v>2583</v>
      </c>
      <c r="B66" s="123" t="s">
        <v>96</v>
      </c>
      <c r="C66" s="13" t="s">
        <v>2611</v>
      </c>
      <c r="D66" s="123" t="s">
        <v>2501</v>
      </c>
      <c r="E66" s="123" t="s">
        <v>2612</v>
      </c>
    </row>
    <row r="67" spans="1:13" s="123" customFormat="1">
      <c r="A67" s="134" t="s">
        <v>2499</v>
      </c>
      <c r="B67" s="123" t="s">
        <v>97</v>
      </c>
      <c r="C67" s="13" t="s">
        <v>2613</v>
      </c>
      <c r="D67" s="123" t="s">
        <v>2501</v>
      </c>
      <c r="E67" s="123" t="s">
        <v>2614</v>
      </c>
    </row>
    <row r="68" spans="1:13" s="123" customFormat="1">
      <c r="A68" s="123" t="s">
        <v>2574</v>
      </c>
      <c r="B68" s="123" t="s">
        <v>98</v>
      </c>
      <c r="C68" s="13" t="s">
        <v>2615</v>
      </c>
      <c r="D68" s="123" t="s">
        <v>2501</v>
      </c>
      <c r="F68" s="123" t="s">
        <v>2589</v>
      </c>
      <c r="G68" s="123" t="s">
        <v>2590</v>
      </c>
      <c r="H68" s="123" t="s">
        <v>2591</v>
      </c>
      <c r="M68" s="133"/>
    </row>
    <row r="69" spans="1:13" s="123" customFormat="1">
      <c r="A69" s="123" t="s">
        <v>2574</v>
      </c>
      <c r="B69" s="123" t="s">
        <v>99</v>
      </c>
      <c r="C69" s="13" t="s">
        <v>2616</v>
      </c>
      <c r="D69" s="123" t="s">
        <v>2501</v>
      </c>
      <c r="F69" s="123" t="s">
        <v>2589</v>
      </c>
      <c r="G69" s="123" t="s">
        <v>2590</v>
      </c>
      <c r="H69" s="123" t="s">
        <v>2591</v>
      </c>
      <c r="M69" s="133"/>
    </row>
    <row r="70" spans="1:13" s="123" customFormat="1" ht="16.350000000000001" customHeight="1">
      <c r="A70" s="123" t="s">
        <v>2526</v>
      </c>
      <c r="B70" s="123" t="s">
        <v>100</v>
      </c>
      <c r="D70" s="123" t="s">
        <v>2494</v>
      </c>
      <c r="M70" s="133" t="s">
        <v>2617</v>
      </c>
    </row>
    <row r="71" spans="1:13" s="125" customFormat="1">
      <c r="A71" s="125" t="s">
        <v>2574</v>
      </c>
      <c r="B71" s="125" t="s">
        <v>101</v>
      </c>
      <c r="C71" s="125" t="s">
        <v>2618</v>
      </c>
      <c r="D71" s="125" t="s">
        <v>2501</v>
      </c>
    </row>
    <row r="72" spans="1:13" s="125" customFormat="1">
      <c r="A72" s="125" t="s">
        <v>2574</v>
      </c>
      <c r="B72" s="125" t="s">
        <v>102</v>
      </c>
      <c r="C72" s="125" t="s">
        <v>2619</v>
      </c>
      <c r="D72" s="125" t="s">
        <v>2501</v>
      </c>
    </row>
    <row r="73" spans="1:13" s="131" customFormat="1">
      <c r="A73" s="131" t="s">
        <v>2522</v>
      </c>
      <c r="B73" s="131" t="s">
        <v>2609</v>
      </c>
      <c r="M73" s="132"/>
    </row>
    <row r="74" spans="1:13" s="130" customFormat="1">
      <c r="A74" s="130" t="s">
        <v>2522</v>
      </c>
      <c r="B74" s="130" t="s">
        <v>2596</v>
      </c>
    </row>
    <row r="75" spans="1:13" s="135" customFormat="1">
      <c r="A75" s="135" t="s">
        <v>2495</v>
      </c>
      <c r="B75" s="135" t="s">
        <v>2620</v>
      </c>
      <c r="C75" s="135" t="s">
        <v>2621</v>
      </c>
      <c r="E75" s="135" t="s">
        <v>2622</v>
      </c>
    </row>
    <row r="76" spans="1:13">
      <c r="A76" s="13" t="s">
        <v>2492</v>
      </c>
      <c r="B76" s="13" t="s">
        <v>103</v>
      </c>
      <c r="C76" s="13" t="s">
        <v>2623</v>
      </c>
      <c r="D76" s="13" t="s">
        <v>2494</v>
      </c>
    </row>
    <row r="77" spans="1:13">
      <c r="A77" s="13" t="s">
        <v>2569</v>
      </c>
      <c r="B77" s="13" t="s">
        <v>104</v>
      </c>
      <c r="C77" s="13" t="s">
        <v>2624</v>
      </c>
      <c r="D77" s="13" t="s">
        <v>2501</v>
      </c>
    </row>
    <row r="78" spans="1:13" s="41" customFormat="1">
      <c r="A78" s="41" t="s">
        <v>2495</v>
      </c>
      <c r="B78" s="41" t="s">
        <v>2625</v>
      </c>
      <c r="C78" s="41" t="s">
        <v>2572</v>
      </c>
      <c r="E78" s="41" t="s">
        <v>2626</v>
      </c>
    </row>
    <row r="79" spans="1:13">
      <c r="A79" s="13" t="s">
        <v>2627</v>
      </c>
      <c r="B79" s="13" t="s">
        <v>105</v>
      </c>
      <c r="C79" s="13" t="s">
        <v>2628</v>
      </c>
      <c r="D79" s="13" t="s">
        <v>2501</v>
      </c>
    </row>
    <row r="80" spans="1:13">
      <c r="A80" s="13" t="s">
        <v>2574</v>
      </c>
      <c r="B80" s="13" t="s">
        <v>108</v>
      </c>
      <c r="C80" s="125" t="s">
        <v>2629</v>
      </c>
      <c r="D80" s="13" t="s">
        <v>2501</v>
      </c>
      <c r="E80" s="13" t="s">
        <v>2630</v>
      </c>
      <c r="F80" s="123" t="s">
        <v>2576</v>
      </c>
      <c r="G80" s="123" t="s">
        <v>2577</v>
      </c>
      <c r="H80" s="123" t="s">
        <v>2578</v>
      </c>
    </row>
    <row r="81" spans="1:15">
      <c r="A81" s="13" t="s">
        <v>2574</v>
      </c>
      <c r="B81" s="13" t="s">
        <v>109</v>
      </c>
      <c r="C81" s="125" t="s">
        <v>2631</v>
      </c>
      <c r="D81" s="13" t="s">
        <v>2501</v>
      </c>
      <c r="E81" s="13" t="s">
        <v>2632</v>
      </c>
      <c r="F81" s="123" t="s">
        <v>2576</v>
      </c>
      <c r="G81" s="123" t="s">
        <v>2577</v>
      </c>
      <c r="H81" s="123" t="s">
        <v>2578</v>
      </c>
    </row>
    <row r="82" spans="1:15" s="41" customFormat="1">
      <c r="A82" s="41" t="s">
        <v>2522</v>
      </c>
      <c r="B82" s="41" t="s">
        <v>2625</v>
      </c>
      <c r="M82" s="136"/>
    </row>
    <row r="83" spans="1:15" s="41" customFormat="1">
      <c r="A83" s="41" t="s">
        <v>2495</v>
      </c>
      <c r="B83" s="41" t="s">
        <v>2633</v>
      </c>
      <c r="C83" s="41" t="s">
        <v>2580</v>
      </c>
      <c r="E83" s="41" t="s">
        <v>2626</v>
      </c>
      <c r="M83" s="136"/>
    </row>
    <row r="84" spans="1:15">
      <c r="A84" s="13" t="s">
        <v>2581</v>
      </c>
      <c r="B84" s="13" t="s">
        <v>110</v>
      </c>
      <c r="C84" s="13" t="s">
        <v>2634</v>
      </c>
      <c r="D84" s="13" t="s">
        <v>2501</v>
      </c>
      <c r="M84" s="137"/>
    </row>
    <row r="85" spans="1:15">
      <c r="A85" s="138" t="s">
        <v>2583</v>
      </c>
      <c r="B85" s="13" t="s">
        <v>111</v>
      </c>
      <c r="C85" s="13" t="s">
        <v>2635</v>
      </c>
      <c r="D85" s="13" t="s">
        <v>2501</v>
      </c>
      <c r="E85" s="13" t="s">
        <v>2636</v>
      </c>
    </row>
    <row r="86" spans="1:15">
      <c r="A86" s="138" t="s">
        <v>2499</v>
      </c>
      <c r="B86" s="13" t="s">
        <v>112</v>
      </c>
      <c r="C86" s="13" t="s">
        <v>2637</v>
      </c>
      <c r="D86" s="13" t="s">
        <v>2501</v>
      </c>
      <c r="E86" s="13" t="s">
        <v>2638</v>
      </c>
    </row>
    <row r="87" spans="1:15">
      <c r="A87" s="13" t="s">
        <v>2574</v>
      </c>
      <c r="B87" s="13" t="s">
        <v>113</v>
      </c>
      <c r="C87" s="13" t="s">
        <v>2639</v>
      </c>
      <c r="D87" s="13" t="s">
        <v>2501</v>
      </c>
      <c r="F87" s="13" t="s">
        <v>2589</v>
      </c>
      <c r="G87" s="13" t="s">
        <v>2590</v>
      </c>
      <c r="H87" s="13" t="s">
        <v>2591</v>
      </c>
      <c r="M87" s="137"/>
    </row>
    <row r="88" spans="1:15">
      <c r="A88" s="13" t="s">
        <v>2574</v>
      </c>
      <c r="B88" s="13" t="s">
        <v>114</v>
      </c>
      <c r="C88" s="13" t="s">
        <v>2640</v>
      </c>
      <c r="D88" s="13" t="s">
        <v>2501</v>
      </c>
      <c r="F88" s="13" t="s">
        <v>2589</v>
      </c>
      <c r="G88" s="13" t="s">
        <v>2590</v>
      </c>
      <c r="H88" s="13" t="s">
        <v>2591</v>
      </c>
      <c r="M88" s="137"/>
    </row>
    <row r="89" spans="1:15" ht="16.350000000000001" customHeight="1">
      <c r="A89" s="13" t="s">
        <v>2526</v>
      </c>
      <c r="B89" s="13" t="s">
        <v>115</v>
      </c>
      <c r="D89" s="13" t="s">
        <v>2494</v>
      </c>
      <c r="M89" s="137" t="s">
        <v>2641</v>
      </c>
    </row>
    <row r="90" spans="1:15" s="125" customFormat="1">
      <c r="A90" s="125" t="s">
        <v>2574</v>
      </c>
      <c r="B90" s="125" t="s">
        <v>116</v>
      </c>
      <c r="C90" s="125" t="s">
        <v>2642</v>
      </c>
      <c r="D90" s="125" t="s">
        <v>2501</v>
      </c>
    </row>
    <row r="91" spans="1:15" s="125" customFormat="1">
      <c r="A91" s="125" t="s">
        <v>2574</v>
      </c>
      <c r="B91" s="125" t="s">
        <v>117</v>
      </c>
      <c r="C91" s="125" t="s">
        <v>2643</v>
      </c>
      <c r="D91" s="125" t="s">
        <v>2501</v>
      </c>
    </row>
    <row r="92" spans="1:15" s="41" customFormat="1">
      <c r="A92" s="41" t="s">
        <v>2522</v>
      </c>
      <c r="B92" s="41" t="s">
        <v>2633</v>
      </c>
      <c r="M92" s="136"/>
    </row>
    <row r="93" spans="1:15" s="135" customFormat="1">
      <c r="A93" s="135" t="s">
        <v>2522</v>
      </c>
      <c r="B93" s="135" t="s">
        <v>2620</v>
      </c>
    </row>
    <row r="94" spans="1:15" s="130" customFormat="1">
      <c r="A94" s="130" t="s">
        <v>2495</v>
      </c>
      <c r="B94" s="130" t="s">
        <v>2644</v>
      </c>
      <c r="C94" s="130" t="s">
        <v>2645</v>
      </c>
      <c r="E94" s="130" t="s">
        <v>2646</v>
      </c>
    </row>
    <row r="95" spans="1:15" s="130" customFormat="1">
      <c r="A95" s="139" t="s">
        <v>2495</v>
      </c>
      <c r="B95" s="139" t="s">
        <v>2647</v>
      </c>
      <c r="C95" s="139" t="s">
        <v>2648</v>
      </c>
      <c r="D95" s="139"/>
      <c r="E95" s="139"/>
      <c r="F95" s="139"/>
      <c r="G95" s="139"/>
      <c r="H95" s="139"/>
      <c r="I95" s="139"/>
      <c r="J95" s="139"/>
      <c r="K95" s="139"/>
      <c r="L95" s="139"/>
      <c r="M95" s="139"/>
      <c r="N95" s="139"/>
      <c r="O95" s="139"/>
    </row>
    <row r="96" spans="1:15" s="123" customFormat="1">
      <c r="A96" s="123" t="s">
        <v>2492</v>
      </c>
      <c r="B96" s="123" t="s">
        <v>118</v>
      </c>
      <c r="C96" s="123" t="s">
        <v>2649</v>
      </c>
      <c r="D96" s="123" t="s">
        <v>2494</v>
      </c>
    </row>
    <row r="97" spans="1:13" s="123" customFormat="1" ht="16.350000000000001" customHeight="1">
      <c r="A97" s="123" t="s">
        <v>2650</v>
      </c>
      <c r="B97" s="123" t="s">
        <v>119</v>
      </c>
      <c r="C97" s="13" t="s">
        <v>2651</v>
      </c>
      <c r="D97" s="123" t="s">
        <v>2501</v>
      </c>
      <c r="M97" s="133"/>
    </row>
    <row r="98" spans="1:13" s="123" customFormat="1" ht="16.350000000000001" customHeight="1">
      <c r="A98" s="123" t="s">
        <v>2492</v>
      </c>
      <c r="B98" s="123" t="s">
        <v>120</v>
      </c>
      <c r="C98" s="123" t="s">
        <v>2652</v>
      </c>
      <c r="D98" s="123" t="s">
        <v>2501</v>
      </c>
      <c r="E98" s="129" t="s">
        <v>2653</v>
      </c>
      <c r="M98" s="133"/>
    </row>
    <row r="99" spans="1:13" s="123" customFormat="1" ht="16.350000000000001" customHeight="1">
      <c r="A99" s="123" t="s">
        <v>2558</v>
      </c>
      <c r="B99" s="123" t="s">
        <v>121</v>
      </c>
      <c r="C99" s="13" t="s">
        <v>2654</v>
      </c>
      <c r="D99" s="123" t="s">
        <v>2501</v>
      </c>
      <c r="E99" s="123" t="s">
        <v>2655</v>
      </c>
      <c r="I99" s="123" t="s">
        <v>2656</v>
      </c>
      <c r="M99" s="133"/>
    </row>
    <row r="100" spans="1:13" s="129" customFormat="1" ht="16.350000000000001" customHeight="1">
      <c r="A100" s="129" t="s">
        <v>2492</v>
      </c>
      <c r="B100" s="129" t="s">
        <v>126</v>
      </c>
      <c r="C100" s="129" t="s">
        <v>2657</v>
      </c>
      <c r="D100" s="129" t="s">
        <v>2501</v>
      </c>
      <c r="E100" s="129" t="s">
        <v>2658</v>
      </c>
      <c r="M100" s="140"/>
    </row>
    <row r="101" spans="1:13" s="123" customFormat="1" ht="16.350000000000001" customHeight="1">
      <c r="A101" s="123" t="s">
        <v>2659</v>
      </c>
      <c r="B101" s="123" t="s">
        <v>127</v>
      </c>
      <c r="C101" s="13" t="s">
        <v>2660</v>
      </c>
      <c r="D101" s="123" t="s">
        <v>2501</v>
      </c>
      <c r="E101" s="123" t="s">
        <v>2655</v>
      </c>
      <c r="F101" s="123" t="s">
        <v>2661</v>
      </c>
      <c r="G101" s="123" t="s">
        <v>2662</v>
      </c>
      <c r="H101" s="129" t="s">
        <v>2663</v>
      </c>
      <c r="M101" s="133"/>
    </row>
    <row r="102" spans="1:13" s="123" customFormat="1" ht="16.350000000000001" customHeight="1">
      <c r="A102" s="123" t="s">
        <v>2499</v>
      </c>
      <c r="B102" s="123" t="s">
        <v>137</v>
      </c>
      <c r="C102" s="13" t="s">
        <v>2664</v>
      </c>
      <c r="D102" s="123" t="s">
        <v>2501</v>
      </c>
      <c r="E102" s="123" t="s">
        <v>2665</v>
      </c>
      <c r="M102" s="133"/>
    </row>
    <row r="103" spans="1:13" s="139" customFormat="1">
      <c r="A103" s="139" t="s">
        <v>2522</v>
      </c>
      <c r="B103" s="139" t="s">
        <v>2647</v>
      </c>
    </row>
    <row r="104" spans="1:13" s="123" customFormat="1">
      <c r="A104" s="134" t="s">
        <v>2495</v>
      </c>
      <c r="B104" s="123" t="s">
        <v>2666</v>
      </c>
      <c r="C104" s="123" t="s">
        <v>2667</v>
      </c>
    </row>
    <row r="105" spans="1:13" s="123" customFormat="1">
      <c r="A105" s="123" t="s">
        <v>2492</v>
      </c>
      <c r="B105" s="123" t="s">
        <v>140</v>
      </c>
      <c r="C105" s="123" t="s">
        <v>2668</v>
      </c>
      <c r="D105" s="123" t="s">
        <v>2494</v>
      </c>
    </row>
    <row r="106" spans="1:13" s="123" customFormat="1">
      <c r="A106" s="123" t="s">
        <v>2669</v>
      </c>
      <c r="B106" s="123" t="s">
        <v>141</v>
      </c>
      <c r="C106" s="13" t="s">
        <v>2670</v>
      </c>
      <c r="D106" s="123" t="s">
        <v>2501</v>
      </c>
      <c r="F106" s="129" t="s">
        <v>2671</v>
      </c>
      <c r="G106" s="129" t="s">
        <v>2672</v>
      </c>
    </row>
    <row r="107" spans="1:13" s="123" customFormat="1">
      <c r="A107" s="123" t="s">
        <v>2558</v>
      </c>
      <c r="B107" s="123" t="s">
        <v>146</v>
      </c>
      <c r="C107" s="125" t="s">
        <v>2673</v>
      </c>
      <c r="D107" s="123" t="s">
        <v>2501</v>
      </c>
      <c r="E107" s="123" t="s">
        <v>2674</v>
      </c>
      <c r="I107" s="123" t="s">
        <v>2656</v>
      </c>
    </row>
    <row r="108" spans="1:13" s="123" customFormat="1">
      <c r="A108" s="123" t="s">
        <v>2675</v>
      </c>
      <c r="B108" s="123" t="s">
        <v>151</v>
      </c>
      <c r="C108" s="125" t="s">
        <v>2676</v>
      </c>
      <c r="D108" s="123" t="s">
        <v>2501</v>
      </c>
      <c r="E108" s="123" t="s">
        <v>2674</v>
      </c>
      <c r="F108" s="123" t="s">
        <v>2661</v>
      </c>
      <c r="G108" s="123" t="s">
        <v>2662</v>
      </c>
      <c r="H108" s="129" t="s">
        <v>2663</v>
      </c>
    </row>
    <row r="109" spans="1:13" s="123" customFormat="1">
      <c r="A109" s="123" t="s">
        <v>2499</v>
      </c>
      <c r="B109" s="123" t="s">
        <v>162</v>
      </c>
      <c r="C109" s="13" t="s">
        <v>2677</v>
      </c>
      <c r="D109" s="123" t="s">
        <v>2501</v>
      </c>
      <c r="E109" s="123" t="s">
        <v>2678</v>
      </c>
    </row>
    <row r="110" spans="1:13" s="123" customFormat="1">
      <c r="A110" s="123" t="s">
        <v>2558</v>
      </c>
      <c r="B110" s="123" t="s">
        <v>165</v>
      </c>
      <c r="C110" s="125" t="s">
        <v>2679</v>
      </c>
      <c r="D110" s="123" t="s">
        <v>2501</v>
      </c>
      <c r="E110" s="123" t="s">
        <v>2680</v>
      </c>
      <c r="I110" s="123" t="s">
        <v>2681</v>
      </c>
    </row>
    <row r="111" spans="1:13" s="141" customFormat="1">
      <c r="A111" s="141" t="s">
        <v>2682</v>
      </c>
      <c r="B111" s="141" t="s">
        <v>170</v>
      </c>
      <c r="C111" s="142" t="s">
        <v>2683</v>
      </c>
      <c r="D111" s="141" t="s">
        <v>2501</v>
      </c>
      <c r="E111" s="141" t="s">
        <v>2680</v>
      </c>
      <c r="F111" s="141" t="s">
        <v>2661</v>
      </c>
      <c r="G111" s="141" t="s">
        <v>2662</v>
      </c>
      <c r="H111" s="141" t="s">
        <v>2663</v>
      </c>
    </row>
    <row r="112" spans="1:13" s="123" customFormat="1">
      <c r="A112" s="123" t="s">
        <v>2499</v>
      </c>
      <c r="B112" s="123" t="s">
        <v>181</v>
      </c>
      <c r="C112" s="13" t="s">
        <v>2684</v>
      </c>
      <c r="D112" s="123" t="s">
        <v>2501</v>
      </c>
      <c r="E112" s="123" t="s">
        <v>2685</v>
      </c>
    </row>
    <row r="113" spans="1:13" s="123" customFormat="1">
      <c r="A113" s="134" t="s">
        <v>2522</v>
      </c>
      <c r="B113" s="123" t="s">
        <v>2666</v>
      </c>
    </row>
    <row r="114" spans="1:13" s="130" customFormat="1">
      <c r="A114" s="130" t="s">
        <v>2522</v>
      </c>
      <c r="B114" s="130" t="s">
        <v>2644</v>
      </c>
    </row>
    <row r="115" spans="1:13" s="124" customFormat="1">
      <c r="A115" s="124" t="s">
        <v>2522</v>
      </c>
      <c r="B115" s="124" t="s">
        <v>2555</v>
      </c>
    </row>
    <row r="116" spans="1:13" s="124" customFormat="1">
      <c r="A116" s="124" t="s">
        <v>2495</v>
      </c>
      <c r="B116" s="124" t="s">
        <v>2686</v>
      </c>
      <c r="C116" s="124" t="s">
        <v>2687</v>
      </c>
    </row>
    <row r="117" spans="1:13" s="123" customFormat="1">
      <c r="A117" s="123" t="s">
        <v>2492</v>
      </c>
      <c r="B117" s="123" t="s">
        <v>184</v>
      </c>
      <c r="C117" s="123" t="s">
        <v>2688</v>
      </c>
      <c r="D117" s="123" t="s">
        <v>2494</v>
      </c>
    </row>
    <row r="118" spans="1:13" s="123" customFormat="1">
      <c r="A118" s="123" t="s">
        <v>2689</v>
      </c>
      <c r="B118" s="123" t="s">
        <v>185</v>
      </c>
      <c r="C118" s="13" t="s">
        <v>2690</v>
      </c>
      <c r="D118" s="123" t="s">
        <v>2501</v>
      </c>
      <c r="F118" s="129" t="s">
        <v>2560</v>
      </c>
      <c r="G118" s="129" t="s">
        <v>2561</v>
      </c>
      <c r="H118" s="123" t="s">
        <v>2562</v>
      </c>
    </row>
    <row r="119" spans="1:13" s="123" customFormat="1">
      <c r="A119" s="123" t="s">
        <v>2526</v>
      </c>
      <c r="B119" s="123" t="s">
        <v>191</v>
      </c>
      <c r="C119" s="123" t="s">
        <v>2691</v>
      </c>
      <c r="D119" s="123" t="s">
        <v>2501</v>
      </c>
      <c r="M119" s="123" t="s">
        <v>2692</v>
      </c>
    </row>
    <row r="120" spans="1:13" s="130" customFormat="1">
      <c r="A120" s="130" t="s">
        <v>2495</v>
      </c>
      <c r="B120" s="130" t="s">
        <v>2693</v>
      </c>
      <c r="C120" s="130" t="s">
        <v>2694</v>
      </c>
      <c r="E120" s="130" t="s">
        <v>2695</v>
      </c>
    </row>
    <row r="121" spans="1:13" s="123" customFormat="1">
      <c r="A121" s="123" t="s">
        <v>2492</v>
      </c>
      <c r="B121" s="123" t="s">
        <v>192</v>
      </c>
      <c r="C121" s="123" t="s">
        <v>2696</v>
      </c>
      <c r="D121" s="123" t="s">
        <v>2494</v>
      </c>
    </row>
    <row r="122" spans="1:13" s="123" customFormat="1">
      <c r="A122" s="123" t="s">
        <v>2569</v>
      </c>
      <c r="B122" s="123" t="s">
        <v>193</v>
      </c>
      <c r="C122" s="13" t="s">
        <v>2697</v>
      </c>
      <c r="D122" s="123" t="s">
        <v>2501</v>
      </c>
    </row>
    <row r="123" spans="1:13" s="131" customFormat="1">
      <c r="A123" s="131" t="s">
        <v>2495</v>
      </c>
      <c r="B123" s="131" t="s">
        <v>2698</v>
      </c>
      <c r="C123" s="131" t="s">
        <v>2572</v>
      </c>
      <c r="E123" s="131" t="s">
        <v>2699</v>
      </c>
    </row>
    <row r="124" spans="1:13" s="123" customFormat="1">
      <c r="A124" s="123" t="s">
        <v>2574</v>
      </c>
      <c r="B124" s="123" t="s">
        <v>194</v>
      </c>
      <c r="C124" s="125" t="s">
        <v>2700</v>
      </c>
      <c r="D124" s="123" t="s">
        <v>2501</v>
      </c>
      <c r="F124" s="123" t="s">
        <v>2576</v>
      </c>
      <c r="G124" s="123" t="s">
        <v>2577</v>
      </c>
      <c r="H124" s="123" t="s">
        <v>2578</v>
      </c>
    </row>
    <row r="125" spans="1:13" s="131" customFormat="1">
      <c r="A125" s="131" t="s">
        <v>2522</v>
      </c>
      <c r="B125" s="131" t="s">
        <v>2698</v>
      </c>
      <c r="M125" s="132"/>
    </row>
    <row r="126" spans="1:13" s="131" customFormat="1">
      <c r="A126" s="131" t="s">
        <v>2495</v>
      </c>
      <c r="B126" s="131" t="s">
        <v>2701</v>
      </c>
      <c r="C126" s="131" t="s">
        <v>2580</v>
      </c>
      <c r="E126" s="131" t="s">
        <v>2699</v>
      </c>
      <c r="M126" s="132"/>
    </row>
    <row r="127" spans="1:13" s="123" customFormat="1">
      <c r="A127" s="123" t="s">
        <v>2581</v>
      </c>
      <c r="B127" s="123" t="s">
        <v>195</v>
      </c>
      <c r="C127" s="13" t="s">
        <v>2702</v>
      </c>
      <c r="D127" s="123" t="s">
        <v>2501</v>
      </c>
      <c r="M127" s="133"/>
    </row>
    <row r="128" spans="1:13" s="123" customFormat="1">
      <c r="A128" s="134" t="s">
        <v>2583</v>
      </c>
      <c r="B128" s="123" t="s">
        <v>196</v>
      </c>
      <c r="C128" s="13" t="s">
        <v>2703</v>
      </c>
      <c r="D128" s="123" t="s">
        <v>2501</v>
      </c>
      <c r="E128" s="123" t="s">
        <v>2704</v>
      </c>
    </row>
    <row r="129" spans="1:13" s="123" customFormat="1">
      <c r="A129" s="134" t="s">
        <v>2499</v>
      </c>
      <c r="B129" s="123" t="s">
        <v>197</v>
      </c>
      <c r="C129" s="13" t="s">
        <v>2705</v>
      </c>
      <c r="D129" s="123" t="s">
        <v>2501</v>
      </c>
      <c r="E129" s="123" t="s">
        <v>2706</v>
      </c>
    </row>
    <row r="130" spans="1:13" s="123" customFormat="1">
      <c r="A130" s="123" t="s">
        <v>2574</v>
      </c>
      <c r="B130" s="123" t="s">
        <v>198</v>
      </c>
      <c r="C130" s="13" t="s">
        <v>2707</v>
      </c>
      <c r="D130" s="123" t="s">
        <v>2501</v>
      </c>
      <c r="F130" s="123" t="s">
        <v>2589</v>
      </c>
      <c r="G130" s="123" t="s">
        <v>2590</v>
      </c>
      <c r="H130" s="123" t="s">
        <v>2591</v>
      </c>
      <c r="M130" s="133"/>
    </row>
    <row r="131" spans="1:13" s="123" customFormat="1">
      <c r="A131" s="123" t="s">
        <v>2574</v>
      </c>
      <c r="B131" s="123" t="s">
        <v>199</v>
      </c>
      <c r="C131" s="13" t="s">
        <v>2708</v>
      </c>
      <c r="D131" s="123" t="s">
        <v>2501</v>
      </c>
      <c r="F131" s="123" t="s">
        <v>2589</v>
      </c>
      <c r="G131" s="123" t="s">
        <v>2590</v>
      </c>
      <c r="H131" s="123" t="s">
        <v>2591</v>
      </c>
      <c r="M131" s="133"/>
    </row>
    <row r="132" spans="1:13" s="123" customFormat="1" ht="16.350000000000001" customHeight="1">
      <c r="A132" s="123" t="s">
        <v>2526</v>
      </c>
      <c r="B132" s="123" t="s">
        <v>200</v>
      </c>
      <c r="D132" s="123" t="s">
        <v>2494</v>
      </c>
      <c r="M132" s="133" t="s">
        <v>2709</v>
      </c>
    </row>
    <row r="133" spans="1:13" s="125" customFormat="1">
      <c r="A133" s="125" t="s">
        <v>2574</v>
      </c>
      <c r="B133" s="125" t="s">
        <v>201</v>
      </c>
      <c r="C133" s="125" t="s">
        <v>2710</v>
      </c>
      <c r="D133" s="125" t="s">
        <v>2501</v>
      </c>
    </row>
    <row r="134" spans="1:13" s="125" customFormat="1">
      <c r="A134" s="125" t="s">
        <v>2574</v>
      </c>
      <c r="B134" s="125" t="s">
        <v>202</v>
      </c>
      <c r="C134" s="125" t="s">
        <v>2711</v>
      </c>
      <c r="D134" s="125" t="s">
        <v>2501</v>
      </c>
    </row>
    <row r="135" spans="1:13" s="131" customFormat="1">
      <c r="A135" s="131" t="s">
        <v>2522</v>
      </c>
      <c r="B135" s="131" t="s">
        <v>2701</v>
      </c>
      <c r="M135" s="132"/>
    </row>
    <row r="136" spans="1:13" s="130" customFormat="1">
      <c r="A136" s="130" t="s">
        <v>2522</v>
      </c>
      <c r="B136" s="130" t="s">
        <v>2693</v>
      </c>
    </row>
    <row r="137" spans="1:13" s="130" customFormat="1">
      <c r="A137" s="130" t="s">
        <v>2495</v>
      </c>
      <c r="B137" s="130" t="s">
        <v>2712</v>
      </c>
      <c r="C137" s="130" t="s">
        <v>2713</v>
      </c>
      <c r="E137" s="130" t="s">
        <v>2714</v>
      </c>
    </row>
    <row r="138" spans="1:13" s="123" customFormat="1">
      <c r="A138" s="123" t="s">
        <v>2492</v>
      </c>
      <c r="B138" s="123" t="s">
        <v>203</v>
      </c>
      <c r="C138" s="123" t="s">
        <v>2715</v>
      </c>
      <c r="D138" s="123" t="s">
        <v>2494</v>
      </c>
    </row>
    <row r="139" spans="1:13" s="123" customFormat="1">
      <c r="A139" s="123" t="s">
        <v>2569</v>
      </c>
      <c r="B139" s="123" t="s">
        <v>204</v>
      </c>
      <c r="C139" s="125" t="s">
        <v>2716</v>
      </c>
      <c r="D139" s="123" t="s">
        <v>2501</v>
      </c>
    </row>
    <row r="140" spans="1:13" s="131" customFormat="1">
      <c r="A140" s="131" t="s">
        <v>2495</v>
      </c>
      <c r="B140" s="131" t="s">
        <v>2717</v>
      </c>
      <c r="C140" s="131" t="s">
        <v>2572</v>
      </c>
      <c r="E140" s="131" t="s">
        <v>2718</v>
      </c>
    </row>
    <row r="141" spans="1:13" s="123" customFormat="1">
      <c r="A141" s="123" t="s">
        <v>2574</v>
      </c>
      <c r="B141" s="123" t="s">
        <v>205</v>
      </c>
      <c r="C141" s="125" t="s">
        <v>2719</v>
      </c>
      <c r="D141" s="123" t="s">
        <v>2501</v>
      </c>
      <c r="F141" s="123" t="s">
        <v>2576</v>
      </c>
      <c r="G141" s="123" t="s">
        <v>2577</v>
      </c>
      <c r="H141" s="123" t="s">
        <v>2578</v>
      </c>
    </row>
    <row r="142" spans="1:13" s="131" customFormat="1">
      <c r="A142" s="131" t="s">
        <v>2522</v>
      </c>
      <c r="B142" s="131" t="s">
        <v>2717</v>
      </c>
      <c r="M142" s="132"/>
    </row>
    <row r="143" spans="1:13" s="131" customFormat="1">
      <c r="A143" s="131" t="s">
        <v>2495</v>
      </c>
      <c r="B143" s="131" t="s">
        <v>2720</v>
      </c>
      <c r="C143" s="131" t="s">
        <v>2580</v>
      </c>
      <c r="E143" s="131" t="s">
        <v>2718</v>
      </c>
      <c r="M143" s="132"/>
    </row>
    <row r="144" spans="1:13" s="123" customFormat="1">
      <c r="A144" s="123" t="s">
        <v>2581</v>
      </c>
      <c r="B144" s="123" t="s">
        <v>206</v>
      </c>
      <c r="C144" s="13" t="s">
        <v>2721</v>
      </c>
      <c r="D144" s="123" t="s">
        <v>2501</v>
      </c>
      <c r="M144" s="133"/>
    </row>
    <row r="145" spans="1:13" s="123" customFormat="1">
      <c r="A145" s="134" t="s">
        <v>2583</v>
      </c>
      <c r="B145" s="123" t="s">
        <v>207</v>
      </c>
      <c r="C145" s="13" t="s">
        <v>2722</v>
      </c>
      <c r="D145" s="123" t="s">
        <v>2501</v>
      </c>
      <c r="E145" s="123" t="s">
        <v>2723</v>
      </c>
    </row>
    <row r="146" spans="1:13" s="123" customFormat="1">
      <c r="A146" s="134" t="s">
        <v>2499</v>
      </c>
      <c r="B146" s="123" t="s">
        <v>208</v>
      </c>
      <c r="C146" s="13" t="s">
        <v>2724</v>
      </c>
      <c r="D146" s="123" t="s">
        <v>2501</v>
      </c>
      <c r="E146" s="123" t="s">
        <v>2725</v>
      </c>
    </row>
    <row r="147" spans="1:13" s="123" customFormat="1">
      <c r="A147" s="123" t="s">
        <v>2574</v>
      </c>
      <c r="B147" s="123" t="s">
        <v>209</v>
      </c>
      <c r="C147" s="13" t="s">
        <v>2726</v>
      </c>
      <c r="D147" s="123" t="s">
        <v>2501</v>
      </c>
      <c r="F147" s="123" t="s">
        <v>2589</v>
      </c>
      <c r="G147" s="123" t="s">
        <v>2590</v>
      </c>
      <c r="H147" s="123" t="s">
        <v>2591</v>
      </c>
      <c r="M147" s="133"/>
    </row>
    <row r="148" spans="1:13" s="123" customFormat="1">
      <c r="A148" s="123" t="s">
        <v>2574</v>
      </c>
      <c r="B148" s="123" t="s">
        <v>210</v>
      </c>
      <c r="C148" s="13" t="s">
        <v>2727</v>
      </c>
      <c r="D148" s="123" t="s">
        <v>2501</v>
      </c>
      <c r="F148" s="123" t="s">
        <v>2589</v>
      </c>
      <c r="G148" s="123" t="s">
        <v>2590</v>
      </c>
      <c r="H148" s="123" t="s">
        <v>2591</v>
      </c>
      <c r="M148" s="133"/>
    </row>
    <row r="149" spans="1:13" s="123" customFormat="1" ht="16.350000000000001" customHeight="1">
      <c r="A149" s="123" t="s">
        <v>2526</v>
      </c>
      <c r="B149" s="123" t="s">
        <v>211</v>
      </c>
      <c r="D149" s="123" t="s">
        <v>2494</v>
      </c>
      <c r="M149" s="133" t="s">
        <v>2728</v>
      </c>
    </row>
    <row r="150" spans="1:13" s="125" customFormat="1">
      <c r="A150" s="125" t="s">
        <v>2574</v>
      </c>
      <c r="B150" s="125" t="s">
        <v>212</v>
      </c>
      <c r="C150" s="125" t="s">
        <v>2729</v>
      </c>
      <c r="D150" s="125" t="s">
        <v>2501</v>
      </c>
    </row>
    <row r="151" spans="1:13" s="125" customFormat="1">
      <c r="A151" s="125" t="s">
        <v>2574</v>
      </c>
      <c r="B151" s="125" t="s">
        <v>213</v>
      </c>
      <c r="C151" s="125" t="s">
        <v>2730</v>
      </c>
      <c r="D151" s="125" t="s">
        <v>2501</v>
      </c>
    </row>
    <row r="152" spans="1:13" s="131" customFormat="1">
      <c r="A152" s="131" t="s">
        <v>2522</v>
      </c>
      <c r="B152" s="131" t="s">
        <v>2720</v>
      </c>
      <c r="M152" s="132"/>
    </row>
    <row r="153" spans="1:13" s="130" customFormat="1">
      <c r="A153" s="130" t="s">
        <v>2522</v>
      </c>
      <c r="B153" s="130" t="s">
        <v>2712</v>
      </c>
    </row>
    <row r="154" spans="1:13" s="130" customFormat="1">
      <c r="A154" s="130" t="s">
        <v>2495</v>
      </c>
      <c r="B154" s="130" t="s">
        <v>2731</v>
      </c>
      <c r="C154" s="130" t="s">
        <v>2732</v>
      </c>
      <c r="E154" s="130" t="s">
        <v>2733</v>
      </c>
    </row>
    <row r="155" spans="1:13" s="123" customFormat="1">
      <c r="A155" s="123" t="s">
        <v>2492</v>
      </c>
      <c r="B155" s="123" t="s">
        <v>214</v>
      </c>
      <c r="C155" s="123" t="s">
        <v>2734</v>
      </c>
      <c r="D155" s="123" t="s">
        <v>2494</v>
      </c>
    </row>
    <row r="156" spans="1:13" s="123" customFormat="1">
      <c r="A156" s="123" t="s">
        <v>2569</v>
      </c>
      <c r="B156" s="123" t="s">
        <v>215</v>
      </c>
      <c r="C156" s="13" t="s">
        <v>2735</v>
      </c>
      <c r="D156" s="123" t="s">
        <v>2501</v>
      </c>
    </row>
    <row r="157" spans="1:13" s="131" customFormat="1">
      <c r="A157" s="131" t="s">
        <v>2495</v>
      </c>
      <c r="B157" s="131" t="s">
        <v>2736</v>
      </c>
      <c r="C157" s="131" t="s">
        <v>2572</v>
      </c>
      <c r="E157" s="131" t="s">
        <v>2737</v>
      </c>
    </row>
    <row r="158" spans="1:13" s="123" customFormat="1">
      <c r="A158" s="123" t="s">
        <v>2574</v>
      </c>
      <c r="B158" s="123" t="s">
        <v>216</v>
      </c>
      <c r="C158" s="13" t="s">
        <v>2738</v>
      </c>
      <c r="D158" s="123" t="s">
        <v>2501</v>
      </c>
      <c r="F158" s="123" t="s">
        <v>2576</v>
      </c>
      <c r="G158" s="123" t="s">
        <v>2577</v>
      </c>
      <c r="H158" s="123" t="s">
        <v>2578</v>
      </c>
    </row>
    <row r="159" spans="1:13" s="131" customFormat="1">
      <c r="A159" s="131" t="s">
        <v>2522</v>
      </c>
      <c r="B159" s="131" t="s">
        <v>2736</v>
      </c>
      <c r="M159" s="132"/>
    </row>
    <row r="160" spans="1:13" s="131" customFormat="1">
      <c r="A160" s="131" t="s">
        <v>2495</v>
      </c>
      <c r="B160" s="131" t="s">
        <v>2739</v>
      </c>
      <c r="C160" s="131" t="s">
        <v>2580</v>
      </c>
      <c r="E160" s="131" t="s">
        <v>2737</v>
      </c>
      <c r="M160" s="132"/>
    </row>
    <row r="161" spans="1:13" s="123" customFormat="1">
      <c r="A161" s="123" t="s">
        <v>2581</v>
      </c>
      <c r="B161" s="123" t="s">
        <v>217</v>
      </c>
      <c r="C161" s="13" t="s">
        <v>2740</v>
      </c>
      <c r="D161" s="123" t="s">
        <v>2501</v>
      </c>
      <c r="M161" s="133"/>
    </row>
    <row r="162" spans="1:13" s="123" customFormat="1">
      <c r="A162" s="134" t="s">
        <v>2583</v>
      </c>
      <c r="B162" s="123" t="s">
        <v>218</v>
      </c>
      <c r="C162" s="13" t="s">
        <v>2741</v>
      </c>
      <c r="D162" s="123" t="s">
        <v>2501</v>
      </c>
      <c r="E162" s="123" t="s">
        <v>2742</v>
      </c>
    </row>
    <row r="163" spans="1:13" s="123" customFormat="1">
      <c r="A163" s="134" t="s">
        <v>2499</v>
      </c>
      <c r="B163" s="123" t="s">
        <v>219</v>
      </c>
      <c r="C163" s="13" t="s">
        <v>2743</v>
      </c>
      <c r="D163" s="123" t="s">
        <v>2501</v>
      </c>
      <c r="E163" s="123" t="s">
        <v>2744</v>
      </c>
    </row>
    <row r="164" spans="1:13" s="123" customFormat="1">
      <c r="A164" s="123" t="s">
        <v>2574</v>
      </c>
      <c r="B164" s="123" t="s">
        <v>220</v>
      </c>
      <c r="C164" s="13" t="s">
        <v>2745</v>
      </c>
      <c r="D164" s="123" t="s">
        <v>2501</v>
      </c>
      <c r="F164" s="123" t="s">
        <v>2589</v>
      </c>
      <c r="G164" s="123" t="s">
        <v>2590</v>
      </c>
      <c r="H164" s="123" t="s">
        <v>2591</v>
      </c>
      <c r="M164" s="133"/>
    </row>
    <row r="165" spans="1:13" s="123" customFormat="1">
      <c r="A165" s="123" t="s">
        <v>2574</v>
      </c>
      <c r="B165" s="123" t="s">
        <v>221</v>
      </c>
      <c r="C165" s="13" t="s">
        <v>2746</v>
      </c>
      <c r="D165" s="123" t="s">
        <v>2501</v>
      </c>
      <c r="F165" s="123" t="s">
        <v>2589</v>
      </c>
      <c r="G165" s="123" t="s">
        <v>2590</v>
      </c>
      <c r="H165" s="123" t="s">
        <v>2591</v>
      </c>
      <c r="M165" s="133"/>
    </row>
    <row r="166" spans="1:13" s="123" customFormat="1" ht="16.350000000000001" customHeight="1">
      <c r="A166" s="123" t="s">
        <v>2526</v>
      </c>
      <c r="B166" s="123" t="s">
        <v>222</v>
      </c>
      <c r="D166" s="123" t="s">
        <v>2494</v>
      </c>
      <c r="M166" s="133" t="s">
        <v>2747</v>
      </c>
    </row>
    <row r="167" spans="1:13" s="125" customFormat="1">
      <c r="A167" s="125" t="s">
        <v>2574</v>
      </c>
      <c r="B167" s="125" t="s">
        <v>223</v>
      </c>
      <c r="C167" s="125" t="s">
        <v>2748</v>
      </c>
      <c r="D167" s="125" t="s">
        <v>2501</v>
      </c>
    </row>
    <row r="168" spans="1:13" s="125" customFormat="1">
      <c r="A168" s="125" t="s">
        <v>2574</v>
      </c>
      <c r="B168" s="125" t="s">
        <v>224</v>
      </c>
      <c r="C168" s="125" t="s">
        <v>2749</v>
      </c>
      <c r="D168" s="125" t="s">
        <v>2501</v>
      </c>
    </row>
    <row r="169" spans="1:13" s="131" customFormat="1">
      <c r="A169" s="131" t="s">
        <v>2522</v>
      </c>
      <c r="B169" s="131" t="s">
        <v>2739</v>
      </c>
      <c r="M169" s="132"/>
    </row>
    <row r="170" spans="1:13" s="130" customFormat="1">
      <c r="A170" s="130" t="s">
        <v>2522</v>
      </c>
      <c r="B170" s="130" t="s">
        <v>2731</v>
      </c>
    </row>
    <row r="171" spans="1:13" s="130" customFormat="1">
      <c r="A171" s="130" t="s">
        <v>2495</v>
      </c>
      <c r="B171" s="130" t="s">
        <v>2750</v>
      </c>
      <c r="C171" s="130" t="s">
        <v>2751</v>
      </c>
      <c r="E171" s="130" t="s">
        <v>2752</v>
      </c>
    </row>
    <row r="172" spans="1:13" s="123" customFormat="1">
      <c r="A172" s="123" t="s">
        <v>2492</v>
      </c>
      <c r="B172" s="123" t="s">
        <v>225</v>
      </c>
      <c r="C172" s="123" t="s">
        <v>2753</v>
      </c>
      <c r="D172" s="123" t="s">
        <v>2494</v>
      </c>
    </row>
    <row r="173" spans="1:13" s="123" customFormat="1">
      <c r="A173" s="123" t="s">
        <v>2569</v>
      </c>
      <c r="B173" s="123" t="s">
        <v>226</v>
      </c>
      <c r="C173" s="125" t="s">
        <v>2754</v>
      </c>
      <c r="D173" s="123" t="s">
        <v>2501</v>
      </c>
    </row>
    <row r="174" spans="1:13" s="131" customFormat="1">
      <c r="A174" s="131" t="s">
        <v>2495</v>
      </c>
      <c r="B174" s="131" t="s">
        <v>2755</v>
      </c>
      <c r="C174" s="131" t="s">
        <v>2572</v>
      </c>
      <c r="E174" s="131" t="s">
        <v>2756</v>
      </c>
    </row>
    <row r="175" spans="1:13" s="123" customFormat="1">
      <c r="A175" s="123" t="s">
        <v>2574</v>
      </c>
      <c r="B175" s="123" t="s">
        <v>227</v>
      </c>
      <c r="C175" s="125" t="s">
        <v>2757</v>
      </c>
      <c r="D175" s="123" t="s">
        <v>2501</v>
      </c>
      <c r="F175" s="123" t="s">
        <v>2576</v>
      </c>
      <c r="G175" s="123" t="s">
        <v>2577</v>
      </c>
      <c r="H175" s="123" t="s">
        <v>2578</v>
      </c>
    </row>
    <row r="176" spans="1:13" s="131" customFormat="1">
      <c r="A176" s="131" t="s">
        <v>2522</v>
      </c>
      <c r="B176" s="131" t="s">
        <v>2755</v>
      </c>
      <c r="M176" s="132"/>
    </row>
    <row r="177" spans="1:15" s="131" customFormat="1">
      <c r="A177" s="131" t="s">
        <v>2495</v>
      </c>
      <c r="B177" s="131" t="s">
        <v>2758</v>
      </c>
      <c r="C177" s="131" t="s">
        <v>2580</v>
      </c>
      <c r="E177" s="131" t="s">
        <v>2756</v>
      </c>
      <c r="M177" s="132"/>
    </row>
    <row r="178" spans="1:15" s="123" customFormat="1">
      <c r="A178" s="123" t="s">
        <v>2581</v>
      </c>
      <c r="B178" s="123" t="s">
        <v>228</v>
      </c>
      <c r="C178" s="13" t="s">
        <v>2759</v>
      </c>
      <c r="D178" s="123" t="s">
        <v>2501</v>
      </c>
      <c r="M178" s="133"/>
    </row>
    <row r="179" spans="1:15" s="123" customFormat="1">
      <c r="A179" s="134" t="s">
        <v>2583</v>
      </c>
      <c r="B179" s="123" t="s">
        <v>229</v>
      </c>
      <c r="C179" s="13" t="s">
        <v>2760</v>
      </c>
      <c r="D179" s="123" t="s">
        <v>2501</v>
      </c>
      <c r="E179" s="123" t="s">
        <v>2761</v>
      </c>
    </row>
    <row r="180" spans="1:15" s="123" customFormat="1">
      <c r="A180" s="134" t="s">
        <v>2499</v>
      </c>
      <c r="B180" s="123" t="s">
        <v>230</v>
      </c>
      <c r="C180" s="13" t="s">
        <v>2762</v>
      </c>
      <c r="D180" s="123" t="s">
        <v>2501</v>
      </c>
      <c r="E180" s="123" t="s">
        <v>2763</v>
      </c>
    </row>
    <row r="181" spans="1:15" s="123" customFormat="1">
      <c r="A181" s="123" t="s">
        <v>2574</v>
      </c>
      <c r="B181" s="123" t="s">
        <v>231</v>
      </c>
      <c r="C181" s="13" t="s">
        <v>2764</v>
      </c>
      <c r="D181" s="123" t="s">
        <v>2501</v>
      </c>
      <c r="F181" s="123" t="s">
        <v>2589</v>
      </c>
      <c r="G181" s="123" t="s">
        <v>2590</v>
      </c>
      <c r="H181" s="123" t="s">
        <v>2591</v>
      </c>
      <c r="M181" s="133"/>
    </row>
    <row r="182" spans="1:15" s="123" customFormat="1">
      <c r="A182" s="123" t="s">
        <v>2574</v>
      </c>
      <c r="B182" s="123" t="s">
        <v>232</v>
      </c>
      <c r="C182" s="13" t="s">
        <v>2765</v>
      </c>
      <c r="D182" s="123" t="s">
        <v>2501</v>
      </c>
      <c r="F182" s="123" t="s">
        <v>2589</v>
      </c>
      <c r="G182" s="123" t="s">
        <v>2590</v>
      </c>
      <c r="H182" s="123" t="s">
        <v>2591</v>
      </c>
      <c r="M182" s="133"/>
    </row>
    <row r="183" spans="1:15" s="123" customFormat="1" ht="16.350000000000001" customHeight="1">
      <c r="A183" s="123" t="s">
        <v>2526</v>
      </c>
      <c r="B183" s="123" t="s">
        <v>233</v>
      </c>
      <c r="D183" s="123" t="s">
        <v>2494</v>
      </c>
      <c r="M183" s="133" t="s">
        <v>2766</v>
      </c>
    </row>
    <row r="184" spans="1:15" s="125" customFormat="1">
      <c r="A184" s="125" t="s">
        <v>2574</v>
      </c>
      <c r="B184" s="125" t="s">
        <v>234</v>
      </c>
      <c r="C184" s="125" t="s">
        <v>2767</v>
      </c>
      <c r="D184" s="125" t="s">
        <v>2501</v>
      </c>
    </row>
    <row r="185" spans="1:15" s="125" customFormat="1">
      <c r="A185" s="125" t="s">
        <v>2574</v>
      </c>
      <c r="B185" s="125" t="s">
        <v>235</v>
      </c>
      <c r="C185" s="125" t="s">
        <v>2768</v>
      </c>
      <c r="D185" s="125" t="s">
        <v>2501</v>
      </c>
    </row>
    <row r="186" spans="1:15" s="131" customFormat="1">
      <c r="A186" s="131" t="s">
        <v>2522</v>
      </c>
      <c r="B186" s="131" t="s">
        <v>2758</v>
      </c>
      <c r="M186" s="132"/>
    </row>
    <row r="187" spans="1:15" s="130" customFormat="1">
      <c r="A187" s="130" t="s">
        <v>2522</v>
      </c>
      <c r="B187" s="130" t="s">
        <v>2750</v>
      </c>
    </row>
    <row r="188" spans="1:15" s="130" customFormat="1">
      <c r="A188" s="130" t="s">
        <v>2495</v>
      </c>
      <c r="B188" s="130" t="s">
        <v>2769</v>
      </c>
      <c r="C188" s="130" t="s">
        <v>2770</v>
      </c>
      <c r="E188" s="130" t="s">
        <v>2771</v>
      </c>
    </row>
    <row r="189" spans="1:15" s="130" customFormat="1">
      <c r="A189" s="139" t="s">
        <v>2495</v>
      </c>
      <c r="B189" s="139" t="s">
        <v>2772</v>
      </c>
      <c r="C189" s="139" t="s">
        <v>2773</v>
      </c>
      <c r="D189" s="139"/>
      <c r="E189" s="139"/>
      <c r="F189" s="139"/>
      <c r="G189" s="139"/>
      <c r="H189" s="139"/>
      <c r="I189" s="139"/>
      <c r="J189" s="139"/>
      <c r="K189" s="139"/>
      <c r="L189" s="139"/>
      <c r="M189" s="139"/>
      <c r="N189" s="139"/>
      <c r="O189" s="139"/>
    </row>
    <row r="190" spans="1:15" s="123" customFormat="1">
      <c r="A190" s="123" t="s">
        <v>2492</v>
      </c>
      <c r="B190" s="123" t="s">
        <v>236</v>
      </c>
      <c r="C190" s="123" t="s">
        <v>2774</v>
      </c>
      <c r="D190" s="123" t="s">
        <v>2494</v>
      </c>
    </row>
    <row r="191" spans="1:15" s="123" customFormat="1" ht="16.350000000000001" customHeight="1">
      <c r="A191" s="123" t="s">
        <v>2650</v>
      </c>
      <c r="B191" s="123" t="s">
        <v>237</v>
      </c>
      <c r="C191" s="13" t="s">
        <v>2775</v>
      </c>
      <c r="D191" s="123" t="s">
        <v>2501</v>
      </c>
      <c r="M191" s="133"/>
    </row>
    <row r="192" spans="1:15" s="123" customFormat="1" ht="16.350000000000001" customHeight="1">
      <c r="A192" s="123" t="s">
        <v>2492</v>
      </c>
      <c r="B192" s="123" t="s">
        <v>238</v>
      </c>
      <c r="C192" s="123" t="s">
        <v>2776</v>
      </c>
      <c r="D192" s="123" t="s">
        <v>2501</v>
      </c>
      <c r="E192" s="129" t="s">
        <v>2777</v>
      </c>
      <c r="M192" s="133"/>
    </row>
    <row r="193" spans="1:13" s="123" customFormat="1" ht="16.350000000000001" customHeight="1">
      <c r="A193" s="123" t="s">
        <v>2689</v>
      </c>
      <c r="B193" s="123" t="s">
        <v>239</v>
      </c>
      <c r="C193" s="13" t="s">
        <v>2778</v>
      </c>
      <c r="D193" s="123" t="s">
        <v>2501</v>
      </c>
      <c r="E193" s="123" t="s">
        <v>2779</v>
      </c>
      <c r="I193" s="123" t="s">
        <v>2780</v>
      </c>
      <c r="M193" s="133"/>
    </row>
    <row r="194" spans="1:13" s="129" customFormat="1" ht="16.350000000000001" customHeight="1">
      <c r="A194" s="129" t="s">
        <v>2492</v>
      </c>
      <c r="B194" s="129" t="s">
        <v>245</v>
      </c>
      <c r="C194" s="129" t="s">
        <v>2657</v>
      </c>
      <c r="D194" s="129" t="s">
        <v>2501</v>
      </c>
      <c r="E194" s="129" t="s">
        <v>2781</v>
      </c>
      <c r="M194" s="140"/>
    </row>
    <row r="195" spans="1:13" s="123" customFormat="1" ht="16.350000000000001" customHeight="1">
      <c r="A195" s="123" t="s">
        <v>2659</v>
      </c>
      <c r="B195" s="123" t="s">
        <v>246</v>
      </c>
      <c r="C195" s="13" t="s">
        <v>2782</v>
      </c>
      <c r="D195" s="123" t="s">
        <v>2501</v>
      </c>
      <c r="E195" s="123" t="s">
        <v>2779</v>
      </c>
      <c r="F195" s="123" t="s">
        <v>2661</v>
      </c>
      <c r="G195" s="123" t="s">
        <v>2662</v>
      </c>
      <c r="H195" s="129" t="s">
        <v>2663</v>
      </c>
      <c r="M195" s="133"/>
    </row>
    <row r="196" spans="1:13" s="123" customFormat="1" ht="16.350000000000001" customHeight="1">
      <c r="A196" s="123" t="s">
        <v>2499</v>
      </c>
      <c r="B196" s="123" t="s">
        <v>256</v>
      </c>
      <c r="C196" s="13" t="s">
        <v>2783</v>
      </c>
      <c r="D196" s="123" t="s">
        <v>2501</v>
      </c>
      <c r="E196" s="123" t="s">
        <v>2784</v>
      </c>
      <c r="M196" s="133"/>
    </row>
    <row r="197" spans="1:13" s="139" customFormat="1">
      <c r="A197" s="139" t="s">
        <v>2522</v>
      </c>
      <c r="B197" s="139" t="s">
        <v>2772</v>
      </c>
    </row>
    <row r="198" spans="1:13" s="123" customFormat="1">
      <c r="A198" s="134" t="s">
        <v>2495</v>
      </c>
      <c r="B198" s="123" t="s">
        <v>2785</v>
      </c>
      <c r="C198" s="123" t="s">
        <v>2786</v>
      </c>
    </row>
    <row r="199" spans="1:13" s="123" customFormat="1">
      <c r="A199" s="123" t="s">
        <v>2492</v>
      </c>
      <c r="B199" s="123" t="s">
        <v>259</v>
      </c>
      <c r="C199" s="123" t="s">
        <v>2787</v>
      </c>
      <c r="D199" s="123" t="s">
        <v>2494</v>
      </c>
    </row>
    <row r="200" spans="1:13" s="123" customFormat="1">
      <c r="A200" s="123" t="s">
        <v>2669</v>
      </c>
      <c r="B200" s="123" t="s">
        <v>260</v>
      </c>
      <c r="C200" s="13" t="s">
        <v>2788</v>
      </c>
      <c r="D200" s="123" t="s">
        <v>2501</v>
      </c>
      <c r="F200" s="129" t="s">
        <v>2671</v>
      </c>
      <c r="G200" s="129" t="s">
        <v>2672</v>
      </c>
    </row>
    <row r="201" spans="1:13" s="123" customFormat="1">
      <c r="A201" s="123" t="s">
        <v>2689</v>
      </c>
      <c r="B201" s="123" t="s">
        <v>265</v>
      </c>
      <c r="C201" s="125" t="s">
        <v>2789</v>
      </c>
      <c r="D201" s="123" t="s">
        <v>2501</v>
      </c>
      <c r="E201" s="123" t="s">
        <v>2790</v>
      </c>
      <c r="I201" s="123" t="s">
        <v>2780</v>
      </c>
    </row>
    <row r="202" spans="1:13" s="123" customFormat="1">
      <c r="A202" s="123" t="s">
        <v>2675</v>
      </c>
      <c r="B202" s="123" t="s">
        <v>271</v>
      </c>
      <c r="C202" s="125" t="s">
        <v>2791</v>
      </c>
      <c r="D202" s="123" t="s">
        <v>2501</v>
      </c>
      <c r="E202" s="123" t="s">
        <v>2790</v>
      </c>
      <c r="F202" s="123" t="s">
        <v>2661</v>
      </c>
      <c r="G202" s="123" t="s">
        <v>2662</v>
      </c>
      <c r="H202" s="129" t="s">
        <v>2663</v>
      </c>
    </row>
    <row r="203" spans="1:13" s="141" customFormat="1">
      <c r="A203" s="141" t="s">
        <v>2499</v>
      </c>
      <c r="B203" s="141" t="s">
        <v>282</v>
      </c>
      <c r="C203" s="142" t="s">
        <v>2792</v>
      </c>
      <c r="D203" s="141" t="s">
        <v>2501</v>
      </c>
      <c r="E203" s="141" t="s">
        <v>2793</v>
      </c>
    </row>
    <row r="204" spans="1:13" s="123" customFormat="1">
      <c r="A204" s="123" t="s">
        <v>2689</v>
      </c>
      <c r="B204" s="123" t="s">
        <v>285</v>
      </c>
      <c r="C204" s="125" t="s">
        <v>2794</v>
      </c>
      <c r="D204" s="123" t="s">
        <v>2501</v>
      </c>
      <c r="E204" s="123" t="s">
        <v>2795</v>
      </c>
      <c r="I204" s="123" t="s">
        <v>2796</v>
      </c>
    </row>
    <row r="205" spans="1:13" s="123" customFormat="1">
      <c r="A205" s="123" t="s">
        <v>2682</v>
      </c>
      <c r="B205" s="123" t="s">
        <v>291</v>
      </c>
      <c r="C205" s="125" t="s">
        <v>2797</v>
      </c>
      <c r="D205" s="123" t="s">
        <v>2501</v>
      </c>
      <c r="E205" s="123" t="s">
        <v>2795</v>
      </c>
      <c r="F205" s="123" t="s">
        <v>2661</v>
      </c>
      <c r="G205" s="123" t="s">
        <v>2662</v>
      </c>
      <c r="H205" s="129" t="s">
        <v>2663</v>
      </c>
    </row>
    <row r="206" spans="1:13" s="123" customFormat="1">
      <c r="A206" s="123" t="s">
        <v>2499</v>
      </c>
      <c r="B206" s="123" t="s">
        <v>302</v>
      </c>
      <c r="C206" s="13" t="s">
        <v>2798</v>
      </c>
      <c r="D206" s="123" t="s">
        <v>2501</v>
      </c>
      <c r="E206" s="123" t="s">
        <v>2799</v>
      </c>
    </row>
    <row r="207" spans="1:13" s="123" customFormat="1">
      <c r="A207" s="134" t="s">
        <v>2522</v>
      </c>
      <c r="B207" s="123" t="s">
        <v>2785</v>
      </c>
    </row>
    <row r="208" spans="1:13" s="130" customFormat="1">
      <c r="A208" s="130" t="s">
        <v>2522</v>
      </c>
      <c r="B208" s="130" t="s">
        <v>2769</v>
      </c>
    </row>
    <row r="209" spans="1:13" s="124" customFormat="1">
      <c r="A209" s="124" t="s">
        <v>2522</v>
      </c>
      <c r="B209" s="124" t="s">
        <v>2686</v>
      </c>
    </row>
    <row r="210" spans="1:13" s="124" customFormat="1">
      <c r="A210" s="124" t="s">
        <v>2495</v>
      </c>
      <c r="B210" s="124" t="s">
        <v>2800</v>
      </c>
      <c r="C210" s="124" t="s">
        <v>2801</v>
      </c>
    </row>
    <row r="211" spans="1:13">
      <c r="A211" s="13" t="s">
        <v>2492</v>
      </c>
      <c r="B211" s="13" t="s">
        <v>305</v>
      </c>
      <c r="C211" s="13" t="s">
        <v>2802</v>
      </c>
      <c r="D211" s="13" t="s">
        <v>2494</v>
      </c>
    </row>
    <row r="212" spans="1:13">
      <c r="A212" s="13" t="s">
        <v>2803</v>
      </c>
      <c r="B212" s="13" t="s">
        <v>306</v>
      </c>
      <c r="C212" s="13" t="s">
        <v>2804</v>
      </c>
      <c r="D212" s="13" t="s">
        <v>2501</v>
      </c>
      <c r="F212" s="129" t="s">
        <v>2560</v>
      </c>
      <c r="G212" s="129" t="s">
        <v>2561</v>
      </c>
      <c r="H212" s="13" t="s">
        <v>2805</v>
      </c>
    </row>
    <row r="213" spans="1:13">
      <c r="A213" s="13" t="s">
        <v>2526</v>
      </c>
      <c r="B213" s="13" t="s">
        <v>323</v>
      </c>
      <c r="C213" s="13" t="s">
        <v>2806</v>
      </c>
      <c r="D213" s="13" t="s">
        <v>2501</v>
      </c>
      <c r="M213" s="13" t="s">
        <v>2807</v>
      </c>
    </row>
    <row r="214" spans="1:13" s="125" customFormat="1">
      <c r="A214" s="125" t="s">
        <v>2526</v>
      </c>
      <c r="B214" s="125" t="s">
        <v>324</v>
      </c>
      <c r="C214" s="125" t="s">
        <v>2808</v>
      </c>
      <c r="D214" s="125" t="s">
        <v>2501</v>
      </c>
      <c r="M214" s="125" t="s">
        <v>2809</v>
      </c>
    </row>
    <row r="215" spans="1:13" s="130" customFormat="1" ht="15" customHeight="1">
      <c r="A215" s="130" t="s">
        <v>2495</v>
      </c>
      <c r="B215" s="130" t="s">
        <v>2810</v>
      </c>
      <c r="C215" s="130" t="s">
        <v>2811</v>
      </c>
      <c r="E215" s="130" t="s">
        <v>2812</v>
      </c>
    </row>
    <row r="216" spans="1:13" s="123" customFormat="1">
      <c r="A216" s="123" t="s">
        <v>2492</v>
      </c>
      <c r="B216" s="123" t="s">
        <v>325</v>
      </c>
      <c r="C216" s="123" t="s">
        <v>2813</v>
      </c>
      <c r="D216" s="123" t="s">
        <v>2494</v>
      </c>
    </row>
    <row r="217" spans="1:13" s="123" customFormat="1">
      <c r="A217" s="123" t="s">
        <v>2569</v>
      </c>
      <c r="B217" s="123" t="s">
        <v>326</v>
      </c>
      <c r="C217" s="123" t="s">
        <v>2814</v>
      </c>
      <c r="D217" s="123" t="s">
        <v>2501</v>
      </c>
    </row>
    <row r="218" spans="1:13" s="131" customFormat="1">
      <c r="A218" s="131" t="s">
        <v>2495</v>
      </c>
      <c r="B218" s="131" t="s">
        <v>2815</v>
      </c>
      <c r="C218" s="131" t="s">
        <v>2572</v>
      </c>
      <c r="E218" s="131" t="s">
        <v>2816</v>
      </c>
    </row>
    <row r="219" spans="1:13" s="123" customFormat="1">
      <c r="A219" s="123" t="s">
        <v>2574</v>
      </c>
      <c r="B219" s="123" t="s">
        <v>327</v>
      </c>
      <c r="C219" s="123" t="s">
        <v>2817</v>
      </c>
      <c r="D219" s="123" t="s">
        <v>2501</v>
      </c>
      <c r="H219" s="123" t="s">
        <v>2578</v>
      </c>
    </row>
    <row r="220" spans="1:13" s="131" customFormat="1">
      <c r="A220" s="131" t="s">
        <v>2522</v>
      </c>
      <c r="B220" s="131" t="s">
        <v>2815</v>
      </c>
      <c r="M220" s="132"/>
    </row>
    <row r="221" spans="1:13" s="131" customFormat="1">
      <c r="A221" s="131" t="s">
        <v>2495</v>
      </c>
      <c r="B221" s="131" t="s">
        <v>2818</v>
      </c>
      <c r="C221" s="131" t="s">
        <v>2580</v>
      </c>
      <c r="E221" s="131" t="s">
        <v>2816</v>
      </c>
      <c r="M221" s="132"/>
    </row>
    <row r="222" spans="1:13" s="123" customFormat="1">
      <c r="A222" s="123" t="s">
        <v>2581</v>
      </c>
      <c r="B222" s="123" t="s">
        <v>328</v>
      </c>
      <c r="C222" s="123" t="s">
        <v>2819</v>
      </c>
      <c r="D222" s="123" t="s">
        <v>2501</v>
      </c>
      <c r="M222" s="133"/>
    </row>
    <row r="223" spans="1:13" s="123" customFormat="1">
      <c r="A223" s="134" t="s">
        <v>2583</v>
      </c>
      <c r="B223" s="123" t="s">
        <v>329</v>
      </c>
      <c r="C223" s="123" t="s">
        <v>2820</v>
      </c>
      <c r="D223" s="123" t="s">
        <v>2501</v>
      </c>
      <c r="E223" s="123" t="s">
        <v>2821</v>
      </c>
    </row>
    <row r="224" spans="1:13" s="123" customFormat="1">
      <c r="A224" s="134" t="s">
        <v>2499</v>
      </c>
      <c r="B224" s="123" t="s">
        <v>330</v>
      </c>
      <c r="C224" s="123" t="s">
        <v>2822</v>
      </c>
      <c r="D224" s="123" t="s">
        <v>2501</v>
      </c>
      <c r="E224" s="123" t="s">
        <v>2823</v>
      </c>
    </row>
    <row r="225" spans="1:13" s="123" customFormat="1">
      <c r="A225" s="123" t="s">
        <v>2574</v>
      </c>
      <c r="B225" s="123" t="s">
        <v>331</v>
      </c>
      <c r="C225" s="123" t="s">
        <v>2824</v>
      </c>
      <c r="D225" s="123" t="s">
        <v>2501</v>
      </c>
      <c r="F225" s="123" t="s">
        <v>2589</v>
      </c>
      <c r="G225" s="123" t="s">
        <v>2590</v>
      </c>
      <c r="H225" s="123" t="s">
        <v>2591</v>
      </c>
      <c r="M225" s="133"/>
    </row>
    <row r="226" spans="1:13" s="123" customFormat="1">
      <c r="A226" s="123" t="s">
        <v>2574</v>
      </c>
      <c r="B226" s="123" t="s">
        <v>332</v>
      </c>
      <c r="C226" s="123" t="s">
        <v>2825</v>
      </c>
      <c r="D226" s="123" t="s">
        <v>2501</v>
      </c>
      <c r="F226" s="123" t="s">
        <v>2589</v>
      </c>
      <c r="G226" s="123" t="s">
        <v>2590</v>
      </c>
      <c r="H226" s="123" t="s">
        <v>2591</v>
      </c>
      <c r="M226" s="133"/>
    </row>
    <row r="227" spans="1:13" s="123" customFormat="1" ht="16.350000000000001" customHeight="1">
      <c r="A227" s="123" t="s">
        <v>2526</v>
      </c>
      <c r="B227" s="123" t="s">
        <v>333</v>
      </c>
      <c r="D227" s="123" t="s">
        <v>2494</v>
      </c>
      <c r="M227" s="133" t="s">
        <v>2826</v>
      </c>
    </row>
    <row r="228" spans="1:13" s="125" customFormat="1">
      <c r="A228" s="125" t="s">
        <v>2574</v>
      </c>
      <c r="B228" s="125" t="s">
        <v>334</v>
      </c>
      <c r="C228" s="125" t="s">
        <v>2827</v>
      </c>
      <c r="D228" s="125" t="s">
        <v>2501</v>
      </c>
    </row>
    <row r="229" spans="1:13" s="125" customFormat="1">
      <c r="A229" s="125" t="s">
        <v>2574</v>
      </c>
      <c r="B229" s="125" t="s">
        <v>335</v>
      </c>
      <c r="C229" s="125" t="s">
        <v>2828</v>
      </c>
      <c r="D229" s="125" t="s">
        <v>2501</v>
      </c>
    </row>
    <row r="230" spans="1:13" s="131" customFormat="1">
      <c r="A230" s="131" t="s">
        <v>2522</v>
      </c>
      <c r="B230" s="131" t="s">
        <v>2818</v>
      </c>
      <c r="M230" s="132"/>
    </row>
    <row r="231" spans="1:13" s="130" customFormat="1" ht="15.6" customHeight="1">
      <c r="A231" s="130" t="s">
        <v>2522</v>
      </c>
      <c r="B231" s="130" t="s">
        <v>2810</v>
      </c>
    </row>
    <row r="232" spans="1:13" s="130" customFormat="1" ht="15" customHeight="1">
      <c r="A232" s="130" t="s">
        <v>2495</v>
      </c>
      <c r="B232" s="130" t="s">
        <v>2829</v>
      </c>
      <c r="C232" s="130" t="s">
        <v>2830</v>
      </c>
      <c r="E232" s="130" t="s">
        <v>2831</v>
      </c>
    </row>
    <row r="233" spans="1:13" s="123" customFormat="1">
      <c r="A233" s="123" t="s">
        <v>2492</v>
      </c>
      <c r="B233" s="123" t="s">
        <v>336</v>
      </c>
      <c r="C233" s="123" t="s">
        <v>2832</v>
      </c>
      <c r="D233" s="123" t="s">
        <v>2494</v>
      </c>
    </row>
    <row r="234" spans="1:13" s="123" customFormat="1">
      <c r="A234" s="123" t="s">
        <v>2569</v>
      </c>
      <c r="B234" s="123" t="s">
        <v>337</v>
      </c>
      <c r="C234" s="123" t="s">
        <v>2833</v>
      </c>
      <c r="D234" s="123" t="s">
        <v>2501</v>
      </c>
    </row>
    <row r="235" spans="1:13" s="131" customFormat="1">
      <c r="A235" s="131" t="s">
        <v>2495</v>
      </c>
      <c r="B235" s="131" t="s">
        <v>2834</v>
      </c>
      <c r="C235" s="131" t="s">
        <v>2572</v>
      </c>
      <c r="E235" s="131" t="s">
        <v>2835</v>
      </c>
    </row>
    <row r="236" spans="1:13" s="123" customFormat="1">
      <c r="A236" s="123" t="s">
        <v>2836</v>
      </c>
      <c r="B236" s="123" t="s">
        <v>338</v>
      </c>
      <c r="C236" s="123" t="s">
        <v>2837</v>
      </c>
      <c r="D236" s="123" t="s">
        <v>2501</v>
      </c>
    </row>
    <row r="237" spans="1:13" s="123" customFormat="1">
      <c r="A237" s="123" t="s">
        <v>2574</v>
      </c>
      <c r="B237" s="123" t="s">
        <v>341</v>
      </c>
      <c r="C237" s="123" t="s">
        <v>2838</v>
      </c>
      <c r="D237" s="123" t="s">
        <v>2501</v>
      </c>
      <c r="E237" s="123" t="s">
        <v>2839</v>
      </c>
      <c r="F237" s="123" t="s">
        <v>2576</v>
      </c>
      <c r="G237" s="123" t="s">
        <v>2577</v>
      </c>
    </row>
    <row r="238" spans="1:13" s="123" customFormat="1">
      <c r="A238" s="123" t="s">
        <v>2574</v>
      </c>
      <c r="B238" s="123" t="s">
        <v>342</v>
      </c>
      <c r="C238" s="123" t="s">
        <v>2840</v>
      </c>
      <c r="D238" s="123" t="s">
        <v>2501</v>
      </c>
      <c r="E238" s="123" t="s">
        <v>2841</v>
      </c>
      <c r="F238" s="123" t="s">
        <v>2576</v>
      </c>
      <c r="G238" s="123" t="s">
        <v>2577</v>
      </c>
    </row>
    <row r="239" spans="1:13" s="131" customFormat="1">
      <c r="A239" s="131" t="s">
        <v>2522</v>
      </c>
      <c r="B239" s="131" t="s">
        <v>2834</v>
      </c>
      <c r="M239" s="132"/>
    </row>
    <row r="240" spans="1:13" s="131" customFormat="1">
      <c r="A240" s="131" t="s">
        <v>2495</v>
      </c>
      <c r="B240" s="131" t="s">
        <v>2842</v>
      </c>
      <c r="C240" s="131" t="s">
        <v>2580</v>
      </c>
      <c r="E240" s="131" t="s">
        <v>2835</v>
      </c>
      <c r="M240" s="132"/>
    </row>
    <row r="241" spans="1:13" s="123" customFormat="1">
      <c r="A241" s="123" t="s">
        <v>2581</v>
      </c>
      <c r="B241" s="123" t="s">
        <v>343</v>
      </c>
      <c r="C241" s="123" t="s">
        <v>2843</v>
      </c>
      <c r="D241" s="123" t="s">
        <v>2501</v>
      </c>
      <c r="M241" s="133"/>
    </row>
    <row r="242" spans="1:13" s="123" customFormat="1">
      <c r="A242" s="134" t="s">
        <v>2583</v>
      </c>
      <c r="B242" s="123" t="s">
        <v>344</v>
      </c>
      <c r="C242" s="123" t="s">
        <v>2844</v>
      </c>
      <c r="D242" s="123" t="s">
        <v>2501</v>
      </c>
      <c r="E242" s="123" t="s">
        <v>2845</v>
      </c>
    </row>
    <row r="243" spans="1:13" s="123" customFormat="1">
      <c r="A243" s="134" t="s">
        <v>2499</v>
      </c>
      <c r="B243" s="123" t="s">
        <v>345</v>
      </c>
      <c r="C243" s="123" t="s">
        <v>2846</v>
      </c>
      <c r="D243" s="123" t="s">
        <v>2501</v>
      </c>
      <c r="E243" s="123" t="s">
        <v>2847</v>
      </c>
    </row>
    <row r="244" spans="1:13" s="123" customFormat="1">
      <c r="A244" s="123" t="s">
        <v>2574</v>
      </c>
      <c r="B244" s="123" t="s">
        <v>346</v>
      </c>
      <c r="C244" s="123" t="s">
        <v>2848</v>
      </c>
      <c r="D244" s="123" t="s">
        <v>2501</v>
      </c>
      <c r="F244" s="123" t="s">
        <v>2589</v>
      </c>
      <c r="G244" s="123" t="s">
        <v>2590</v>
      </c>
      <c r="H244" s="123" t="s">
        <v>2591</v>
      </c>
      <c r="M244" s="133"/>
    </row>
    <row r="245" spans="1:13" s="123" customFormat="1">
      <c r="A245" s="123" t="s">
        <v>2574</v>
      </c>
      <c r="B245" s="123" t="s">
        <v>347</v>
      </c>
      <c r="C245" s="123" t="s">
        <v>2849</v>
      </c>
      <c r="D245" s="123" t="s">
        <v>2501</v>
      </c>
      <c r="F245" s="123" t="s">
        <v>2589</v>
      </c>
      <c r="G245" s="123" t="s">
        <v>2590</v>
      </c>
      <c r="H245" s="123" t="s">
        <v>2591</v>
      </c>
      <c r="M245" s="133"/>
    </row>
    <row r="246" spans="1:13" s="123" customFormat="1" ht="16.350000000000001" customHeight="1">
      <c r="A246" s="123" t="s">
        <v>2526</v>
      </c>
      <c r="B246" s="123" t="s">
        <v>348</v>
      </c>
      <c r="D246" s="123" t="s">
        <v>2494</v>
      </c>
      <c r="M246" s="133" t="s">
        <v>2850</v>
      </c>
    </row>
    <row r="247" spans="1:13" s="125" customFormat="1">
      <c r="A247" s="125" t="s">
        <v>2574</v>
      </c>
      <c r="B247" s="125" t="s">
        <v>349</v>
      </c>
      <c r="C247" s="125" t="s">
        <v>2851</v>
      </c>
      <c r="D247" s="125" t="s">
        <v>2501</v>
      </c>
    </row>
    <row r="248" spans="1:13" s="125" customFormat="1">
      <c r="A248" s="125" t="s">
        <v>2574</v>
      </c>
      <c r="B248" s="125" t="s">
        <v>350</v>
      </c>
      <c r="C248" s="125" t="s">
        <v>2852</v>
      </c>
      <c r="D248" s="125" t="s">
        <v>2501</v>
      </c>
    </row>
    <row r="249" spans="1:13" s="131" customFormat="1">
      <c r="A249" s="131" t="s">
        <v>2522</v>
      </c>
      <c r="B249" s="131" t="s">
        <v>2842</v>
      </c>
      <c r="M249" s="132"/>
    </row>
    <row r="250" spans="1:13" s="130" customFormat="1" ht="15.6" customHeight="1">
      <c r="A250" s="130" t="s">
        <v>2522</v>
      </c>
      <c r="B250" s="130" t="s">
        <v>2829</v>
      </c>
    </row>
    <row r="251" spans="1:13" s="130" customFormat="1" ht="15" customHeight="1">
      <c r="A251" s="130" t="s">
        <v>2495</v>
      </c>
      <c r="B251" s="130" t="s">
        <v>2853</v>
      </c>
      <c r="C251" s="130" t="s">
        <v>2854</v>
      </c>
      <c r="E251" s="130" t="s">
        <v>2855</v>
      </c>
    </row>
    <row r="252" spans="1:13" s="123" customFormat="1">
      <c r="A252" s="123" t="s">
        <v>2492</v>
      </c>
      <c r="B252" s="123" t="s">
        <v>351</v>
      </c>
      <c r="C252" s="123" t="s">
        <v>2856</v>
      </c>
      <c r="D252" s="123" t="s">
        <v>2494</v>
      </c>
    </row>
    <row r="253" spans="1:13" s="123" customFormat="1">
      <c r="A253" s="123" t="s">
        <v>2569</v>
      </c>
      <c r="B253" s="123" t="s">
        <v>352</v>
      </c>
      <c r="C253" s="123" t="s">
        <v>2857</v>
      </c>
      <c r="D253" s="123" t="s">
        <v>2501</v>
      </c>
    </row>
    <row r="254" spans="1:13" s="131" customFormat="1">
      <c r="A254" s="131" t="s">
        <v>2495</v>
      </c>
      <c r="B254" s="131" t="s">
        <v>2858</v>
      </c>
      <c r="C254" s="131" t="s">
        <v>2572</v>
      </c>
      <c r="E254" s="131" t="s">
        <v>2859</v>
      </c>
    </row>
    <row r="255" spans="1:13" s="123" customFormat="1">
      <c r="A255" s="123" t="s">
        <v>2860</v>
      </c>
      <c r="B255" s="123" t="s">
        <v>353</v>
      </c>
      <c r="C255" s="123" t="s">
        <v>2861</v>
      </c>
      <c r="D255" s="123" t="s">
        <v>2501</v>
      </c>
    </row>
    <row r="256" spans="1:13" s="123" customFormat="1">
      <c r="A256" s="123" t="s">
        <v>2574</v>
      </c>
      <c r="B256" s="123" t="s">
        <v>357</v>
      </c>
      <c r="C256" s="129" t="s">
        <v>2862</v>
      </c>
      <c r="D256" s="123" t="s">
        <v>2501</v>
      </c>
      <c r="E256" s="123" t="s">
        <v>2863</v>
      </c>
      <c r="F256" s="123" t="s">
        <v>2576</v>
      </c>
      <c r="G256" s="123" t="s">
        <v>2577</v>
      </c>
    </row>
    <row r="257" spans="1:13" s="123" customFormat="1">
      <c r="A257" s="123" t="s">
        <v>2574</v>
      </c>
      <c r="B257" s="123" t="s">
        <v>358</v>
      </c>
      <c r="C257" s="129" t="s">
        <v>2864</v>
      </c>
      <c r="D257" s="123" t="s">
        <v>2501</v>
      </c>
      <c r="E257" s="123" t="s">
        <v>2865</v>
      </c>
      <c r="F257" s="123" t="s">
        <v>2576</v>
      </c>
      <c r="G257" s="123" t="s">
        <v>2577</v>
      </c>
    </row>
    <row r="258" spans="1:13" s="123" customFormat="1">
      <c r="A258" s="123" t="s">
        <v>2574</v>
      </c>
      <c r="B258" s="123" t="s">
        <v>359</v>
      </c>
      <c r="C258" s="129" t="s">
        <v>2866</v>
      </c>
      <c r="D258" s="123" t="s">
        <v>2501</v>
      </c>
      <c r="E258" s="123" t="s">
        <v>2867</v>
      </c>
      <c r="F258" s="123" t="s">
        <v>2576</v>
      </c>
      <c r="G258" s="123" t="s">
        <v>2577</v>
      </c>
    </row>
    <row r="259" spans="1:13" s="131" customFormat="1">
      <c r="A259" s="131" t="s">
        <v>2522</v>
      </c>
      <c r="B259" s="131" t="s">
        <v>2858</v>
      </c>
      <c r="M259" s="132"/>
    </row>
    <row r="260" spans="1:13" s="131" customFormat="1">
      <c r="A260" s="131" t="s">
        <v>2495</v>
      </c>
      <c r="B260" s="131" t="s">
        <v>2868</v>
      </c>
      <c r="C260" s="131" t="s">
        <v>2580</v>
      </c>
      <c r="E260" s="131" t="s">
        <v>2859</v>
      </c>
      <c r="M260" s="132"/>
    </row>
    <row r="261" spans="1:13" s="123" customFormat="1">
      <c r="A261" s="123" t="s">
        <v>2581</v>
      </c>
      <c r="B261" s="123" t="s">
        <v>360</v>
      </c>
      <c r="C261" s="123" t="s">
        <v>2869</v>
      </c>
      <c r="D261" s="123" t="s">
        <v>2501</v>
      </c>
      <c r="M261" s="133"/>
    </row>
    <row r="262" spans="1:13" s="123" customFormat="1">
      <c r="A262" s="134" t="s">
        <v>2583</v>
      </c>
      <c r="B262" s="123" t="s">
        <v>361</v>
      </c>
      <c r="C262" s="123" t="s">
        <v>2870</v>
      </c>
      <c r="D262" s="123" t="s">
        <v>2501</v>
      </c>
      <c r="E262" s="123" t="s">
        <v>2871</v>
      </c>
    </row>
    <row r="263" spans="1:13" s="123" customFormat="1">
      <c r="A263" s="134" t="s">
        <v>2499</v>
      </c>
      <c r="B263" s="123" t="s">
        <v>362</v>
      </c>
      <c r="C263" s="123" t="s">
        <v>2872</v>
      </c>
      <c r="D263" s="123" t="s">
        <v>2501</v>
      </c>
      <c r="E263" s="123" t="s">
        <v>2873</v>
      </c>
    </row>
    <row r="264" spans="1:13" s="123" customFormat="1">
      <c r="A264" s="123" t="s">
        <v>2574</v>
      </c>
      <c r="B264" s="123" t="s">
        <v>363</v>
      </c>
      <c r="C264" s="123" t="s">
        <v>2874</v>
      </c>
      <c r="D264" s="123" t="s">
        <v>2501</v>
      </c>
      <c r="F264" s="123" t="s">
        <v>2589</v>
      </c>
      <c r="G264" s="123" t="s">
        <v>2590</v>
      </c>
      <c r="H264" s="123" t="s">
        <v>2591</v>
      </c>
      <c r="M264" s="133"/>
    </row>
    <row r="265" spans="1:13" s="123" customFormat="1">
      <c r="A265" s="123" t="s">
        <v>2574</v>
      </c>
      <c r="B265" s="123" t="s">
        <v>364</v>
      </c>
      <c r="C265" s="123" t="s">
        <v>2875</v>
      </c>
      <c r="D265" s="123" t="s">
        <v>2501</v>
      </c>
      <c r="F265" s="123" t="s">
        <v>2589</v>
      </c>
      <c r="G265" s="123" t="s">
        <v>2590</v>
      </c>
      <c r="H265" s="123" t="s">
        <v>2591</v>
      </c>
      <c r="M265" s="133"/>
    </row>
    <row r="266" spans="1:13" s="123" customFormat="1" ht="16.350000000000001" customHeight="1">
      <c r="A266" s="123" t="s">
        <v>2526</v>
      </c>
      <c r="B266" s="123" t="s">
        <v>365</v>
      </c>
      <c r="D266" s="123" t="s">
        <v>2494</v>
      </c>
      <c r="M266" s="133" t="s">
        <v>2876</v>
      </c>
    </row>
    <row r="267" spans="1:13" s="125" customFormat="1">
      <c r="A267" s="125" t="s">
        <v>2574</v>
      </c>
      <c r="B267" s="125" t="s">
        <v>366</v>
      </c>
      <c r="C267" s="125" t="s">
        <v>2877</v>
      </c>
      <c r="D267" s="125" t="s">
        <v>2501</v>
      </c>
    </row>
    <row r="268" spans="1:13" s="125" customFormat="1">
      <c r="A268" s="125" t="s">
        <v>2574</v>
      </c>
      <c r="B268" s="125" t="s">
        <v>367</v>
      </c>
      <c r="C268" s="125" t="s">
        <v>2878</v>
      </c>
      <c r="D268" s="125" t="s">
        <v>2501</v>
      </c>
    </row>
    <row r="269" spans="1:13" s="131" customFormat="1">
      <c r="A269" s="131" t="s">
        <v>2522</v>
      </c>
      <c r="B269" s="131" t="s">
        <v>2868</v>
      </c>
      <c r="M269" s="132"/>
    </row>
    <row r="270" spans="1:13" s="130" customFormat="1" ht="15.6" customHeight="1">
      <c r="A270" s="130" t="s">
        <v>2522</v>
      </c>
      <c r="B270" s="130" t="s">
        <v>2853</v>
      </c>
    </row>
    <row r="271" spans="1:13" s="130" customFormat="1">
      <c r="A271" s="130" t="s">
        <v>2495</v>
      </c>
      <c r="B271" s="130" t="s">
        <v>2879</v>
      </c>
      <c r="C271" s="130" t="s">
        <v>2880</v>
      </c>
      <c r="E271" s="130" t="s">
        <v>2881</v>
      </c>
    </row>
    <row r="272" spans="1:13" s="123" customFormat="1">
      <c r="A272" s="123" t="s">
        <v>2492</v>
      </c>
      <c r="B272" s="123" t="s">
        <v>368</v>
      </c>
      <c r="C272" s="123" t="s">
        <v>2882</v>
      </c>
      <c r="D272" s="123" t="s">
        <v>2494</v>
      </c>
    </row>
    <row r="273" spans="1:13" s="123" customFormat="1">
      <c r="A273" s="123" t="s">
        <v>2569</v>
      </c>
      <c r="B273" s="123" t="s">
        <v>369</v>
      </c>
      <c r="C273" s="13" t="s">
        <v>2883</v>
      </c>
      <c r="D273" s="123" t="s">
        <v>2501</v>
      </c>
    </row>
    <row r="274" spans="1:13" s="131" customFormat="1">
      <c r="A274" s="131" t="s">
        <v>2495</v>
      </c>
      <c r="B274" s="131" t="s">
        <v>2884</v>
      </c>
      <c r="C274" s="131" t="s">
        <v>2572</v>
      </c>
      <c r="E274" s="131" t="s">
        <v>2885</v>
      </c>
    </row>
    <row r="275" spans="1:13" s="123" customFormat="1">
      <c r="A275" s="123" t="s">
        <v>2574</v>
      </c>
      <c r="B275" s="123" t="s">
        <v>370</v>
      </c>
      <c r="C275" s="13" t="s">
        <v>2886</v>
      </c>
      <c r="D275" s="123" t="s">
        <v>2501</v>
      </c>
      <c r="F275" s="123" t="s">
        <v>2576</v>
      </c>
      <c r="G275" s="123" t="s">
        <v>2577</v>
      </c>
      <c r="H275" s="13" t="s">
        <v>2578</v>
      </c>
    </row>
    <row r="276" spans="1:13" s="131" customFormat="1">
      <c r="A276" s="131" t="s">
        <v>2522</v>
      </c>
      <c r="B276" s="131" t="s">
        <v>2884</v>
      </c>
      <c r="L276" s="132"/>
    </row>
    <row r="277" spans="1:13" s="131" customFormat="1">
      <c r="A277" s="131" t="s">
        <v>2495</v>
      </c>
      <c r="B277" s="131" t="s">
        <v>2887</v>
      </c>
      <c r="C277" s="131" t="s">
        <v>2580</v>
      </c>
      <c r="E277" s="131" t="s">
        <v>2885</v>
      </c>
      <c r="L277" s="132"/>
    </row>
    <row r="278" spans="1:13" s="123" customFormat="1">
      <c r="A278" s="123" t="s">
        <v>2581</v>
      </c>
      <c r="B278" s="123" t="s">
        <v>371</v>
      </c>
      <c r="C278" s="13" t="s">
        <v>2888</v>
      </c>
      <c r="D278" s="123" t="s">
        <v>2501</v>
      </c>
      <c r="L278" s="133"/>
    </row>
    <row r="279" spans="1:13" s="123" customFormat="1">
      <c r="A279" s="134" t="s">
        <v>2583</v>
      </c>
      <c r="B279" s="123" t="s">
        <v>372</v>
      </c>
      <c r="C279" s="13" t="s">
        <v>2889</v>
      </c>
      <c r="D279" s="123" t="s">
        <v>2501</v>
      </c>
      <c r="E279" s="123" t="s">
        <v>2890</v>
      </c>
    </row>
    <row r="280" spans="1:13" s="123" customFormat="1">
      <c r="A280" s="134" t="s">
        <v>2499</v>
      </c>
      <c r="B280" s="123" t="s">
        <v>373</v>
      </c>
      <c r="C280" s="13" t="s">
        <v>2891</v>
      </c>
      <c r="D280" s="123" t="s">
        <v>2501</v>
      </c>
      <c r="E280" s="123" t="s">
        <v>2892</v>
      </c>
    </row>
    <row r="281" spans="1:13" s="123" customFormat="1">
      <c r="A281" s="123" t="s">
        <v>2574</v>
      </c>
      <c r="B281" s="123" t="s">
        <v>374</v>
      </c>
      <c r="C281" s="13" t="s">
        <v>2893</v>
      </c>
      <c r="D281" s="123" t="s">
        <v>2501</v>
      </c>
      <c r="F281" s="123" t="s">
        <v>2589</v>
      </c>
      <c r="G281" s="123" t="s">
        <v>2590</v>
      </c>
      <c r="H281" s="123" t="s">
        <v>2591</v>
      </c>
      <c r="L281" s="133"/>
    </row>
    <row r="282" spans="1:13" s="123" customFormat="1">
      <c r="A282" s="123" t="s">
        <v>2574</v>
      </c>
      <c r="B282" s="123" t="s">
        <v>375</v>
      </c>
      <c r="C282" s="13" t="s">
        <v>2894</v>
      </c>
      <c r="D282" s="123" t="s">
        <v>2501</v>
      </c>
      <c r="F282" s="123" t="s">
        <v>2589</v>
      </c>
      <c r="G282" s="123" t="s">
        <v>2590</v>
      </c>
      <c r="H282" s="123" t="s">
        <v>2591</v>
      </c>
      <c r="L282" s="133"/>
    </row>
    <row r="283" spans="1:13" s="123" customFormat="1" ht="16.350000000000001" customHeight="1">
      <c r="A283" s="123" t="s">
        <v>2526</v>
      </c>
      <c r="B283" s="123" t="s">
        <v>376</v>
      </c>
      <c r="D283" s="123" t="s">
        <v>2501</v>
      </c>
      <c r="M283" s="133" t="s">
        <v>2895</v>
      </c>
    </row>
    <row r="284" spans="1:13" s="125" customFormat="1">
      <c r="A284" s="125" t="s">
        <v>2574</v>
      </c>
      <c r="B284" s="125" t="s">
        <v>377</v>
      </c>
      <c r="C284" s="125" t="s">
        <v>2896</v>
      </c>
      <c r="D284" s="125" t="s">
        <v>2501</v>
      </c>
    </row>
    <row r="285" spans="1:13" s="125" customFormat="1">
      <c r="A285" s="125" t="s">
        <v>2574</v>
      </c>
      <c r="B285" s="125" t="s">
        <v>378</v>
      </c>
      <c r="C285" s="125" t="s">
        <v>2897</v>
      </c>
      <c r="D285" s="125" t="s">
        <v>2501</v>
      </c>
    </row>
    <row r="286" spans="1:13" s="131" customFormat="1">
      <c r="A286" s="131" t="s">
        <v>2522</v>
      </c>
      <c r="B286" s="131" t="s">
        <v>2887</v>
      </c>
      <c r="M286" s="132"/>
    </row>
    <row r="287" spans="1:13" s="130" customFormat="1">
      <c r="A287" s="130" t="s">
        <v>2522</v>
      </c>
      <c r="B287" s="130" t="s">
        <v>2879</v>
      </c>
    </row>
    <row r="288" spans="1:13" s="130" customFormat="1">
      <c r="A288" s="130" t="s">
        <v>2495</v>
      </c>
      <c r="B288" s="130" t="s">
        <v>2898</v>
      </c>
      <c r="C288" s="130" t="s">
        <v>2899</v>
      </c>
      <c r="E288" s="130" t="s">
        <v>2900</v>
      </c>
    </row>
    <row r="289" spans="1:13" s="123" customFormat="1">
      <c r="A289" s="123" t="s">
        <v>2492</v>
      </c>
      <c r="B289" s="123" t="s">
        <v>379</v>
      </c>
      <c r="C289" s="123" t="s">
        <v>2901</v>
      </c>
    </row>
    <row r="290" spans="1:13" s="123" customFormat="1">
      <c r="A290" s="123" t="s">
        <v>2569</v>
      </c>
      <c r="B290" s="123" t="s">
        <v>380</v>
      </c>
      <c r="C290" s="13" t="s">
        <v>2902</v>
      </c>
      <c r="D290" s="123" t="s">
        <v>2501</v>
      </c>
    </row>
    <row r="291" spans="1:13" s="131" customFormat="1">
      <c r="A291" s="131" t="s">
        <v>2495</v>
      </c>
      <c r="B291" s="131" t="s">
        <v>2903</v>
      </c>
      <c r="C291" s="131" t="s">
        <v>2572</v>
      </c>
      <c r="E291" s="131" t="s">
        <v>2904</v>
      </c>
    </row>
    <row r="292" spans="1:13" s="123" customFormat="1">
      <c r="A292" s="123" t="s">
        <v>2574</v>
      </c>
      <c r="B292" s="123" t="s">
        <v>381</v>
      </c>
      <c r="C292" s="13" t="s">
        <v>2905</v>
      </c>
      <c r="D292" s="123" t="s">
        <v>2501</v>
      </c>
      <c r="F292" s="123" t="s">
        <v>2576</v>
      </c>
      <c r="G292" s="123" t="s">
        <v>2577</v>
      </c>
      <c r="H292" s="13" t="s">
        <v>2578</v>
      </c>
    </row>
    <row r="293" spans="1:13" s="131" customFormat="1">
      <c r="A293" s="131" t="s">
        <v>2522</v>
      </c>
      <c r="B293" s="131" t="s">
        <v>2903</v>
      </c>
      <c r="M293" s="132"/>
    </row>
    <row r="294" spans="1:13" s="131" customFormat="1">
      <c r="A294" s="131" t="s">
        <v>2495</v>
      </c>
      <c r="B294" s="131" t="s">
        <v>2906</v>
      </c>
      <c r="C294" s="131" t="s">
        <v>2580</v>
      </c>
      <c r="E294" s="131" t="s">
        <v>2904</v>
      </c>
      <c r="M294" s="132"/>
    </row>
    <row r="295" spans="1:13" s="123" customFormat="1">
      <c r="A295" s="123" t="s">
        <v>2581</v>
      </c>
      <c r="B295" s="123" t="s">
        <v>382</v>
      </c>
      <c r="C295" s="13" t="s">
        <v>2907</v>
      </c>
      <c r="D295" s="123" t="s">
        <v>2501</v>
      </c>
      <c r="M295" s="133"/>
    </row>
    <row r="296" spans="1:13" s="123" customFormat="1">
      <c r="A296" s="134" t="s">
        <v>2583</v>
      </c>
      <c r="B296" s="123" t="s">
        <v>383</v>
      </c>
      <c r="C296" s="13" t="s">
        <v>2908</v>
      </c>
      <c r="D296" s="123" t="s">
        <v>2501</v>
      </c>
      <c r="E296" s="123" t="s">
        <v>2909</v>
      </c>
    </row>
    <row r="297" spans="1:13" s="141" customFormat="1">
      <c r="A297" s="141" t="s">
        <v>2499</v>
      </c>
      <c r="B297" s="141" t="s">
        <v>384</v>
      </c>
      <c r="C297" s="142" t="s">
        <v>2910</v>
      </c>
      <c r="D297" s="141" t="s">
        <v>2501</v>
      </c>
      <c r="E297" s="141" t="s">
        <v>2911</v>
      </c>
    </row>
    <row r="298" spans="1:13" s="123" customFormat="1">
      <c r="A298" s="123" t="s">
        <v>2574</v>
      </c>
      <c r="B298" s="123" t="s">
        <v>385</v>
      </c>
      <c r="C298" s="13" t="s">
        <v>2912</v>
      </c>
      <c r="D298" s="123" t="s">
        <v>2501</v>
      </c>
      <c r="F298" s="123" t="s">
        <v>2589</v>
      </c>
      <c r="G298" s="123" t="s">
        <v>2590</v>
      </c>
      <c r="H298" s="123" t="s">
        <v>2591</v>
      </c>
      <c r="M298" s="133"/>
    </row>
    <row r="299" spans="1:13" s="123" customFormat="1">
      <c r="A299" s="123" t="s">
        <v>2574</v>
      </c>
      <c r="B299" s="123" t="s">
        <v>386</v>
      </c>
      <c r="C299" s="13" t="s">
        <v>2913</v>
      </c>
      <c r="D299" s="123" t="s">
        <v>2501</v>
      </c>
      <c r="F299" s="123" t="s">
        <v>2589</v>
      </c>
      <c r="G299" s="123" t="s">
        <v>2590</v>
      </c>
      <c r="H299" s="123" t="s">
        <v>2591</v>
      </c>
      <c r="M299" s="133"/>
    </row>
    <row r="300" spans="1:13" s="123" customFormat="1" ht="16.350000000000001" customHeight="1">
      <c r="A300" s="123" t="s">
        <v>2526</v>
      </c>
      <c r="B300" s="123" t="s">
        <v>387</v>
      </c>
      <c r="D300" s="123" t="s">
        <v>2501</v>
      </c>
      <c r="M300" s="133" t="s">
        <v>2914</v>
      </c>
    </row>
    <row r="301" spans="1:13" s="125" customFormat="1">
      <c r="A301" s="125" t="s">
        <v>2574</v>
      </c>
      <c r="B301" s="125" t="s">
        <v>388</v>
      </c>
      <c r="C301" s="125" t="s">
        <v>2915</v>
      </c>
      <c r="D301" s="125" t="s">
        <v>2501</v>
      </c>
    </row>
    <row r="302" spans="1:13" s="125" customFormat="1">
      <c r="A302" s="125" t="s">
        <v>2574</v>
      </c>
      <c r="B302" s="125" t="s">
        <v>389</v>
      </c>
      <c r="C302" s="125" t="s">
        <v>2916</v>
      </c>
      <c r="D302" s="125" t="s">
        <v>2501</v>
      </c>
    </row>
    <row r="303" spans="1:13" s="131" customFormat="1">
      <c r="A303" s="131" t="s">
        <v>2522</v>
      </c>
      <c r="B303" s="131" t="s">
        <v>2906</v>
      </c>
      <c r="L303" s="132"/>
    </row>
    <row r="304" spans="1:13" s="130" customFormat="1">
      <c r="A304" s="130" t="s">
        <v>2522</v>
      </c>
      <c r="B304" s="130" t="s">
        <v>2898</v>
      </c>
    </row>
    <row r="305" spans="1:13" s="130" customFormat="1">
      <c r="A305" s="130" t="s">
        <v>2495</v>
      </c>
      <c r="B305" s="130" t="s">
        <v>2917</v>
      </c>
      <c r="C305" s="130" t="s">
        <v>2918</v>
      </c>
      <c r="E305" s="130" t="s">
        <v>2919</v>
      </c>
    </row>
    <row r="306" spans="1:13" s="123" customFormat="1">
      <c r="A306" s="123" t="s">
        <v>2492</v>
      </c>
      <c r="B306" s="123" t="s">
        <v>390</v>
      </c>
      <c r="C306" s="123" t="s">
        <v>2920</v>
      </c>
    </row>
    <row r="307" spans="1:13" s="123" customFormat="1">
      <c r="A307" s="123" t="s">
        <v>2569</v>
      </c>
      <c r="B307" s="123" t="s">
        <v>391</v>
      </c>
      <c r="C307" s="13" t="s">
        <v>2921</v>
      </c>
      <c r="D307" s="123" t="s">
        <v>2501</v>
      </c>
    </row>
    <row r="308" spans="1:13" s="131" customFormat="1">
      <c r="A308" s="131" t="s">
        <v>2495</v>
      </c>
      <c r="B308" s="131" t="s">
        <v>2922</v>
      </c>
      <c r="C308" s="131" t="s">
        <v>2572</v>
      </c>
      <c r="E308" s="131" t="s">
        <v>2923</v>
      </c>
    </row>
    <row r="309" spans="1:13" s="123" customFormat="1">
      <c r="A309" s="123" t="s">
        <v>2574</v>
      </c>
      <c r="B309" s="123" t="s">
        <v>392</v>
      </c>
      <c r="C309" s="13" t="s">
        <v>2924</v>
      </c>
      <c r="D309" s="123" t="s">
        <v>2501</v>
      </c>
      <c r="F309" s="123" t="s">
        <v>2576</v>
      </c>
      <c r="G309" s="123" t="s">
        <v>2577</v>
      </c>
      <c r="H309" s="13" t="s">
        <v>2578</v>
      </c>
    </row>
    <row r="310" spans="1:13" s="131" customFormat="1">
      <c r="A310" s="131" t="s">
        <v>2522</v>
      </c>
      <c r="B310" s="131" t="s">
        <v>2922</v>
      </c>
      <c r="L310" s="132"/>
    </row>
    <row r="311" spans="1:13" s="131" customFormat="1">
      <c r="A311" s="131" t="s">
        <v>2495</v>
      </c>
      <c r="B311" s="131" t="s">
        <v>2925</v>
      </c>
      <c r="C311" s="131" t="s">
        <v>2580</v>
      </c>
      <c r="E311" s="131" t="s">
        <v>2923</v>
      </c>
      <c r="L311" s="132"/>
    </row>
    <row r="312" spans="1:13" s="123" customFormat="1">
      <c r="A312" s="123" t="s">
        <v>2581</v>
      </c>
      <c r="B312" s="123" t="s">
        <v>393</v>
      </c>
      <c r="C312" s="13" t="s">
        <v>2926</v>
      </c>
      <c r="D312" s="123" t="s">
        <v>2501</v>
      </c>
      <c r="L312" s="133"/>
    </row>
    <row r="313" spans="1:13" s="123" customFormat="1">
      <c r="A313" s="134" t="s">
        <v>2583</v>
      </c>
      <c r="B313" s="123" t="s">
        <v>394</v>
      </c>
      <c r="C313" s="13" t="s">
        <v>2927</v>
      </c>
      <c r="D313" s="123" t="s">
        <v>2501</v>
      </c>
      <c r="E313" s="123" t="s">
        <v>2928</v>
      </c>
    </row>
    <row r="314" spans="1:13" s="123" customFormat="1">
      <c r="A314" s="134" t="s">
        <v>2499</v>
      </c>
      <c r="B314" s="123" t="s">
        <v>395</v>
      </c>
      <c r="C314" s="13" t="s">
        <v>2929</v>
      </c>
      <c r="D314" s="123" t="s">
        <v>2501</v>
      </c>
      <c r="E314" s="123" t="s">
        <v>2930</v>
      </c>
    </row>
    <row r="315" spans="1:13" s="123" customFormat="1">
      <c r="A315" s="123" t="s">
        <v>2574</v>
      </c>
      <c r="B315" s="123" t="s">
        <v>396</v>
      </c>
      <c r="C315" s="13" t="s">
        <v>2931</v>
      </c>
      <c r="D315" s="123" t="s">
        <v>2501</v>
      </c>
      <c r="F315" s="123" t="s">
        <v>2589</v>
      </c>
      <c r="G315" s="123" t="s">
        <v>2590</v>
      </c>
      <c r="H315" s="123" t="s">
        <v>2591</v>
      </c>
      <c r="L315" s="133"/>
    </row>
    <row r="316" spans="1:13" s="123" customFormat="1">
      <c r="A316" s="123" t="s">
        <v>2574</v>
      </c>
      <c r="B316" s="123" t="s">
        <v>397</v>
      </c>
      <c r="C316" s="13" t="s">
        <v>2932</v>
      </c>
      <c r="D316" s="123" t="s">
        <v>2501</v>
      </c>
      <c r="F316" s="123" t="s">
        <v>2589</v>
      </c>
      <c r="G316" s="123" t="s">
        <v>2590</v>
      </c>
      <c r="H316" s="123" t="s">
        <v>2591</v>
      </c>
      <c r="L316" s="133"/>
    </row>
    <row r="317" spans="1:13" s="123" customFormat="1" ht="16.350000000000001" customHeight="1">
      <c r="A317" s="123" t="s">
        <v>2526</v>
      </c>
      <c r="B317" s="123" t="s">
        <v>398</v>
      </c>
      <c r="D317" s="123" t="s">
        <v>2501</v>
      </c>
      <c r="M317" s="133" t="s">
        <v>2933</v>
      </c>
    </row>
    <row r="318" spans="1:13" s="125" customFormat="1">
      <c r="A318" s="125" t="s">
        <v>2574</v>
      </c>
      <c r="B318" s="125" t="s">
        <v>399</v>
      </c>
      <c r="C318" s="125" t="s">
        <v>2934</v>
      </c>
      <c r="D318" s="125" t="s">
        <v>2501</v>
      </c>
    </row>
    <row r="319" spans="1:13" s="125" customFormat="1">
      <c r="A319" s="125" t="s">
        <v>2574</v>
      </c>
      <c r="B319" s="125" t="s">
        <v>400</v>
      </c>
      <c r="C319" s="125" t="s">
        <v>2935</v>
      </c>
      <c r="D319" s="125" t="s">
        <v>2501</v>
      </c>
    </row>
    <row r="320" spans="1:13" s="131" customFormat="1">
      <c r="A320" s="131" t="s">
        <v>2522</v>
      </c>
      <c r="B320" s="131" t="s">
        <v>2925</v>
      </c>
      <c r="M320" s="132"/>
    </row>
    <row r="321" spans="1:13" s="130" customFormat="1">
      <c r="A321" s="130" t="s">
        <v>2522</v>
      </c>
      <c r="B321" s="130" t="s">
        <v>2917</v>
      </c>
    </row>
    <row r="322" spans="1:13" s="130" customFormat="1">
      <c r="A322" s="130" t="s">
        <v>2495</v>
      </c>
      <c r="B322" s="130" t="s">
        <v>2936</v>
      </c>
      <c r="C322" s="130" t="s">
        <v>2937</v>
      </c>
      <c r="E322" s="130" t="s">
        <v>2938</v>
      </c>
    </row>
    <row r="323" spans="1:13" s="123" customFormat="1">
      <c r="A323" s="123" t="s">
        <v>2492</v>
      </c>
      <c r="B323" s="123" t="s">
        <v>401</v>
      </c>
      <c r="C323" s="123" t="s">
        <v>2939</v>
      </c>
    </row>
    <row r="324" spans="1:13" s="123" customFormat="1">
      <c r="A324" s="123" t="s">
        <v>2569</v>
      </c>
      <c r="B324" s="123" t="s">
        <v>402</v>
      </c>
      <c r="C324" s="13" t="s">
        <v>2940</v>
      </c>
      <c r="D324" s="123" t="s">
        <v>2501</v>
      </c>
    </row>
    <row r="325" spans="1:13" s="131" customFormat="1">
      <c r="A325" s="131" t="s">
        <v>2495</v>
      </c>
      <c r="B325" s="131" t="s">
        <v>2941</v>
      </c>
      <c r="C325" s="131" t="s">
        <v>2572</v>
      </c>
      <c r="E325" s="131" t="s">
        <v>2942</v>
      </c>
    </row>
    <row r="326" spans="1:13" s="123" customFormat="1">
      <c r="A326" s="123" t="s">
        <v>2574</v>
      </c>
      <c r="B326" s="123" t="s">
        <v>403</v>
      </c>
      <c r="C326" s="13" t="s">
        <v>2943</v>
      </c>
      <c r="D326" s="123" t="s">
        <v>2501</v>
      </c>
      <c r="F326" s="123" t="s">
        <v>2576</v>
      </c>
      <c r="G326" s="123" t="s">
        <v>2577</v>
      </c>
      <c r="H326" s="123" t="s">
        <v>2578</v>
      </c>
    </row>
    <row r="327" spans="1:13" s="131" customFormat="1">
      <c r="A327" s="131" t="s">
        <v>2522</v>
      </c>
      <c r="B327" s="131" t="s">
        <v>2941</v>
      </c>
      <c r="L327" s="132"/>
    </row>
    <row r="328" spans="1:13" s="131" customFormat="1">
      <c r="A328" s="131" t="s">
        <v>2495</v>
      </c>
      <c r="B328" s="131" t="s">
        <v>2944</v>
      </c>
      <c r="C328" s="131" t="s">
        <v>2580</v>
      </c>
      <c r="E328" s="131" t="s">
        <v>2942</v>
      </c>
      <c r="L328" s="132"/>
    </row>
    <row r="329" spans="1:13" s="123" customFormat="1">
      <c r="A329" s="123" t="s">
        <v>2581</v>
      </c>
      <c r="B329" s="123" t="s">
        <v>404</v>
      </c>
      <c r="C329" s="13" t="s">
        <v>2945</v>
      </c>
      <c r="D329" s="123" t="s">
        <v>2501</v>
      </c>
      <c r="L329" s="133"/>
    </row>
    <row r="330" spans="1:13" s="123" customFormat="1">
      <c r="A330" s="134" t="s">
        <v>2583</v>
      </c>
      <c r="B330" s="123" t="s">
        <v>405</v>
      </c>
      <c r="C330" s="13" t="s">
        <v>2946</v>
      </c>
      <c r="D330" s="123" t="s">
        <v>2501</v>
      </c>
      <c r="E330" s="123" t="s">
        <v>2947</v>
      </c>
    </row>
    <row r="331" spans="1:13" s="123" customFormat="1">
      <c r="A331" s="134" t="s">
        <v>2499</v>
      </c>
      <c r="B331" s="123" t="s">
        <v>406</v>
      </c>
      <c r="C331" s="13" t="s">
        <v>2948</v>
      </c>
      <c r="D331" s="123" t="s">
        <v>2501</v>
      </c>
      <c r="E331" s="123" t="s">
        <v>2949</v>
      </c>
    </row>
    <row r="332" spans="1:13" s="123" customFormat="1">
      <c r="A332" s="123" t="s">
        <v>2574</v>
      </c>
      <c r="B332" s="123" t="s">
        <v>407</v>
      </c>
      <c r="C332" s="13" t="s">
        <v>2950</v>
      </c>
      <c r="D332" s="123" t="s">
        <v>2501</v>
      </c>
      <c r="F332" s="123" t="s">
        <v>2589</v>
      </c>
      <c r="G332" s="123" t="s">
        <v>2590</v>
      </c>
      <c r="H332" s="123" t="s">
        <v>2591</v>
      </c>
      <c r="L332" s="133"/>
    </row>
    <row r="333" spans="1:13" s="123" customFormat="1">
      <c r="A333" s="123" t="s">
        <v>2574</v>
      </c>
      <c r="B333" s="123" t="s">
        <v>408</v>
      </c>
      <c r="C333" s="13" t="s">
        <v>2951</v>
      </c>
      <c r="D333" s="123" t="s">
        <v>2501</v>
      </c>
      <c r="F333" s="123" t="s">
        <v>2589</v>
      </c>
      <c r="G333" s="123" t="s">
        <v>2590</v>
      </c>
      <c r="H333" s="123" t="s">
        <v>2591</v>
      </c>
      <c r="L333" s="133"/>
    </row>
    <row r="334" spans="1:13" s="123" customFormat="1" ht="16.350000000000001" customHeight="1">
      <c r="A334" s="123" t="s">
        <v>2526</v>
      </c>
      <c r="B334" s="123" t="s">
        <v>409</v>
      </c>
      <c r="D334" s="123" t="s">
        <v>2501</v>
      </c>
      <c r="M334" s="133" t="s">
        <v>2952</v>
      </c>
    </row>
    <row r="335" spans="1:13" s="125" customFormat="1">
      <c r="A335" s="125" t="s">
        <v>2574</v>
      </c>
      <c r="B335" s="125" t="s">
        <v>410</v>
      </c>
      <c r="C335" s="125" t="s">
        <v>2953</v>
      </c>
      <c r="D335" s="125" t="s">
        <v>2501</v>
      </c>
    </row>
    <row r="336" spans="1:13" s="125" customFormat="1">
      <c r="A336" s="125" t="s">
        <v>2574</v>
      </c>
      <c r="B336" s="125" t="s">
        <v>411</v>
      </c>
      <c r="C336" s="125" t="s">
        <v>2954</v>
      </c>
      <c r="D336" s="125" t="s">
        <v>2501</v>
      </c>
    </row>
    <row r="337" spans="1:13" s="131" customFormat="1">
      <c r="A337" s="131" t="s">
        <v>2522</v>
      </c>
      <c r="B337" s="131" t="s">
        <v>2944</v>
      </c>
      <c r="M337" s="132"/>
    </row>
    <row r="338" spans="1:13" s="130" customFormat="1">
      <c r="A338" s="130" t="s">
        <v>2522</v>
      </c>
      <c r="B338" s="130" t="s">
        <v>2936</v>
      </c>
    </row>
    <row r="339" spans="1:13" s="130" customFormat="1">
      <c r="A339" s="130" t="s">
        <v>2495</v>
      </c>
      <c r="B339" s="130" t="s">
        <v>2955</v>
      </c>
      <c r="C339" s="130" t="s">
        <v>2956</v>
      </c>
      <c r="E339" s="130" t="s">
        <v>2957</v>
      </c>
    </row>
    <row r="340" spans="1:13" s="123" customFormat="1">
      <c r="A340" s="123" t="s">
        <v>2492</v>
      </c>
      <c r="B340" s="123" t="s">
        <v>412</v>
      </c>
      <c r="C340" s="123" t="s">
        <v>2958</v>
      </c>
    </row>
    <row r="341" spans="1:13" s="123" customFormat="1">
      <c r="A341" s="123" t="s">
        <v>2569</v>
      </c>
      <c r="B341" s="123" t="s">
        <v>413</v>
      </c>
      <c r="C341" s="13" t="s">
        <v>2959</v>
      </c>
      <c r="D341" s="123" t="s">
        <v>2501</v>
      </c>
    </row>
    <row r="342" spans="1:13" s="131" customFormat="1">
      <c r="A342" s="131" t="s">
        <v>2495</v>
      </c>
      <c r="B342" s="131" t="s">
        <v>2960</v>
      </c>
      <c r="C342" s="131" t="s">
        <v>2572</v>
      </c>
      <c r="E342" s="131" t="s">
        <v>2961</v>
      </c>
    </row>
    <row r="343" spans="1:13" s="123" customFormat="1">
      <c r="A343" s="123" t="s">
        <v>2962</v>
      </c>
      <c r="B343" s="123" t="s">
        <v>414</v>
      </c>
      <c r="C343" s="13" t="s">
        <v>2963</v>
      </c>
      <c r="D343" s="123" t="s">
        <v>2501</v>
      </c>
    </row>
    <row r="344" spans="1:13" s="123" customFormat="1">
      <c r="A344" s="123" t="s">
        <v>2574</v>
      </c>
      <c r="B344" s="123" t="s">
        <v>418</v>
      </c>
      <c r="C344" s="13" t="s">
        <v>2964</v>
      </c>
      <c r="D344" s="123" t="s">
        <v>2501</v>
      </c>
      <c r="E344" s="123" t="s">
        <v>2965</v>
      </c>
      <c r="F344" s="123" t="s">
        <v>2576</v>
      </c>
      <c r="G344" s="123" t="s">
        <v>2577</v>
      </c>
      <c r="H344" s="123" t="s">
        <v>2578</v>
      </c>
    </row>
    <row r="345" spans="1:13" s="123" customFormat="1">
      <c r="A345" s="123" t="s">
        <v>2574</v>
      </c>
      <c r="B345" s="123" t="s">
        <v>419</v>
      </c>
      <c r="C345" s="13" t="s">
        <v>2966</v>
      </c>
      <c r="D345" s="123" t="s">
        <v>2501</v>
      </c>
      <c r="E345" s="123" t="s">
        <v>2967</v>
      </c>
      <c r="F345" s="123" t="s">
        <v>2576</v>
      </c>
      <c r="G345" s="123" t="s">
        <v>2577</v>
      </c>
      <c r="H345" s="123" t="s">
        <v>2578</v>
      </c>
    </row>
    <row r="346" spans="1:13" s="123" customFormat="1">
      <c r="A346" s="123" t="s">
        <v>2574</v>
      </c>
      <c r="B346" s="123" t="s">
        <v>420</v>
      </c>
      <c r="C346" s="13" t="s">
        <v>2968</v>
      </c>
      <c r="D346" s="123" t="s">
        <v>2501</v>
      </c>
      <c r="E346" s="123" t="s">
        <v>2969</v>
      </c>
      <c r="F346" s="123" t="s">
        <v>2576</v>
      </c>
      <c r="G346" s="123" t="s">
        <v>2577</v>
      </c>
      <c r="H346" s="123" t="s">
        <v>2578</v>
      </c>
    </row>
    <row r="347" spans="1:13" s="131" customFormat="1">
      <c r="A347" s="131" t="s">
        <v>2522</v>
      </c>
      <c r="B347" s="131" t="s">
        <v>2960</v>
      </c>
      <c r="M347" s="132"/>
    </row>
    <row r="348" spans="1:13" s="131" customFormat="1">
      <c r="A348" s="131" t="s">
        <v>2495</v>
      </c>
      <c r="B348" s="131" t="s">
        <v>2970</v>
      </c>
      <c r="C348" s="131" t="s">
        <v>2580</v>
      </c>
      <c r="E348" s="131" t="s">
        <v>2961</v>
      </c>
      <c r="M348" s="132"/>
    </row>
    <row r="349" spans="1:13" s="123" customFormat="1">
      <c r="A349" s="123" t="s">
        <v>2581</v>
      </c>
      <c r="B349" s="123" t="s">
        <v>421</v>
      </c>
      <c r="C349" s="13" t="s">
        <v>2971</v>
      </c>
      <c r="D349" s="123" t="s">
        <v>2501</v>
      </c>
      <c r="M349" s="133"/>
    </row>
    <row r="350" spans="1:13" s="123" customFormat="1">
      <c r="A350" s="134" t="s">
        <v>2583</v>
      </c>
      <c r="B350" s="123" t="s">
        <v>422</v>
      </c>
      <c r="C350" s="13" t="s">
        <v>2972</v>
      </c>
      <c r="D350" s="123" t="s">
        <v>2501</v>
      </c>
      <c r="E350" s="123" t="s">
        <v>2973</v>
      </c>
    </row>
    <row r="351" spans="1:13" s="123" customFormat="1">
      <c r="A351" s="134" t="s">
        <v>2499</v>
      </c>
      <c r="B351" s="123" t="s">
        <v>423</v>
      </c>
      <c r="C351" s="13" t="s">
        <v>2974</v>
      </c>
      <c r="D351" s="123" t="s">
        <v>2501</v>
      </c>
      <c r="E351" s="123" t="s">
        <v>2975</v>
      </c>
    </row>
    <row r="352" spans="1:13" s="123" customFormat="1">
      <c r="A352" s="123" t="s">
        <v>2574</v>
      </c>
      <c r="B352" s="123" t="s">
        <v>424</v>
      </c>
      <c r="C352" s="13" t="s">
        <v>2976</v>
      </c>
      <c r="D352" s="123" t="s">
        <v>2501</v>
      </c>
      <c r="F352" s="123" t="s">
        <v>2589</v>
      </c>
      <c r="G352" s="123" t="s">
        <v>2590</v>
      </c>
      <c r="H352" s="123" t="s">
        <v>2591</v>
      </c>
      <c r="M352" s="133"/>
    </row>
    <row r="353" spans="1:13" s="123" customFormat="1">
      <c r="A353" s="123" t="s">
        <v>2574</v>
      </c>
      <c r="B353" s="123" t="s">
        <v>425</v>
      </c>
      <c r="C353" s="13" t="s">
        <v>2977</v>
      </c>
      <c r="D353" s="123" t="s">
        <v>2501</v>
      </c>
      <c r="F353" s="123" t="s">
        <v>2589</v>
      </c>
      <c r="G353" s="123" t="s">
        <v>2590</v>
      </c>
      <c r="H353" s="123" t="s">
        <v>2591</v>
      </c>
      <c r="M353" s="133"/>
    </row>
    <row r="354" spans="1:13" s="123" customFormat="1" ht="16.350000000000001" customHeight="1">
      <c r="A354" s="123" t="s">
        <v>2526</v>
      </c>
      <c r="B354" s="123" t="s">
        <v>426</v>
      </c>
      <c r="D354" s="123" t="s">
        <v>2501</v>
      </c>
      <c r="M354" s="133" t="s">
        <v>2978</v>
      </c>
    </row>
    <row r="355" spans="1:13" s="125" customFormat="1">
      <c r="A355" s="125" t="s">
        <v>2574</v>
      </c>
      <c r="B355" s="125" t="s">
        <v>427</v>
      </c>
      <c r="C355" s="125" t="s">
        <v>2979</v>
      </c>
      <c r="D355" s="125" t="s">
        <v>2501</v>
      </c>
    </row>
    <row r="356" spans="1:13" s="125" customFormat="1">
      <c r="A356" s="125" t="s">
        <v>2574</v>
      </c>
      <c r="B356" s="125" t="s">
        <v>428</v>
      </c>
      <c r="C356" s="125" t="s">
        <v>2980</v>
      </c>
      <c r="D356" s="125" t="s">
        <v>2501</v>
      </c>
    </row>
    <row r="357" spans="1:13" s="131" customFormat="1">
      <c r="A357" s="131" t="s">
        <v>2522</v>
      </c>
      <c r="B357" s="131" t="s">
        <v>2970</v>
      </c>
      <c r="L357" s="132"/>
    </row>
    <row r="358" spans="1:13" s="130" customFormat="1">
      <c r="A358" s="130" t="s">
        <v>2522</v>
      </c>
      <c r="B358" s="130" t="s">
        <v>2955</v>
      </c>
    </row>
    <row r="359" spans="1:13" s="130" customFormat="1">
      <c r="A359" s="130" t="s">
        <v>2495</v>
      </c>
      <c r="B359" s="130" t="s">
        <v>2981</v>
      </c>
      <c r="C359" s="130" t="s">
        <v>2982</v>
      </c>
      <c r="E359" s="130" t="s">
        <v>2983</v>
      </c>
    </row>
    <row r="360" spans="1:13" s="123" customFormat="1">
      <c r="A360" s="123" t="s">
        <v>2492</v>
      </c>
      <c r="B360" s="123" t="s">
        <v>429</v>
      </c>
      <c r="C360" s="123" t="s">
        <v>2984</v>
      </c>
    </row>
    <row r="361" spans="1:13" s="123" customFormat="1">
      <c r="A361" s="123" t="s">
        <v>2569</v>
      </c>
      <c r="B361" s="123" t="s">
        <v>430</v>
      </c>
      <c r="C361" s="13" t="s">
        <v>2985</v>
      </c>
      <c r="D361" s="123" t="s">
        <v>2501</v>
      </c>
    </row>
    <row r="362" spans="1:13" s="131" customFormat="1">
      <c r="A362" s="131" t="s">
        <v>2495</v>
      </c>
      <c r="B362" s="131" t="s">
        <v>2986</v>
      </c>
      <c r="C362" s="131" t="s">
        <v>2572</v>
      </c>
      <c r="E362" s="131" t="s">
        <v>2987</v>
      </c>
    </row>
    <row r="363" spans="1:13" s="123" customFormat="1">
      <c r="A363" s="123" t="s">
        <v>2574</v>
      </c>
      <c r="B363" s="123" t="s">
        <v>431</v>
      </c>
      <c r="C363" s="13" t="s">
        <v>2988</v>
      </c>
      <c r="D363" s="123" t="s">
        <v>2501</v>
      </c>
      <c r="F363" s="123" t="s">
        <v>2576</v>
      </c>
      <c r="G363" s="123" t="s">
        <v>2577</v>
      </c>
      <c r="H363" s="123" t="s">
        <v>2578</v>
      </c>
    </row>
    <row r="364" spans="1:13" s="131" customFormat="1">
      <c r="A364" s="131" t="s">
        <v>2522</v>
      </c>
      <c r="B364" s="131" t="s">
        <v>2986</v>
      </c>
      <c r="M364" s="132"/>
    </row>
    <row r="365" spans="1:13" s="131" customFormat="1">
      <c r="A365" s="131" t="s">
        <v>2495</v>
      </c>
      <c r="B365" s="131" t="s">
        <v>2989</v>
      </c>
      <c r="C365" s="131" t="s">
        <v>2580</v>
      </c>
      <c r="E365" s="131" t="s">
        <v>2987</v>
      </c>
      <c r="M365" s="132"/>
    </row>
    <row r="366" spans="1:13" s="123" customFormat="1">
      <c r="A366" s="123" t="s">
        <v>2581</v>
      </c>
      <c r="B366" s="123" t="s">
        <v>432</v>
      </c>
      <c r="C366" s="13" t="s">
        <v>2990</v>
      </c>
      <c r="D366" s="123" t="s">
        <v>2501</v>
      </c>
      <c r="M366" s="133"/>
    </row>
    <row r="367" spans="1:13" s="123" customFormat="1">
      <c r="A367" s="134" t="s">
        <v>2583</v>
      </c>
      <c r="B367" s="123" t="s">
        <v>433</v>
      </c>
      <c r="C367" s="13" t="s">
        <v>2991</v>
      </c>
      <c r="D367" s="123" t="s">
        <v>2501</v>
      </c>
      <c r="E367" s="123" t="s">
        <v>2992</v>
      </c>
    </row>
    <row r="368" spans="1:13" s="123" customFormat="1">
      <c r="A368" s="134" t="s">
        <v>2499</v>
      </c>
      <c r="B368" s="123" t="s">
        <v>434</v>
      </c>
      <c r="C368" s="13" t="s">
        <v>2993</v>
      </c>
      <c r="D368" s="123" t="s">
        <v>2501</v>
      </c>
      <c r="E368" s="123" t="s">
        <v>2994</v>
      </c>
    </row>
    <row r="369" spans="1:13" s="123" customFormat="1">
      <c r="A369" s="123" t="s">
        <v>2574</v>
      </c>
      <c r="B369" s="123" t="s">
        <v>435</v>
      </c>
      <c r="C369" s="13" t="s">
        <v>2995</v>
      </c>
      <c r="D369" s="123" t="s">
        <v>2501</v>
      </c>
      <c r="F369" s="123" t="s">
        <v>2589</v>
      </c>
      <c r="G369" s="123" t="s">
        <v>2590</v>
      </c>
      <c r="H369" s="123" t="s">
        <v>2591</v>
      </c>
      <c r="M369" s="133"/>
    </row>
    <row r="370" spans="1:13" s="123" customFormat="1">
      <c r="A370" s="123" t="s">
        <v>2574</v>
      </c>
      <c r="B370" s="123" t="s">
        <v>436</v>
      </c>
      <c r="C370" s="13" t="s">
        <v>2996</v>
      </c>
      <c r="D370" s="123" t="s">
        <v>2501</v>
      </c>
      <c r="F370" s="123" t="s">
        <v>2589</v>
      </c>
      <c r="G370" s="123" t="s">
        <v>2590</v>
      </c>
      <c r="H370" s="123" t="s">
        <v>2591</v>
      </c>
      <c r="M370" s="133"/>
    </row>
    <row r="371" spans="1:13" s="123" customFormat="1" ht="16.350000000000001" customHeight="1">
      <c r="A371" s="123" t="s">
        <v>2526</v>
      </c>
      <c r="B371" s="123" t="s">
        <v>437</v>
      </c>
      <c r="D371" s="123" t="s">
        <v>2501</v>
      </c>
      <c r="M371" s="133" t="s">
        <v>2997</v>
      </c>
    </row>
    <row r="372" spans="1:13" s="125" customFormat="1">
      <c r="A372" s="125" t="s">
        <v>2574</v>
      </c>
      <c r="B372" s="125" t="s">
        <v>438</v>
      </c>
      <c r="C372" s="125" t="s">
        <v>2998</v>
      </c>
      <c r="D372" s="125" t="s">
        <v>2501</v>
      </c>
    </row>
    <row r="373" spans="1:13" s="125" customFormat="1">
      <c r="A373" s="125" t="s">
        <v>2574</v>
      </c>
      <c r="B373" s="125" t="s">
        <v>439</v>
      </c>
      <c r="C373" s="125" t="s">
        <v>2999</v>
      </c>
      <c r="D373" s="125" t="s">
        <v>2501</v>
      </c>
    </row>
    <row r="374" spans="1:13" s="131" customFormat="1">
      <c r="A374" s="131" t="s">
        <v>2522</v>
      </c>
      <c r="B374" s="131" t="s">
        <v>2989</v>
      </c>
      <c r="L374" s="132"/>
    </row>
    <row r="375" spans="1:13" s="130" customFormat="1">
      <c r="A375" s="130" t="s">
        <v>2522</v>
      </c>
      <c r="B375" s="130" t="s">
        <v>2981</v>
      </c>
    </row>
    <row r="376" spans="1:13" s="130" customFormat="1">
      <c r="A376" s="130" t="s">
        <v>2495</v>
      </c>
      <c r="B376" s="130" t="s">
        <v>3000</v>
      </c>
      <c r="C376" s="130" t="s">
        <v>3001</v>
      </c>
      <c r="E376" s="130" t="s">
        <v>3002</v>
      </c>
    </row>
    <row r="377" spans="1:13" s="123" customFormat="1">
      <c r="A377" s="123" t="s">
        <v>2492</v>
      </c>
      <c r="B377" s="123" t="s">
        <v>440</v>
      </c>
      <c r="C377" s="123" t="s">
        <v>3003</v>
      </c>
    </row>
    <row r="378" spans="1:13" s="123" customFormat="1">
      <c r="A378" s="123" t="s">
        <v>2569</v>
      </c>
      <c r="B378" s="123" t="s">
        <v>441</v>
      </c>
      <c r="C378" s="13" t="s">
        <v>3004</v>
      </c>
      <c r="D378" s="123" t="s">
        <v>2501</v>
      </c>
    </row>
    <row r="379" spans="1:13" s="131" customFormat="1">
      <c r="A379" s="131" t="s">
        <v>2495</v>
      </c>
      <c r="B379" s="131" t="s">
        <v>3005</v>
      </c>
      <c r="C379" s="131" t="s">
        <v>2572</v>
      </c>
      <c r="E379" s="131" t="s">
        <v>3006</v>
      </c>
    </row>
    <row r="380" spans="1:13" s="123" customFormat="1">
      <c r="A380" s="123" t="s">
        <v>2574</v>
      </c>
      <c r="B380" s="123" t="s">
        <v>442</v>
      </c>
      <c r="C380" s="13" t="s">
        <v>3007</v>
      </c>
      <c r="D380" s="123" t="s">
        <v>2501</v>
      </c>
      <c r="F380" s="123" t="s">
        <v>2576</v>
      </c>
      <c r="G380" s="123" t="s">
        <v>2577</v>
      </c>
      <c r="H380" s="123" t="s">
        <v>2578</v>
      </c>
    </row>
    <row r="381" spans="1:13" s="131" customFormat="1">
      <c r="A381" s="131" t="s">
        <v>2522</v>
      </c>
      <c r="B381" s="131" t="s">
        <v>3005</v>
      </c>
      <c r="L381" s="132"/>
    </row>
    <row r="382" spans="1:13" s="131" customFormat="1">
      <c r="A382" s="131" t="s">
        <v>2495</v>
      </c>
      <c r="B382" s="131" t="s">
        <v>3008</v>
      </c>
      <c r="C382" s="131" t="s">
        <v>2580</v>
      </c>
      <c r="E382" s="131" t="s">
        <v>3006</v>
      </c>
      <c r="L382" s="132"/>
    </row>
    <row r="383" spans="1:13" s="123" customFormat="1">
      <c r="A383" s="123" t="s">
        <v>2581</v>
      </c>
      <c r="B383" s="123" t="s">
        <v>443</v>
      </c>
      <c r="C383" s="13" t="s">
        <v>3009</v>
      </c>
      <c r="D383" s="123" t="s">
        <v>2501</v>
      </c>
      <c r="L383" s="133"/>
    </row>
    <row r="384" spans="1:13" s="123" customFormat="1">
      <c r="A384" s="134" t="s">
        <v>2583</v>
      </c>
      <c r="B384" s="123" t="s">
        <v>444</v>
      </c>
      <c r="C384" s="13" t="s">
        <v>3010</v>
      </c>
      <c r="D384" s="123" t="s">
        <v>2501</v>
      </c>
      <c r="E384" s="123" t="s">
        <v>3011</v>
      </c>
    </row>
    <row r="385" spans="1:13" s="123" customFormat="1">
      <c r="A385" s="134" t="s">
        <v>2499</v>
      </c>
      <c r="B385" s="123" t="s">
        <v>445</v>
      </c>
      <c r="C385" s="13" t="s">
        <v>3012</v>
      </c>
      <c r="D385" s="123" t="s">
        <v>2501</v>
      </c>
      <c r="E385" s="123" t="s">
        <v>3013</v>
      </c>
    </row>
    <row r="386" spans="1:13" s="123" customFormat="1">
      <c r="A386" s="123" t="s">
        <v>2574</v>
      </c>
      <c r="B386" s="123" t="s">
        <v>446</v>
      </c>
      <c r="C386" s="13" t="s">
        <v>3014</v>
      </c>
      <c r="D386" s="123" t="s">
        <v>2501</v>
      </c>
      <c r="F386" s="123" t="s">
        <v>2589</v>
      </c>
      <c r="G386" s="123" t="s">
        <v>2590</v>
      </c>
      <c r="H386" s="123" t="s">
        <v>2591</v>
      </c>
      <c r="L386" s="133"/>
    </row>
    <row r="387" spans="1:13" s="141" customFormat="1">
      <c r="A387" s="141" t="s">
        <v>2574</v>
      </c>
      <c r="B387" s="141" t="s">
        <v>447</v>
      </c>
      <c r="C387" s="142" t="s">
        <v>3015</v>
      </c>
      <c r="D387" s="141" t="s">
        <v>2501</v>
      </c>
      <c r="F387" s="141" t="s">
        <v>2589</v>
      </c>
      <c r="G387" s="141" t="s">
        <v>2590</v>
      </c>
      <c r="H387" s="141" t="s">
        <v>2591</v>
      </c>
      <c r="L387" s="143"/>
    </row>
    <row r="388" spans="1:13" s="123" customFormat="1" ht="16.350000000000001" customHeight="1">
      <c r="A388" s="123" t="s">
        <v>2526</v>
      </c>
      <c r="B388" s="123" t="s">
        <v>448</v>
      </c>
      <c r="D388" s="123" t="s">
        <v>2501</v>
      </c>
      <c r="M388" s="133" t="s">
        <v>3016</v>
      </c>
    </row>
    <row r="389" spans="1:13" s="125" customFormat="1">
      <c r="A389" s="125" t="s">
        <v>2574</v>
      </c>
      <c r="B389" s="125" t="s">
        <v>449</v>
      </c>
      <c r="C389" s="125" t="s">
        <v>3017</v>
      </c>
      <c r="D389" s="125" t="s">
        <v>2501</v>
      </c>
    </row>
    <row r="390" spans="1:13" s="125" customFormat="1">
      <c r="A390" s="125" t="s">
        <v>2574</v>
      </c>
      <c r="B390" s="125" t="s">
        <v>450</v>
      </c>
      <c r="C390" s="125" t="s">
        <v>3018</v>
      </c>
      <c r="D390" s="125" t="s">
        <v>2501</v>
      </c>
    </row>
    <row r="391" spans="1:13" s="131" customFormat="1">
      <c r="A391" s="131" t="s">
        <v>2522</v>
      </c>
      <c r="B391" s="131" t="s">
        <v>3008</v>
      </c>
      <c r="L391" s="132"/>
    </row>
    <row r="392" spans="1:13" s="130" customFormat="1">
      <c r="A392" s="130" t="s">
        <v>2522</v>
      </c>
      <c r="B392" s="130" t="s">
        <v>3000</v>
      </c>
    </row>
    <row r="393" spans="1:13" s="130" customFormat="1">
      <c r="A393" s="130" t="s">
        <v>2495</v>
      </c>
      <c r="B393" s="130" t="s">
        <v>3019</v>
      </c>
      <c r="C393" s="130" t="s">
        <v>3020</v>
      </c>
      <c r="E393" s="130" t="s">
        <v>3021</v>
      </c>
    </row>
    <row r="394" spans="1:13" s="123" customFormat="1">
      <c r="A394" s="123" t="s">
        <v>2492</v>
      </c>
      <c r="B394" s="123" t="s">
        <v>451</v>
      </c>
      <c r="C394" s="123" t="s">
        <v>3022</v>
      </c>
    </row>
    <row r="395" spans="1:13" s="123" customFormat="1">
      <c r="A395" s="123" t="s">
        <v>2569</v>
      </c>
      <c r="B395" s="123" t="s">
        <v>452</v>
      </c>
      <c r="C395" s="13" t="s">
        <v>3023</v>
      </c>
      <c r="D395" s="123" t="s">
        <v>2501</v>
      </c>
    </row>
    <row r="396" spans="1:13" s="131" customFormat="1">
      <c r="A396" s="131" t="s">
        <v>2495</v>
      </c>
      <c r="B396" s="131" t="s">
        <v>3024</v>
      </c>
      <c r="C396" s="131" t="s">
        <v>2572</v>
      </c>
      <c r="E396" s="131" t="s">
        <v>3025</v>
      </c>
    </row>
    <row r="397" spans="1:13" s="123" customFormat="1" ht="15.75" customHeight="1">
      <c r="A397" s="123" t="s">
        <v>2574</v>
      </c>
      <c r="B397" s="123" t="s">
        <v>453</v>
      </c>
      <c r="C397" s="13" t="s">
        <v>3026</v>
      </c>
      <c r="D397" s="123" t="s">
        <v>2501</v>
      </c>
      <c r="F397" s="123" t="s">
        <v>2576</v>
      </c>
      <c r="G397" s="123" t="s">
        <v>2577</v>
      </c>
      <c r="H397" s="123" t="s">
        <v>2578</v>
      </c>
    </row>
    <row r="398" spans="1:13" s="131" customFormat="1">
      <c r="A398" s="131" t="s">
        <v>2522</v>
      </c>
      <c r="B398" s="131" t="s">
        <v>3024</v>
      </c>
      <c r="L398" s="132"/>
    </row>
    <row r="399" spans="1:13" s="131" customFormat="1">
      <c r="A399" s="131" t="s">
        <v>2495</v>
      </c>
      <c r="B399" s="131" t="s">
        <v>3027</v>
      </c>
      <c r="C399" s="131" t="s">
        <v>2580</v>
      </c>
      <c r="E399" s="131" t="s">
        <v>3025</v>
      </c>
      <c r="L399" s="132"/>
    </row>
    <row r="400" spans="1:13" s="123" customFormat="1">
      <c r="A400" s="123" t="s">
        <v>2581</v>
      </c>
      <c r="B400" s="123" t="s">
        <v>454</v>
      </c>
      <c r="C400" s="13" t="s">
        <v>3028</v>
      </c>
      <c r="D400" s="123" t="s">
        <v>2501</v>
      </c>
      <c r="L400" s="133"/>
    </row>
    <row r="401" spans="1:13" s="123" customFormat="1">
      <c r="A401" s="134" t="s">
        <v>2583</v>
      </c>
      <c r="B401" s="123" t="s">
        <v>455</v>
      </c>
      <c r="C401" s="13" t="s">
        <v>3029</v>
      </c>
      <c r="D401" s="123" t="s">
        <v>2501</v>
      </c>
      <c r="E401" s="123" t="s">
        <v>3030</v>
      </c>
    </row>
    <row r="402" spans="1:13" s="123" customFormat="1">
      <c r="A402" s="134" t="s">
        <v>2499</v>
      </c>
      <c r="B402" s="123" t="s">
        <v>456</v>
      </c>
      <c r="C402" s="13" t="s">
        <v>3031</v>
      </c>
      <c r="D402" s="123" t="s">
        <v>2501</v>
      </c>
      <c r="E402" s="123" t="s">
        <v>3032</v>
      </c>
    </row>
    <row r="403" spans="1:13" s="123" customFormat="1">
      <c r="A403" s="123" t="s">
        <v>2574</v>
      </c>
      <c r="B403" s="123" t="s">
        <v>457</v>
      </c>
      <c r="C403" s="13" t="s">
        <v>3033</v>
      </c>
      <c r="D403" s="123" t="s">
        <v>2501</v>
      </c>
      <c r="F403" s="123" t="s">
        <v>2589</v>
      </c>
      <c r="G403" s="123" t="s">
        <v>2590</v>
      </c>
      <c r="H403" s="123" t="s">
        <v>2591</v>
      </c>
      <c r="L403" s="133"/>
    </row>
    <row r="404" spans="1:13" s="123" customFormat="1">
      <c r="A404" s="123" t="s">
        <v>2574</v>
      </c>
      <c r="B404" s="123" t="s">
        <v>458</v>
      </c>
      <c r="C404" s="13" t="s">
        <v>3034</v>
      </c>
      <c r="D404" s="123" t="s">
        <v>2501</v>
      </c>
      <c r="F404" s="123" t="s">
        <v>2589</v>
      </c>
      <c r="G404" s="123" t="s">
        <v>2590</v>
      </c>
      <c r="H404" s="123" t="s">
        <v>2591</v>
      </c>
      <c r="L404" s="133"/>
    </row>
    <row r="405" spans="1:13" s="123" customFormat="1" ht="16.350000000000001" customHeight="1">
      <c r="A405" s="123" t="s">
        <v>2526</v>
      </c>
      <c r="B405" s="123" t="s">
        <v>459</v>
      </c>
      <c r="D405" s="123" t="s">
        <v>2501</v>
      </c>
      <c r="M405" s="133" t="s">
        <v>3035</v>
      </c>
    </row>
    <row r="406" spans="1:13" s="125" customFormat="1">
      <c r="A406" s="125" t="s">
        <v>2574</v>
      </c>
      <c r="B406" s="125" t="s">
        <v>460</v>
      </c>
      <c r="C406" s="125" t="s">
        <v>3036</v>
      </c>
      <c r="D406" s="125" t="s">
        <v>2501</v>
      </c>
    </row>
    <row r="407" spans="1:13" s="125" customFormat="1">
      <c r="A407" s="125" t="s">
        <v>2574</v>
      </c>
      <c r="B407" s="125" t="s">
        <v>461</v>
      </c>
      <c r="C407" s="125" t="s">
        <v>3037</v>
      </c>
      <c r="D407" s="125" t="s">
        <v>2501</v>
      </c>
    </row>
    <row r="408" spans="1:13" s="131" customFormat="1">
      <c r="A408" s="131" t="s">
        <v>2522</v>
      </c>
      <c r="B408" s="131" t="s">
        <v>3027</v>
      </c>
      <c r="L408" s="132"/>
    </row>
    <row r="409" spans="1:13" s="130" customFormat="1">
      <c r="A409" s="130" t="s">
        <v>2522</v>
      </c>
      <c r="B409" s="130" t="s">
        <v>3019</v>
      </c>
    </row>
    <row r="410" spans="1:13" s="130" customFormat="1">
      <c r="A410" s="130" t="s">
        <v>2495</v>
      </c>
      <c r="B410" s="130" t="s">
        <v>3038</v>
      </c>
      <c r="C410" s="130" t="s">
        <v>3039</v>
      </c>
      <c r="E410" s="130" t="s">
        <v>3040</v>
      </c>
    </row>
    <row r="411" spans="1:13" s="123" customFormat="1">
      <c r="A411" s="123" t="s">
        <v>2492</v>
      </c>
      <c r="B411" s="123" t="s">
        <v>462</v>
      </c>
      <c r="C411" s="123" t="s">
        <v>3041</v>
      </c>
    </row>
    <row r="412" spans="1:13" s="123" customFormat="1">
      <c r="A412" s="123" t="s">
        <v>2569</v>
      </c>
      <c r="B412" s="123" t="s">
        <v>463</v>
      </c>
      <c r="C412" s="13" t="s">
        <v>3042</v>
      </c>
      <c r="D412" s="123" t="s">
        <v>2501</v>
      </c>
    </row>
    <row r="413" spans="1:13" s="131" customFormat="1">
      <c r="A413" s="131" t="s">
        <v>2495</v>
      </c>
      <c r="B413" s="131" t="s">
        <v>3043</v>
      </c>
      <c r="C413" s="131" t="s">
        <v>2572</v>
      </c>
      <c r="E413" s="131" t="s">
        <v>3044</v>
      </c>
    </row>
    <row r="414" spans="1:13" s="123" customFormat="1">
      <c r="A414" s="123" t="s">
        <v>2574</v>
      </c>
      <c r="B414" s="123" t="s">
        <v>464</v>
      </c>
      <c r="C414" s="13" t="s">
        <v>3045</v>
      </c>
      <c r="D414" s="123" t="s">
        <v>2501</v>
      </c>
      <c r="F414" s="123" t="s">
        <v>2576</v>
      </c>
      <c r="G414" s="123" t="s">
        <v>2577</v>
      </c>
      <c r="H414" s="123" t="s">
        <v>2578</v>
      </c>
    </row>
    <row r="415" spans="1:13" s="131" customFormat="1">
      <c r="A415" s="131" t="s">
        <v>2522</v>
      </c>
      <c r="B415" s="131" t="s">
        <v>3043</v>
      </c>
      <c r="C415" s="144"/>
      <c r="L415" s="132"/>
    </row>
    <row r="416" spans="1:13" s="131" customFormat="1">
      <c r="A416" s="131" t="s">
        <v>2495</v>
      </c>
      <c r="B416" s="131" t="s">
        <v>3046</v>
      </c>
      <c r="C416" s="131" t="s">
        <v>2580</v>
      </c>
      <c r="E416" s="131" t="s">
        <v>3044</v>
      </c>
      <c r="L416" s="132"/>
    </row>
    <row r="417" spans="1:13" s="123" customFormat="1">
      <c r="A417" s="123" t="s">
        <v>2581</v>
      </c>
      <c r="B417" s="123" t="s">
        <v>465</v>
      </c>
      <c r="C417" s="13" t="s">
        <v>3047</v>
      </c>
      <c r="D417" s="123" t="s">
        <v>2501</v>
      </c>
      <c r="L417" s="133"/>
    </row>
    <row r="418" spans="1:13" s="123" customFormat="1">
      <c r="A418" s="134" t="s">
        <v>2583</v>
      </c>
      <c r="B418" s="123" t="s">
        <v>466</v>
      </c>
      <c r="C418" s="13" t="s">
        <v>3048</v>
      </c>
      <c r="D418" s="123" t="s">
        <v>2501</v>
      </c>
      <c r="E418" s="123" t="s">
        <v>3049</v>
      </c>
    </row>
    <row r="419" spans="1:13" s="123" customFormat="1">
      <c r="A419" s="134" t="s">
        <v>2499</v>
      </c>
      <c r="B419" s="123" t="s">
        <v>467</v>
      </c>
      <c r="C419" s="13" t="s">
        <v>3050</v>
      </c>
      <c r="D419" s="123" t="s">
        <v>2501</v>
      </c>
      <c r="E419" s="123" t="s">
        <v>3051</v>
      </c>
    </row>
    <row r="420" spans="1:13" s="123" customFormat="1">
      <c r="A420" s="123" t="s">
        <v>2574</v>
      </c>
      <c r="B420" s="123" t="s">
        <v>468</v>
      </c>
      <c r="C420" s="13" t="s">
        <v>3052</v>
      </c>
      <c r="D420" s="123" t="s">
        <v>2501</v>
      </c>
      <c r="F420" s="123" t="s">
        <v>2589</v>
      </c>
      <c r="G420" s="123" t="s">
        <v>2590</v>
      </c>
      <c r="H420" s="123" t="s">
        <v>2591</v>
      </c>
      <c r="L420" s="133"/>
    </row>
    <row r="421" spans="1:13" s="123" customFormat="1">
      <c r="A421" s="123" t="s">
        <v>2574</v>
      </c>
      <c r="B421" s="123" t="s">
        <v>469</v>
      </c>
      <c r="C421" s="13" t="s">
        <v>3053</v>
      </c>
      <c r="D421" s="123" t="s">
        <v>2501</v>
      </c>
      <c r="F421" s="123" t="s">
        <v>2589</v>
      </c>
      <c r="G421" s="123" t="s">
        <v>2590</v>
      </c>
      <c r="H421" s="123" t="s">
        <v>2591</v>
      </c>
      <c r="L421" s="133"/>
    </row>
    <row r="422" spans="1:13" s="123" customFormat="1" ht="16.350000000000001" customHeight="1">
      <c r="A422" s="123" t="s">
        <v>2526</v>
      </c>
      <c r="B422" s="123" t="s">
        <v>470</v>
      </c>
      <c r="D422" s="123" t="s">
        <v>2501</v>
      </c>
      <c r="M422" s="133" t="s">
        <v>3054</v>
      </c>
    </row>
    <row r="423" spans="1:13" s="125" customFormat="1">
      <c r="A423" s="125" t="s">
        <v>2574</v>
      </c>
      <c r="B423" s="125" t="s">
        <v>471</v>
      </c>
      <c r="C423" s="125" t="s">
        <v>3055</v>
      </c>
      <c r="D423" s="125" t="s">
        <v>2501</v>
      </c>
    </row>
    <row r="424" spans="1:13" s="125" customFormat="1">
      <c r="A424" s="125" t="s">
        <v>2574</v>
      </c>
      <c r="B424" s="125" t="s">
        <v>472</v>
      </c>
      <c r="C424" s="125" t="s">
        <v>3056</v>
      </c>
      <c r="D424" s="125" t="s">
        <v>2501</v>
      </c>
    </row>
    <row r="425" spans="1:13" s="131" customFormat="1">
      <c r="A425" s="131" t="s">
        <v>2522</v>
      </c>
      <c r="B425" s="131" t="s">
        <v>3046</v>
      </c>
      <c r="L425" s="132"/>
    </row>
    <row r="426" spans="1:13" s="130" customFormat="1">
      <c r="A426" s="130" t="s">
        <v>2522</v>
      </c>
      <c r="B426" s="130" t="s">
        <v>3038</v>
      </c>
    </row>
    <row r="427" spans="1:13" s="130" customFormat="1">
      <c r="A427" s="130" t="s">
        <v>2495</v>
      </c>
      <c r="B427" s="130" t="s">
        <v>3057</v>
      </c>
      <c r="C427" s="130" t="s">
        <v>3058</v>
      </c>
      <c r="E427" s="130" t="s">
        <v>3059</v>
      </c>
    </row>
    <row r="428" spans="1:13" s="123" customFormat="1">
      <c r="A428" s="123" t="s">
        <v>2492</v>
      </c>
      <c r="B428" s="123" t="s">
        <v>473</v>
      </c>
      <c r="C428" s="123" t="s">
        <v>3060</v>
      </c>
    </row>
    <row r="429" spans="1:13" s="123" customFormat="1">
      <c r="A429" s="123" t="s">
        <v>2569</v>
      </c>
      <c r="B429" s="123" t="s">
        <v>474</v>
      </c>
      <c r="C429" s="13" t="s">
        <v>3061</v>
      </c>
      <c r="D429" s="123" t="s">
        <v>2501</v>
      </c>
    </row>
    <row r="430" spans="1:13" s="131" customFormat="1">
      <c r="A430" s="131" t="s">
        <v>2495</v>
      </c>
      <c r="B430" s="131" t="s">
        <v>3062</v>
      </c>
      <c r="C430" s="131" t="s">
        <v>2572</v>
      </c>
      <c r="E430" s="131" t="s">
        <v>3063</v>
      </c>
    </row>
    <row r="431" spans="1:13" s="123" customFormat="1">
      <c r="A431" s="123" t="s">
        <v>2574</v>
      </c>
      <c r="B431" s="123" t="s">
        <v>475</v>
      </c>
      <c r="C431" s="13" t="s">
        <v>3064</v>
      </c>
      <c r="D431" s="123" t="s">
        <v>2501</v>
      </c>
      <c r="F431" s="123" t="s">
        <v>2576</v>
      </c>
      <c r="G431" s="123" t="s">
        <v>2577</v>
      </c>
      <c r="H431" s="123" t="s">
        <v>2578</v>
      </c>
    </row>
    <row r="432" spans="1:13" s="131" customFormat="1">
      <c r="A432" s="131" t="s">
        <v>2522</v>
      </c>
      <c r="B432" s="131" t="s">
        <v>3062</v>
      </c>
      <c r="L432" s="132"/>
    </row>
    <row r="433" spans="1:13" s="131" customFormat="1">
      <c r="A433" s="131" t="s">
        <v>2495</v>
      </c>
      <c r="B433" s="131" t="s">
        <v>3065</v>
      </c>
      <c r="C433" s="131" t="s">
        <v>2580</v>
      </c>
      <c r="E433" s="131" t="s">
        <v>3063</v>
      </c>
      <c r="L433" s="132"/>
    </row>
    <row r="434" spans="1:13" s="123" customFormat="1">
      <c r="A434" s="123" t="s">
        <v>2581</v>
      </c>
      <c r="B434" s="123" t="s">
        <v>476</v>
      </c>
      <c r="C434" s="13" t="s">
        <v>3066</v>
      </c>
      <c r="D434" s="123" t="s">
        <v>2501</v>
      </c>
      <c r="L434" s="133"/>
    </row>
    <row r="435" spans="1:13" s="123" customFormat="1">
      <c r="A435" s="134" t="s">
        <v>2583</v>
      </c>
      <c r="B435" s="123" t="s">
        <v>477</v>
      </c>
      <c r="C435" s="13" t="s">
        <v>3067</v>
      </c>
      <c r="D435" s="123" t="s">
        <v>2501</v>
      </c>
      <c r="E435" s="123" t="s">
        <v>3068</v>
      </c>
    </row>
    <row r="436" spans="1:13" s="123" customFormat="1">
      <c r="A436" s="134" t="s">
        <v>2499</v>
      </c>
      <c r="B436" s="123" t="s">
        <v>478</v>
      </c>
      <c r="C436" s="13" t="s">
        <v>3069</v>
      </c>
      <c r="D436" s="123" t="s">
        <v>2501</v>
      </c>
      <c r="E436" s="123" t="s">
        <v>3070</v>
      </c>
    </row>
    <row r="437" spans="1:13" s="123" customFormat="1">
      <c r="A437" s="123" t="s">
        <v>2574</v>
      </c>
      <c r="B437" s="123" t="s">
        <v>479</v>
      </c>
      <c r="C437" s="13" t="s">
        <v>3071</v>
      </c>
      <c r="D437" s="123" t="s">
        <v>2501</v>
      </c>
      <c r="F437" s="123" t="s">
        <v>2589</v>
      </c>
      <c r="G437" s="123" t="s">
        <v>2590</v>
      </c>
      <c r="H437" s="123" t="s">
        <v>2591</v>
      </c>
      <c r="L437" s="133"/>
    </row>
    <row r="438" spans="1:13" s="123" customFormat="1">
      <c r="A438" s="123" t="s">
        <v>2574</v>
      </c>
      <c r="B438" s="123" t="s">
        <v>480</v>
      </c>
      <c r="C438" s="13" t="s">
        <v>3072</v>
      </c>
      <c r="D438" s="123" t="s">
        <v>2501</v>
      </c>
      <c r="F438" s="123" t="s">
        <v>2589</v>
      </c>
      <c r="G438" s="123" t="s">
        <v>2590</v>
      </c>
      <c r="H438" s="123" t="s">
        <v>2591</v>
      </c>
      <c r="L438" s="133"/>
    </row>
    <row r="439" spans="1:13" s="123" customFormat="1" ht="16.350000000000001" customHeight="1">
      <c r="A439" s="123" t="s">
        <v>2526</v>
      </c>
      <c r="B439" s="123" t="s">
        <v>481</v>
      </c>
      <c r="M439" s="133" t="s">
        <v>3073</v>
      </c>
    </row>
    <row r="440" spans="1:13" s="125" customFormat="1">
      <c r="A440" s="125" t="s">
        <v>2574</v>
      </c>
      <c r="B440" s="125" t="s">
        <v>482</v>
      </c>
      <c r="C440" s="125" t="s">
        <v>3074</v>
      </c>
      <c r="D440" s="125" t="s">
        <v>2501</v>
      </c>
    </row>
    <row r="441" spans="1:13" s="125" customFormat="1">
      <c r="A441" s="125" t="s">
        <v>2574</v>
      </c>
      <c r="B441" s="125" t="s">
        <v>483</v>
      </c>
      <c r="C441" s="125" t="s">
        <v>3075</v>
      </c>
      <c r="D441" s="125" t="s">
        <v>2501</v>
      </c>
    </row>
    <row r="442" spans="1:13" s="131" customFormat="1">
      <c r="A442" s="131" t="s">
        <v>2522</v>
      </c>
      <c r="B442" s="131" t="s">
        <v>3065</v>
      </c>
      <c r="M442" s="132"/>
    </row>
    <row r="443" spans="1:13" s="130" customFormat="1">
      <c r="A443" s="130" t="s">
        <v>2522</v>
      </c>
      <c r="B443" s="130" t="s">
        <v>3057</v>
      </c>
    </row>
    <row r="444" spans="1:13" s="135" customFormat="1">
      <c r="A444" s="135" t="s">
        <v>2495</v>
      </c>
      <c r="B444" s="135" t="s">
        <v>3076</v>
      </c>
      <c r="C444" s="135" t="s">
        <v>2190</v>
      </c>
      <c r="E444" s="135" t="s">
        <v>3077</v>
      </c>
    </row>
    <row r="445" spans="1:13">
      <c r="A445" s="13" t="s">
        <v>2492</v>
      </c>
      <c r="B445" s="13" t="s">
        <v>484</v>
      </c>
      <c r="C445" s="13" t="s">
        <v>3078</v>
      </c>
    </row>
    <row r="446" spans="1:13">
      <c r="A446" s="13" t="s">
        <v>2569</v>
      </c>
      <c r="B446" s="13" t="s">
        <v>485</v>
      </c>
      <c r="C446" s="13" t="s">
        <v>3079</v>
      </c>
      <c r="D446" s="123" t="s">
        <v>2501</v>
      </c>
    </row>
    <row r="447" spans="1:13" s="41" customFormat="1">
      <c r="A447" s="41" t="s">
        <v>2495</v>
      </c>
      <c r="B447" s="41" t="s">
        <v>3080</v>
      </c>
      <c r="C447" s="41" t="s">
        <v>2572</v>
      </c>
      <c r="E447" s="41" t="s">
        <v>3081</v>
      </c>
    </row>
    <row r="448" spans="1:13">
      <c r="A448" s="13" t="s">
        <v>2532</v>
      </c>
      <c r="B448" s="13" t="s">
        <v>486</v>
      </c>
      <c r="C448" s="13" t="s">
        <v>3082</v>
      </c>
      <c r="D448" s="123" t="s">
        <v>2501</v>
      </c>
    </row>
    <row r="449" spans="1:13" ht="14.1" customHeight="1">
      <c r="A449" s="13" t="s">
        <v>2574</v>
      </c>
      <c r="B449" s="13" t="s">
        <v>487</v>
      </c>
      <c r="C449" s="125" t="s">
        <v>3083</v>
      </c>
      <c r="D449" s="123" t="s">
        <v>2501</v>
      </c>
      <c r="E449" s="13" t="s">
        <v>3084</v>
      </c>
      <c r="F449" s="123" t="s">
        <v>2576</v>
      </c>
      <c r="G449" s="123" t="s">
        <v>2577</v>
      </c>
      <c r="H449" s="123" t="s">
        <v>2578</v>
      </c>
    </row>
    <row r="450" spans="1:13">
      <c r="A450" s="13" t="s">
        <v>2574</v>
      </c>
      <c r="B450" s="13" t="s">
        <v>488</v>
      </c>
      <c r="C450" s="13" t="s">
        <v>3085</v>
      </c>
      <c r="D450" s="123" t="s">
        <v>2501</v>
      </c>
      <c r="E450" s="13" t="s">
        <v>3086</v>
      </c>
      <c r="F450" s="13" t="s">
        <v>2576</v>
      </c>
      <c r="G450" s="13" t="s">
        <v>3087</v>
      </c>
    </row>
    <row r="451" spans="1:13" ht="14.1" customHeight="1">
      <c r="A451" s="13" t="s">
        <v>2574</v>
      </c>
      <c r="B451" s="13" t="s">
        <v>489</v>
      </c>
      <c r="C451" s="125" t="s">
        <v>3088</v>
      </c>
      <c r="D451" s="123" t="s">
        <v>2501</v>
      </c>
      <c r="E451" s="13" t="s">
        <v>3086</v>
      </c>
      <c r="F451" s="123" t="s">
        <v>2576</v>
      </c>
      <c r="G451" s="123" t="s">
        <v>2577</v>
      </c>
      <c r="H451" s="123" t="s">
        <v>2578</v>
      </c>
    </row>
    <row r="452" spans="1:13" s="41" customFormat="1">
      <c r="A452" s="41" t="s">
        <v>2522</v>
      </c>
      <c r="B452" s="41" t="s">
        <v>3080</v>
      </c>
      <c r="M452" s="136"/>
    </row>
    <row r="453" spans="1:13" s="41" customFormat="1">
      <c r="A453" s="41" t="s">
        <v>2495</v>
      </c>
      <c r="B453" s="41" t="s">
        <v>3089</v>
      </c>
      <c r="C453" s="41" t="s">
        <v>2580</v>
      </c>
      <c r="E453" s="41" t="s">
        <v>3081</v>
      </c>
      <c r="M453" s="136"/>
    </row>
    <row r="454" spans="1:13">
      <c r="A454" s="13" t="s">
        <v>2581</v>
      </c>
      <c r="B454" s="13" t="s">
        <v>490</v>
      </c>
      <c r="C454" s="13" t="s">
        <v>3090</v>
      </c>
      <c r="D454" s="123" t="s">
        <v>2501</v>
      </c>
      <c r="M454" s="137"/>
    </row>
    <row r="455" spans="1:13">
      <c r="A455" s="138" t="s">
        <v>2583</v>
      </c>
      <c r="B455" s="13" t="s">
        <v>491</v>
      </c>
      <c r="C455" s="13" t="s">
        <v>3091</v>
      </c>
      <c r="D455" s="123" t="s">
        <v>2501</v>
      </c>
      <c r="E455" s="123" t="s">
        <v>3092</v>
      </c>
    </row>
    <row r="456" spans="1:13">
      <c r="A456" s="138" t="s">
        <v>2499</v>
      </c>
      <c r="B456" s="13" t="s">
        <v>492</v>
      </c>
      <c r="C456" s="13" t="s">
        <v>3093</v>
      </c>
      <c r="D456" s="123" t="s">
        <v>2501</v>
      </c>
      <c r="E456" s="123" t="s">
        <v>3094</v>
      </c>
    </row>
    <row r="457" spans="1:13">
      <c r="A457" s="13" t="s">
        <v>2574</v>
      </c>
      <c r="B457" s="13" t="s">
        <v>493</v>
      </c>
      <c r="C457" s="13" t="s">
        <v>3095</v>
      </c>
      <c r="D457" s="123" t="s">
        <v>2501</v>
      </c>
      <c r="F457" s="13" t="s">
        <v>2589</v>
      </c>
      <c r="G457" s="13" t="s">
        <v>2590</v>
      </c>
      <c r="H457" s="13" t="s">
        <v>2591</v>
      </c>
      <c r="M457" s="137"/>
    </row>
    <row r="458" spans="1:13">
      <c r="A458" s="13" t="s">
        <v>2574</v>
      </c>
      <c r="B458" s="13" t="s">
        <v>494</v>
      </c>
      <c r="C458" s="13" t="s">
        <v>3096</v>
      </c>
      <c r="D458" s="123" t="s">
        <v>2501</v>
      </c>
      <c r="F458" s="13" t="s">
        <v>2589</v>
      </c>
      <c r="G458" s="13" t="s">
        <v>2590</v>
      </c>
      <c r="H458" s="13" t="s">
        <v>2591</v>
      </c>
      <c r="M458" s="137"/>
    </row>
    <row r="459" spans="1:13" ht="16.350000000000001" customHeight="1">
      <c r="A459" s="13" t="s">
        <v>2526</v>
      </c>
      <c r="B459" s="13" t="s">
        <v>495</v>
      </c>
      <c r="D459" s="13" t="s">
        <v>2501</v>
      </c>
      <c r="M459" s="137" t="s">
        <v>3097</v>
      </c>
    </row>
    <row r="460" spans="1:13" s="125" customFormat="1">
      <c r="A460" s="125" t="s">
        <v>2574</v>
      </c>
      <c r="B460" s="125" t="s">
        <v>496</v>
      </c>
      <c r="C460" s="125" t="s">
        <v>3098</v>
      </c>
      <c r="D460" s="125" t="s">
        <v>2501</v>
      </c>
    </row>
    <row r="461" spans="1:13" s="125" customFormat="1">
      <c r="A461" s="125" t="s">
        <v>2574</v>
      </c>
      <c r="B461" s="125" t="s">
        <v>497</v>
      </c>
      <c r="C461" s="125" t="s">
        <v>3099</v>
      </c>
      <c r="D461" s="125" t="s">
        <v>2501</v>
      </c>
    </row>
    <row r="462" spans="1:13" s="41" customFormat="1">
      <c r="A462" s="41" t="s">
        <v>2522</v>
      </c>
      <c r="B462" s="41" t="s">
        <v>3089</v>
      </c>
      <c r="L462" s="136"/>
    </row>
    <row r="463" spans="1:13" s="135" customFormat="1">
      <c r="A463" s="135" t="s">
        <v>2522</v>
      </c>
      <c r="B463" s="135" t="s">
        <v>3076</v>
      </c>
    </row>
    <row r="464" spans="1:13" s="130" customFormat="1">
      <c r="A464" s="130" t="s">
        <v>2495</v>
      </c>
      <c r="B464" s="130" t="s">
        <v>3100</v>
      </c>
      <c r="C464" s="130" t="s">
        <v>3101</v>
      </c>
      <c r="E464" s="130" t="s">
        <v>3102</v>
      </c>
    </row>
    <row r="465" spans="1:13" s="123" customFormat="1">
      <c r="A465" s="123" t="s">
        <v>2492</v>
      </c>
      <c r="B465" s="123" t="s">
        <v>498</v>
      </c>
      <c r="C465" s="123" t="s">
        <v>3103</v>
      </c>
    </row>
    <row r="466" spans="1:13" s="123" customFormat="1">
      <c r="A466" s="123" t="s">
        <v>2569</v>
      </c>
      <c r="B466" s="123" t="s">
        <v>499</v>
      </c>
      <c r="C466" s="13" t="s">
        <v>3104</v>
      </c>
      <c r="D466" s="123" t="s">
        <v>2501</v>
      </c>
    </row>
    <row r="467" spans="1:13" s="131" customFormat="1">
      <c r="A467" s="131" t="s">
        <v>2495</v>
      </c>
      <c r="B467" s="131" t="s">
        <v>3105</v>
      </c>
      <c r="C467" s="131" t="s">
        <v>2572</v>
      </c>
      <c r="E467" s="131" t="s">
        <v>3106</v>
      </c>
    </row>
    <row r="468" spans="1:13" s="123" customFormat="1">
      <c r="A468" s="123" t="s">
        <v>2574</v>
      </c>
      <c r="B468" s="123" t="s">
        <v>500</v>
      </c>
      <c r="C468" s="13" t="s">
        <v>3107</v>
      </c>
      <c r="D468" s="123" t="s">
        <v>2501</v>
      </c>
      <c r="F468" s="123" t="s">
        <v>2576</v>
      </c>
      <c r="G468" s="123" t="s">
        <v>2577</v>
      </c>
      <c r="H468" s="123" t="s">
        <v>2578</v>
      </c>
    </row>
    <row r="469" spans="1:13" s="131" customFormat="1">
      <c r="A469" s="131" t="s">
        <v>2522</v>
      </c>
      <c r="B469" s="131" t="s">
        <v>3105</v>
      </c>
      <c r="L469" s="132"/>
    </row>
    <row r="470" spans="1:13" s="131" customFormat="1">
      <c r="A470" s="131" t="s">
        <v>2495</v>
      </c>
      <c r="B470" s="131" t="s">
        <v>3108</v>
      </c>
      <c r="C470" s="131" t="s">
        <v>2580</v>
      </c>
      <c r="E470" s="131" t="s">
        <v>3106</v>
      </c>
      <c r="L470" s="132"/>
    </row>
    <row r="471" spans="1:13" s="123" customFormat="1">
      <c r="A471" s="123" t="s">
        <v>2581</v>
      </c>
      <c r="B471" s="123" t="s">
        <v>501</v>
      </c>
      <c r="C471" s="13" t="s">
        <v>3109</v>
      </c>
      <c r="D471" s="123" t="s">
        <v>2501</v>
      </c>
      <c r="L471" s="133"/>
    </row>
    <row r="472" spans="1:13" s="123" customFormat="1">
      <c r="A472" s="134" t="s">
        <v>2583</v>
      </c>
      <c r="B472" s="123" t="s">
        <v>502</v>
      </c>
      <c r="C472" s="13" t="s">
        <v>3110</v>
      </c>
      <c r="D472" s="123" t="s">
        <v>2501</v>
      </c>
      <c r="E472" s="123" t="s">
        <v>3111</v>
      </c>
    </row>
    <row r="473" spans="1:13" s="123" customFormat="1">
      <c r="A473" s="134" t="s">
        <v>2499</v>
      </c>
      <c r="B473" s="123" t="s">
        <v>503</v>
      </c>
      <c r="C473" s="13" t="s">
        <v>3112</v>
      </c>
      <c r="D473" s="123" t="s">
        <v>2501</v>
      </c>
      <c r="E473" s="123" t="s">
        <v>3113</v>
      </c>
    </row>
    <row r="474" spans="1:13" s="123" customFormat="1">
      <c r="A474" s="123" t="s">
        <v>2574</v>
      </c>
      <c r="B474" s="123" t="s">
        <v>504</v>
      </c>
      <c r="C474" s="13" t="s">
        <v>3114</v>
      </c>
      <c r="D474" s="123" t="s">
        <v>2501</v>
      </c>
      <c r="F474" s="123" t="s">
        <v>2589</v>
      </c>
      <c r="G474" s="123" t="s">
        <v>2590</v>
      </c>
      <c r="H474" s="123" t="s">
        <v>2591</v>
      </c>
      <c r="L474" s="133"/>
    </row>
    <row r="475" spans="1:13" s="123" customFormat="1">
      <c r="A475" s="123" t="s">
        <v>2574</v>
      </c>
      <c r="B475" s="123" t="s">
        <v>505</v>
      </c>
      <c r="C475" s="13" t="s">
        <v>3115</v>
      </c>
      <c r="D475" s="123" t="s">
        <v>2501</v>
      </c>
      <c r="F475" s="123" t="s">
        <v>2589</v>
      </c>
      <c r="G475" s="123" t="s">
        <v>2590</v>
      </c>
      <c r="H475" s="123" t="s">
        <v>2591</v>
      </c>
      <c r="L475" s="133"/>
    </row>
    <row r="476" spans="1:13" s="123" customFormat="1" ht="16.350000000000001" customHeight="1">
      <c r="A476" s="123" t="s">
        <v>2526</v>
      </c>
      <c r="B476" s="123" t="s">
        <v>506</v>
      </c>
      <c r="D476" s="123" t="s">
        <v>2501</v>
      </c>
      <c r="M476" s="133" t="s">
        <v>3116</v>
      </c>
    </row>
    <row r="477" spans="1:13" s="125" customFormat="1">
      <c r="A477" s="125" t="s">
        <v>2574</v>
      </c>
      <c r="B477" s="125" t="s">
        <v>507</v>
      </c>
      <c r="C477" s="125" t="s">
        <v>3117</v>
      </c>
      <c r="D477" s="125" t="s">
        <v>2501</v>
      </c>
    </row>
    <row r="478" spans="1:13" s="125" customFormat="1">
      <c r="A478" s="125" t="s">
        <v>2574</v>
      </c>
      <c r="B478" s="125" t="s">
        <v>508</v>
      </c>
      <c r="C478" s="125" t="s">
        <v>3118</v>
      </c>
      <c r="D478" s="125" t="s">
        <v>2501</v>
      </c>
    </row>
    <row r="479" spans="1:13" s="131" customFormat="1">
      <c r="A479" s="131" t="s">
        <v>2522</v>
      </c>
      <c r="B479" s="131" t="s">
        <v>3108</v>
      </c>
      <c r="L479" s="132"/>
    </row>
    <row r="480" spans="1:13" s="130" customFormat="1">
      <c r="A480" s="130" t="s">
        <v>2522</v>
      </c>
      <c r="B480" s="130" t="s">
        <v>3100</v>
      </c>
    </row>
    <row r="481" spans="1:14" s="130" customFormat="1">
      <c r="A481" s="130" t="s">
        <v>2495</v>
      </c>
      <c r="B481" s="130" t="s">
        <v>3119</v>
      </c>
      <c r="C481" s="130" t="s">
        <v>3120</v>
      </c>
      <c r="E481" s="130" t="s">
        <v>3121</v>
      </c>
    </row>
    <row r="482" spans="1:14" s="130" customFormat="1">
      <c r="A482" s="139" t="s">
        <v>2495</v>
      </c>
      <c r="B482" s="139" t="s">
        <v>3122</v>
      </c>
      <c r="C482" s="139" t="s">
        <v>3123</v>
      </c>
      <c r="D482" s="139"/>
      <c r="E482" s="139"/>
      <c r="F482" s="139"/>
      <c r="G482" s="139"/>
      <c r="H482" s="139"/>
      <c r="I482" s="139"/>
      <c r="J482" s="139"/>
      <c r="K482" s="139"/>
      <c r="L482" s="139"/>
      <c r="M482" s="139"/>
      <c r="N482" s="139"/>
    </row>
    <row r="483" spans="1:14" s="123" customFormat="1">
      <c r="A483" s="123" t="s">
        <v>2492</v>
      </c>
      <c r="B483" s="123" t="s">
        <v>509</v>
      </c>
      <c r="C483" s="123" t="s">
        <v>3124</v>
      </c>
    </row>
    <row r="484" spans="1:14" s="141" customFormat="1" ht="16.350000000000001" customHeight="1">
      <c r="A484" s="141" t="s">
        <v>2650</v>
      </c>
      <c r="B484" s="141" t="s">
        <v>510</v>
      </c>
      <c r="C484" s="142" t="s">
        <v>3125</v>
      </c>
      <c r="D484" s="141" t="s">
        <v>2501</v>
      </c>
      <c r="L484" s="143"/>
    </row>
    <row r="485" spans="1:14" s="123" customFormat="1" ht="16.350000000000001" customHeight="1">
      <c r="A485" s="123" t="s">
        <v>2492</v>
      </c>
      <c r="B485" s="123" t="s">
        <v>511</v>
      </c>
      <c r="C485" s="123" t="s">
        <v>2776</v>
      </c>
      <c r="D485" s="123" t="s">
        <v>2501</v>
      </c>
      <c r="E485" s="129" t="s">
        <v>3126</v>
      </c>
      <c r="M485" s="133"/>
    </row>
    <row r="486" spans="1:14" s="123" customFormat="1" ht="16.350000000000001" customHeight="1">
      <c r="A486" s="123" t="s">
        <v>2803</v>
      </c>
      <c r="B486" s="123" t="s">
        <v>512</v>
      </c>
      <c r="C486" s="13" t="s">
        <v>3127</v>
      </c>
      <c r="D486" s="123" t="s">
        <v>2501</v>
      </c>
      <c r="E486" s="123" t="s">
        <v>3128</v>
      </c>
      <c r="I486" s="123" t="s">
        <v>3129</v>
      </c>
      <c r="L486" s="133"/>
    </row>
    <row r="487" spans="1:14" s="129" customFormat="1" ht="16.350000000000001" customHeight="1">
      <c r="A487" s="129" t="s">
        <v>2492</v>
      </c>
      <c r="B487" s="129" t="s">
        <v>529</v>
      </c>
      <c r="C487" s="129" t="s">
        <v>2657</v>
      </c>
      <c r="D487" s="129" t="s">
        <v>2501</v>
      </c>
      <c r="E487" s="129" t="s">
        <v>3130</v>
      </c>
      <c r="M487" s="140"/>
    </row>
    <row r="488" spans="1:14" s="123" customFormat="1" ht="16.350000000000001" customHeight="1">
      <c r="A488" s="123" t="s">
        <v>2659</v>
      </c>
      <c r="B488" s="123" t="s">
        <v>530</v>
      </c>
      <c r="C488" s="13" t="s">
        <v>3131</v>
      </c>
      <c r="D488" s="123" t="s">
        <v>2501</v>
      </c>
      <c r="E488" s="123" t="s">
        <v>3128</v>
      </c>
      <c r="F488" s="123" t="s">
        <v>2661</v>
      </c>
      <c r="G488" s="123" t="s">
        <v>2662</v>
      </c>
      <c r="H488" s="129" t="s">
        <v>2663</v>
      </c>
      <c r="L488" s="133"/>
    </row>
    <row r="489" spans="1:14" s="123" customFormat="1" ht="16.350000000000001" customHeight="1">
      <c r="A489" s="123" t="s">
        <v>2499</v>
      </c>
      <c r="B489" s="123" t="s">
        <v>540</v>
      </c>
      <c r="C489" s="13" t="s">
        <v>3132</v>
      </c>
      <c r="D489" s="123" t="s">
        <v>2501</v>
      </c>
      <c r="E489" s="123" t="s">
        <v>3133</v>
      </c>
      <c r="L489" s="133"/>
    </row>
    <row r="490" spans="1:14" s="139" customFormat="1">
      <c r="A490" s="139" t="s">
        <v>2522</v>
      </c>
      <c r="B490" s="139" t="s">
        <v>3122</v>
      </c>
    </row>
    <row r="491" spans="1:14" s="123" customFormat="1">
      <c r="A491" s="134" t="s">
        <v>2495</v>
      </c>
      <c r="B491" s="123" t="s">
        <v>3134</v>
      </c>
      <c r="C491" s="123" t="s">
        <v>3135</v>
      </c>
    </row>
    <row r="492" spans="1:14" s="123" customFormat="1">
      <c r="A492" s="123" t="s">
        <v>2492</v>
      </c>
      <c r="B492" s="123" t="s">
        <v>543</v>
      </c>
      <c r="C492" s="123" t="s">
        <v>3136</v>
      </c>
    </row>
    <row r="493" spans="1:14" s="123" customFormat="1">
      <c r="A493" s="123" t="s">
        <v>2669</v>
      </c>
      <c r="B493" s="123" t="s">
        <v>544</v>
      </c>
      <c r="C493" s="13" t="s">
        <v>3137</v>
      </c>
      <c r="D493" s="123" t="s">
        <v>2501</v>
      </c>
      <c r="F493" s="129" t="s">
        <v>2671</v>
      </c>
      <c r="G493" s="129" t="s">
        <v>2672</v>
      </c>
    </row>
    <row r="494" spans="1:14" s="123" customFormat="1">
      <c r="A494" s="123" t="s">
        <v>2803</v>
      </c>
      <c r="B494" s="123" t="s">
        <v>549</v>
      </c>
      <c r="C494" s="125" t="s">
        <v>3138</v>
      </c>
      <c r="D494" s="123" t="s">
        <v>2501</v>
      </c>
      <c r="E494" s="123" t="s">
        <v>3139</v>
      </c>
      <c r="I494" s="123" t="s">
        <v>3129</v>
      </c>
    </row>
    <row r="495" spans="1:14" s="123" customFormat="1">
      <c r="A495" s="123" t="s">
        <v>2675</v>
      </c>
      <c r="B495" s="123" t="s">
        <v>566</v>
      </c>
      <c r="C495" s="125" t="s">
        <v>3140</v>
      </c>
      <c r="D495" s="123" t="s">
        <v>2501</v>
      </c>
      <c r="E495" s="123" t="s">
        <v>3139</v>
      </c>
      <c r="F495" s="123" t="s">
        <v>2661</v>
      </c>
      <c r="G495" s="123" t="s">
        <v>2662</v>
      </c>
      <c r="H495" s="129" t="s">
        <v>2663</v>
      </c>
    </row>
    <row r="496" spans="1:14" s="123" customFormat="1">
      <c r="A496" s="123" t="s">
        <v>2499</v>
      </c>
      <c r="B496" s="123" t="s">
        <v>577</v>
      </c>
      <c r="C496" s="13" t="s">
        <v>3141</v>
      </c>
      <c r="D496" s="123" t="s">
        <v>2501</v>
      </c>
      <c r="E496" s="123" t="s">
        <v>3142</v>
      </c>
    </row>
    <row r="497" spans="1:13" s="123" customFormat="1">
      <c r="A497" s="123" t="s">
        <v>2803</v>
      </c>
      <c r="B497" s="123" t="s">
        <v>580</v>
      </c>
      <c r="C497" s="125" t="s">
        <v>3143</v>
      </c>
      <c r="D497" s="123" t="s">
        <v>2501</v>
      </c>
      <c r="E497" s="123" t="s">
        <v>3144</v>
      </c>
      <c r="I497" s="123" t="s">
        <v>3145</v>
      </c>
    </row>
    <row r="498" spans="1:13" s="123" customFormat="1">
      <c r="A498" s="123" t="s">
        <v>2682</v>
      </c>
      <c r="B498" s="123" t="s">
        <v>597</v>
      </c>
      <c r="C498" s="125" t="s">
        <v>3146</v>
      </c>
      <c r="D498" s="123" t="s">
        <v>2501</v>
      </c>
      <c r="E498" s="123" t="s">
        <v>3144</v>
      </c>
      <c r="F498" s="123" t="s">
        <v>2661</v>
      </c>
      <c r="G498" s="123" t="s">
        <v>2662</v>
      </c>
      <c r="H498" s="129" t="s">
        <v>2663</v>
      </c>
    </row>
    <row r="499" spans="1:13" s="123" customFormat="1">
      <c r="A499" s="123" t="s">
        <v>2499</v>
      </c>
      <c r="B499" s="123" t="s">
        <v>608</v>
      </c>
      <c r="C499" s="13" t="s">
        <v>3147</v>
      </c>
      <c r="D499" s="123" t="s">
        <v>2501</v>
      </c>
      <c r="E499" s="123" t="s">
        <v>3148</v>
      </c>
    </row>
    <row r="500" spans="1:13" s="123" customFormat="1">
      <c r="A500" s="134" t="s">
        <v>2522</v>
      </c>
      <c r="B500" s="123" t="s">
        <v>3134</v>
      </c>
    </row>
    <row r="501" spans="1:13" s="130" customFormat="1">
      <c r="A501" s="130" t="s">
        <v>2522</v>
      </c>
      <c r="B501" s="130" t="s">
        <v>3119</v>
      </c>
    </row>
    <row r="502" spans="1:13" s="124" customFormat="1">
      <c r="A502" s="124" t="s">
        <v>2522</v>
      </c>
      <c r="B502" s="124" t="s">
        <v>2800</v>
      </c>
    </row>
    <row r="503" spans="1:13" s="128" customFormat="1">
      <c r="A503" s="128" t="s">
        <v>2522</v>
      </c>
      <c r="B503" s="128" t="s">
        <v>2552</v>
      </c>
    </row>
    <row r="504" spans="1:13" s="128" customFormat="1">
      <c r="A504" s="128" t="s">
        <v>2495</v>
      </c>
      <c r="B504" s="128" t="s">
        <v>3149</v>
      </c>
      <c r="C504" s="128" t="s">
        <v>3150</v>
      </c>
      <c r="E504" s="128" t="s">
        <v>2524</v>
      </c>
    </row>
    <row r="505" spans="1:13">
      <c r="A505" s="13" t="s">
        <v>2492</v>
      </c>
      <c r="B505" s="13" t="s">
        <v>611</v>
      </c>
      <c r="C505" s="13" t="s">
        <v>3151</v>
      </c>
    </row>
    <row r="506" spans="1:13" s="124" customFormat="1">
      <c r="A506" s="124" t="s">
        <v>2495</v>
      </c>
      <c r="B506" s="124" t="s">
        <v>3152</v>
      </c>
      <c r="C506" s="124" t="s">
        <v>3153</v>
      </c>
      <c r="D506" s="124" t="s">
        <v>2501</v>
      </c>
    </row>
    <row r="507" spans="1:13">
      <c r="A507" s="13" t="s">
        <v>2492</v>
      </c>
      <c r="B507" s="13" t="s">
        <v>612</v>
      </c>
      <c r="C507" s="13" t="s">
        <v>3154</v>
      </c>
      <c r="D507" s="13" t="s">
        <v>2494</v>
      </c>
    </row>
    <row r="508" spans="1:13">
      <c r="A508" s="13" t="s">
        <v>3155</v>
      </c>
      <c r="B508" s="13" t="s">
        <v>613</v>
      </c>
      <c r="C508" s="13" t="s">
        <v>3156</v>
      </c>
      <c r="D508" s="13" t="s">
        <v>2501</v>
      </c>
      <c r="F508" s="129" t="s">
        <v>2560</v>
      </c>
      <c r="G508" s="129" t="s">
        <v>2561</v>
      </c>
      <c r="H508" s="13" t="s">
        <v>2805</v>
      </c>
    </row>
    <row r="509" spans="1:13">
      <c r="A509" s="13" t="s">
        <v>2526</v>
      </c>
      <c r="B509" s="13" t="s">
        <v>642</v>
      </c>
      <c r="C509" s="13" t="s">
        <v>3157</v>
      </c>
      <c r="D509" s="13" t="s">
        <v>2501</v>
      </c>
      <c r="M509" s="13" t="s">
        <v>3158</v>
      </c>
    </row>
    <row r="510" spans="1:13" s="135" customFormat="1">
      <c r="A510" s="135" t="s">
        <v>2495</v>
      </c>
      <c r="B510" s="135" t="s">
        <v>3159</v>
      </c>
      <c r="C510" s="135" t="s">
        <v>3160</v>
      </c>
      <c r="D510" s="135" t="s">
        <v>2501</v>
      </c>
      <c r="E510" s="135" t="s">
        <v>3161</v>
      </c>
    </row>
    <row r="511" spans="1:13">
      <c r="A511" s="13" t="s">
        <v>2492</v>
      </c>
      <c r="B511" s="13" t="s">
        <v>643</v>
      </c>
      <c r="C511" s="13" t="s">
        <v>3162</v>
      </c>
      <c r="D511" s="13" t="s">
        <v>2494</v>
      </c>
    </row>
    <row r="512" spans="1:13">
      <c r="A512" s="13" t="s">
        <v>2569</v>
      </c>
      <c r="B512" s="13" t="s">
        <v>644</v>
      </c>
      <c r="C512" s="13" t="s">
        <v>3163</v>
      </c>
      <c r="D512" s="13" t="s">
        <v>2501</v>
      </c>
    </row>
    <row r="513" spans="1:13" s="41" customFormat="1">
      <c r="A513" s="41" t="s">
        <v>2495</v>
      </c>
      <c r="B513" s="41" t="s">
        <v>3164</v>
      </c>
      <c r="C513" s="41" t="s">
        <v>2572</v>
      </c>
      <c r="D513" s="41" t="s">
        <v>2501</v>
      </c>
      <c r="E513" s="41" t="s">
        <v>3165</v>
      </c>
    </row>
    <row r="514" spans="1:13">
      <c r="A514" s="13" t="s">
        <v>3166</v>
      </c>
      <c r="B514" s="13" t="s">
        <v>645</v>
      </c>
      <c r="C514" s="13" t="s">
        <v>3167</v>
      </c>
      <c r="D514" s="13" t="s">
        <v>2501</v>
      </c>
    </row>
    <row r="515" spans="1:13">
      <c r="A515" s="13" t="s">
        <v>2574</v>
      </c>
      <c r="B515" s="13" t="s">
        <v>649</v>
      </c>
      <c r="C515" s="13" t="s">
        <v>3168</v>
      </c>
      <c r="D515" s="13" t="s">
        <v>2501</v>
      </c>
      <c r="E515" s="13" t="s">
        <v>3169</v>
      </c>
      <c r="F515" s="123" t="s">
        <v>2576</v>
      </c>
      <c r="G515" s="123" t="s">
        <v>2577</v>
      </c>
      <c r="H515" s="13" t="s">
        <v>2578</v>
      </c>
    </row>
    <row r="516" spans="1:13">
      <c r="A516" s="13" t="s">
        <v>2574</v>
      </c>
      <c r="B516" s="13" t="s">
        <v>650</v>
      </c>
      <c r="C516" s="13" t="s">
        <v>3170</v>
      </c>
      <c r="D516" s="13" t="s">
        <v>2501</v>
      </c>
      <c r="E516" s="13" t="s">
        <v>3171</v>
      </c>
      <c r="F516" s="123" t="s">
        <v>2576</v>
      </c>
      <c r="G516" s="123" t="s">
        <v>2577</v>
      </c>
      <c r="H516" s="13" t="s">
        <v>2578</v>
      </c>
    </row>
    <row r="517" spans="1:13">
      <c r="A517" s="13" t="s">
        <v>2574</v>
      </c>
      <c r="B517" s="13" t="s">
        <v>651</v>
      </c>
      <c r="C517" s="13" t="s">
        <v>3172</v>
      </c>
      <c r="D517" s="13" t="s">
        <v>2501</v>
      </c>
      <c r="E517" s="13" t="s">
        <v>3173</v>
      </c>
      <c r="F517" s="123" t="s">
        <v>2576</v>
      </c>
      <c r="G517" s="123" t="s">
        <v>2577</v>
      </c>
      <c r="H517" s="13" t="s">
        <v>2578</v>
      </c>
    </row>
    <row r="518" spans="1:13" s="41" customFormat="1">
      <c r="A518" s="41" t="s">
        <v>2522</v>
      </c>
      <c r="B518" s="41" t="s">
        <v>3164</v>
      </c>
      <c r="M518" s="136"/>
    </row>
    <row r="519" spans="1:13" s="41" customFormat="1">
      <c r="A519" s="41" t="s">
        <v>2495</v>
      </c>
      <c r="B519" s="41" t="s">
        <v>3174</v>
      </c>
      <c r="C519" s="41" t="s">
        <v>2580</v>
      </c>
      <c r="D519" s="41" t="s">
        <v>2501</v>
      </c>
      <c r="E519" s="41" t="s">
        <v>3165</v>
      </c>
      <c r="M519" s="136"/>
    </row>
    <row r="520" spans="1:13">
      <c r="A520" s="13" t="s">
        <v>2581</v>
      </c>
      <c r="B520" s="13" t="s">
        <v>652</v>
      </c>
      <c r="C520" s="13" t="s">
        <v>3175</v>
      </c>
      <c r="D520" s="13" t="s">
        <v>2501</v>
      </c>
      <c r="M520" s="137"/>
    </row>
    <row r="521" spans="1:13">
      <c r="A521" s="138" t="s">
        <v>2583</v>
      </c>
      <c r="B521" s="13" t="s">
        <v>653</v>
      </c>
      <c r="C521" s="13" t="s">
        <v>3176</v>
      </c>
      <c r="D521" s="13" t="s">
        <v>2501</v>
      </c>
      <c r="E521" s="13" t="s">
        <v>3177</v>
      </c>
    </row>
    <row r="522" spans="1:13">
      <c r="A522" s="138" t="s">
        <v>2499</v>
      </c>
      <c r="B522" s="13" t="s">
        <v>654</v>
      </c>
      <c r="C522" s="13" t="s">
        <v>3178</v>
      </c>
      <c r="D522" s="13" t="s">
        <v>2501</v>
      </c>
      <c r="E522" s="13" t="s">
        <v>3179</v>
      </c>
    </row>
    <row r="523" spans="1:13">
      <c r="A523" s="13" t="s">
        <v>2574</v>
      </c>
      <c r="B523" s="13" t="s">
        <v>655</v>
      </c>
      <c r="C523" s="13" t="s">
        <v>3180</v>
      </c>
      <c r="D523" s="13" t="s">
        <v>2501</v>
      </c>
      <c r="F523" s="13" t="s">
        <v>2589</v>
      </c>
      <c r="G523" s="13" t="s">
        <v>2590</v>
      </c>
      <c r="H523" s="13" t="s">
        <v>2591</v>
      </c>
      <c r="M523" s="137"/>
    </row>
    <row r="524" spans="1:13">
      <c r="A524" s="13" t="s">
        <v>2574</v>
      </c>
      <c r="B524" s="13" t="s">
        <v>656</v>
      </c>
      <c r="C524" s="13" t="s">
        <v>3181</v>
      </c>
      <c r="D524" s="13" t="s">
        <v>2501</v>
      </c>
      <c r="F524" s="13" t="s">
        <v>2589</v>
      </c>
      <c r="G524" s="13" t="s">
        <v>2590</v>
      </c>
      <c r="H524" s="13" t="s">
        <v>2591</v>
      </c>
      <c r="M524" s="137"/>
    </row>
    <row r="525" spans="1:13" ht="16.350000000000001" customHeight="1">
      <c r="A525" s="13" t="s">
        <v>2526</v>
      </c>
      <c r="B525" s="13" t="s">
        <v>657</v>
      </c>
      <c r="D525" s="13" t="s">
        <v>2494</v>
      </c>
      <c r="M525" s="137" t="s">
        <v>3182</v>
      </c>
    </row>
    <row r="526" spans="1:13" s="125" customFormat="1">
      <c r="A526" s="125" t="s">
        <v>2574</v>
      </c>
      <c r="B526" s="125" t="s">
        <v>658</v>
      </c>
      <c r="C526" s="125" t="s">
        <v>3183</v>
      </c>
      <c r="D526" s="125" t="s">
        <v>2501</v>
      </c>
    </row>
    <row r="527" spans="1:13" s="125" customFormat="1">
      <c r="A527" s="125" t="s">
        <v>2574</v>
      </c>
      <c r="B527" s="125" t="s">
        <v>659</v>
      </c>
      <c r="C527" s="125" t="s">
        <v>3184</v>
      </c>
      <c r="D527" s="125" t="s">
        <v>2501</v>
      </c>
    </row>
    <row r="528" spans="1:13" s="41" customFormat="1">
      <c r="A528" s="41" t="s">
        <v>2522</v>
      </c>
      <c r="B528" s="41" t="s">
        <v>3174</v>
      </c>
      <c r="M528" s="136"/>
    </row>
    <row r="529" spans="1:13" s="135" customFormat="1">
      <c r="A529" s="135" t="s">
        <v>2522</v>
      </c>
      <c r="B529" s="135" t="s">
        <v>3159</v>
      </c>
    </row>
    <row r="530" spans="1:13" s="135" customFormat="1">
      <c r="A530" s="135" t="s">
        <v>2495</v>
      </c>
      <c r="B530" s="130" t="s">
        <v>3185</v>
      </c>
      <c r="C530" s="135" t="s">
        <v>3186</v>
      </c>
      <c r="D530" s="135" t="s">
        <v>2501</v>
      </c>
      <c r="E530" s="135" t="s">
        <v>3187</v>
      </c>
    </row>
    <row r="531" spans="1:13">
      <c r="A531" s="13" t="s">
        <v>2492</v>
      </c>
      <c r="B531" s="13" t="s">
        <v>660</v>
      </c>
      <c r="C531" s="13" t="s">
        <v>3188</v>
      </c>
      <c r="D531" s="13" t="s">
        <v>2494</v>
      </c>
    </row>
    <row r="532" spans="1:13" s="123" customFormat="1">
      <c r="A532" s="123" t="s">
        <v>2569</v>
      </c>
      <c r="B532" s="123" t="s">
        <v>661</v>
      </c>
      <c r="C532" s="13" t="s">
        <v>3189</v>
      </c>
      <c r="D532" s="123" t="s">
        <v>2501</v>
      </c>
      <c r="H532" s="13"/>
    </row>
    <row r="533" spans="1:13" s="131" customFormat="1">
      <c r="A533" s="131" t="s">
        <v>2495</v>
      </c>
      <c r="B533" s="131" t="s">
        <v>3190</v>
      </c>
      <c r="C533" s="131" t="s">
        <v>2572</v>
      </c>
      <c r="D533" s="131" t="s">
        <v>2501</v>
      </c>
      <c r="E533" s="131" t="s">
        <v>3191</v>
      </c>
    </row>
    <row r="534" spans="1:13">
      <c r="A534" s="13" t="s">
        <v>3192</v>
      </c>
      <c r="B534" s="13" t="s">
        <v>662</v>
      </c>
      <c r="C534" s="13" t="s">
        <v>3193</v>
      </c>
      <c r="D534" s="13" t="s">
        <v>2501</v>
      </c>
    </row>
    <row r="535" spans="1:13">
      <c r="A535" s="13" t="s">
        <v>2574</v>
      </c>
      <c r="B535" s="13" t="s">
        <v>666</v>
      </c>
      <c r="C535" s="13" t="s">
        <v>3194</v>
      </c>
      <c r="D535" s="13" t="s">
        <v>2501</v>
      </c>
      <c r="E535" s="13" t="s">
        <v>3195</v>
      </c>
      <c r="F535" s="123" t="s">
        <v>2576</v>
      </c>
      <c r="G535" s="123" t="s">
        <v>2577</v>
      </c>
      <c r="H535" s="13" t="s">
        <v>2578</v>
      </c>
    </row>
    <row r="536" spans="1:13">
      <c r="A536" s="13" t="s">
        <v>2574</v>
      </c>
      <c r="B536" s="13" t="s">
        <v>667</v>
      </c>
      <c r="C536" s="13" t="s">
        <v>3196</v>
      </c>
      <c r="D536" s="13" t="s">
        <v>2501</v>
      </c>
      <c r="E536" s="13" t="s">
        <v>3197</v>
      </c>
      <c r="F536" s="123" t="s">
        <v>2576</v>
      </c>
      <c r="G536" s="123" t="s">
        <v>2577</v>
      </c>
      <c r="H536" s="13" t="s">
        <v>2578</v>
      </c>
    </row>
    <row r="537" spans="1:13">
      <c r="A537" s="13" t="s">
        <v>2574</v>
      </c>
      <c r="B537" s="13" t="s">
        <v>668</v>
      </c>
      <c r="C537" s="13" t="s">
        <v>3198</v>
      </c>
      <c r="D537" s="13" t="s">
        <v>2501</v>
      </c>
      <c r="E537" s="13" t="s">
        <v>3199</v>
      </c>
      <c r="F537" s="123" t="s">
        <v>2576</v>
      </c>
      <c r="G537" s="123" t="s">
        <v>2577</v>
      </c>
      <c r="H537" s="13" t="s">
        <v>2578</v>
      </c>
    </row>
    <row r="538" spans="1:13" s="131" customFormat="1">
      <c r="A538" s="131" t="s">
        <v>2522</v>
      </c>
      <c r="B538" s="131" t="s">
        <v>3190</v>
      </c>
    </row>
    <row r="539" spans="1:13" s="131" customFormat="1">
      <c r="A539" s="131" t="s">
        <v>2495</v>
      </c>
      <c r="B539" s="131" t="s">
        <v>3200</v>
      </c>
      <c r="C539" s="131" t="s">
        <v>2580</v>
      </c>
      <c r="D539" s="131" t="s">
        <v>2501</v>
      </c>
      <c r="E539" s="131" t="s">
        <v>3191</v>
      </c>
      <c r="M539" s="132"/>
    </row>
    <row r="540" spans="1:13" s="123" customFormat="1">
      <c r="A540" s="123" t="s">
        <v>2581</v>
      </c>
      <c r="B540" s="123" t="s">
        <v>669</v>
      </c>
      <c r="C540" s="13" t="s">
        <v>3201</v>
      </c>
      <c r="D540" s="123" t="s">
        <v>2501</v>
      </c>
      <c r="M540" s="133"/>
    </row>
    <row r="541" spans="1:13" s="123" customFormat="1">
      <c r="A541" s="134" t="s">
        <v>2583</v>
      </c>
      <c r="B541" s="123" t="s">
        <v>670</v>
      </c>
      <c r="C541" s="13" t="s">
        <v>3202</v>
      </c>
      <c r="D541" s="123" t="s">
        <v>2501</v>
      </c>
      <c r="E541" s="123" t="s">
        <v>3203</v>
      </c>
    </row>
    <row r="542" spans="1:13" s="123" customFormat="1">
      <c r="A542" s="134" t="s">
        <v>2499</v>
      </c>
      <c r="B542" s="123" t="s">
        <v>671</v>
      </c>
      <c r="C542" s="13" t="s">
        <v>3204</v>
      </c>
      <c r="D542" s="123" t="s">
        <v>2501</v>
      </c>
      <c r="E542" s="123" t="s">
        <v>3205</v>
      </c>
    </row>
    <row r="543" spans="1:13" s="123" customFormat="1">
      <c r="A543" s="123" t="s">
        <v>2574</v>
      </c>
      <c r="B543" s="123" t="s">
        <v>672</v>
      </c>
      <c r="C543" s="13" t="s">
        <v>3206</v>
      </c>
      <c r="D543" s="123" t="s">
        <v>2501</v>
      </c>
      <c r="F543" s="123" t="s">
        <v>2589</v>
      </c>
      <c r="G543" s="123" t="s">
        <v>2590</v>
      </c>
      <c r="H543" s="123" t="s">
        <v>2591</v>
      </c>
      <c r="M543" s="133"/>
    </row>
    <row r="544" spans="1:13" s="123" customFormat="1">
      <c r="A544" s="123" t="s">
        <v>2574</v>
      </c>
      <c r="B544" s="123" t="s">
        <v>673</v>
      </c>
      <c r="C544" s="13" t="s">
        <v>3207</v>
      </c>
      <c r="D544" s="123" t="s">
        <v>2501</v>
      </c>
      <c r="F544" s="123" t="s">
        <v>2589</v>
      </c>
      <c r="G544" s="123" t="s">
        <v>2590</v>
      </c>
      <c r="H544" s="123" t="s">
        <v>2591</v>
      </c>
      <c r="M544" s="133"/>
    </row>
    <row r="545" spans="1:13" s="123" customFormat="1" ht="16.350000000000001" customHeight="1">
      <c r="A545" s="123" t="s">
        <v>2526</v>
      </c>
      <c r="B545" s="123" t="s">
        <v>674</v>
      </c>
      <c r="D545" s="123" t="s">
        <v>2494</v>
      </c>
      <c r="M545" s="133" t="s">
        <v>3208</v>
      </c>
    </row>
    <row r="546" spans="1:13" s="125" customFormat="1">
      <c r="A546" s="125" t="s">
        <v>2574</v>
      </c>
      <c r="B546" s="125" t="s">
        <v>675</v>
      </c>
      <c r="C546" s="125" t="s">
        <v>3209</v>
      </c>
      <c r="D546" s="125" t="s">
        <v>2501</v>
      </c>
    </row>
    <row r="547" spans="1:13" s="125" customFormat="1">
      <c r="A547" s="125" t="s">
        <v>2574</v>
      </c>
      <c r="B547" s="125" t="s">
        <v>676</v>
      </c>
      <c r="C547" s="125" t="s">
        <v>3210</v>
      </c>
      <c r="D547" s="125" t="s">
        <v>2501</v>
      </c>
    </row>
    <row r="548" spans="1:13" s="131" customFormat="1">
      <c r="A548" s="131" t="s">
        <v>2522</v>
      </c>
      <c r="B548" s="131" t="s">
        <v>3200</v>
      </c>
      <c r="M548" s="132"/>
    </row>
    <row r="549" spans="1:13" s="130" customFormat="1">
      <c r="A549" s="130" t="s">
        <v>2522</v>
      </c>
      <c r="B549" s="130" t="s">
        <v>3185</v>
      </c>
    </row>
    <row r="550" spans="1:13" s="135" customFormat="1">
      <c r="A550" s="135" t="s">
        <v>2495</v>
      </c>
      <c r="B550" s="130" t="s">
        <v>3211</v>
      </c>
      <c r="C550" s="135" t="s">
        <v>3212</v>
      </c>
      <c r="D550" s="135" t="s">
        <v>2501</v>
      </c>
      <c r="E550" s="135" t="s">
        <v>3213</v>
      </c>
    </row>
    <row r="551" spans="1:13">
      <c r="A551" s="13" t="s">
        <v>2492</v>
      </c>
      <c r="B551" s="13" t="s">
        <v>677</v>
      </c>
      <c r="C551" s="13" t="s">
        <v>3214</v>
      </c>
      <c r="D551" s="13" t="s">
        <v>2494</v>
      </c>
    </row>
    <row r="552" spans="1:13" s="123" customFormat="1">
      <c r="A552" s="123" t="s">
        <v>2569</v>
      </c>
      <c r="B552" s="123" t="s">
        <v>678</v>
      </c>
      <c r="C552" s="13" t="s">
        <v>3215</v>
      </c>
      <c r="D552" s="123" t="s">
        <v>2501</v>
      </c>
      <c r="H552" s="13"/>
    </row>
    <row r="553" spans="1:13" s="131" customFormat="1">
      <c r="A553" s="131" t="s">
        <v>2495</v>
      </c>
      <c r="B553" s="131" t="s">
        <v>3216</v>
      </c>
      <c r="C553" s="131" t="s">
        <v>2572</v>
      </c>
      <c r="D553" s="131" t="s">
        <v>2501</v>
      </c>
      <c r="E553" s="131" t="s">
        <v>3217</v>
      </c>
    </row>
    <row r="554" spans="1:13">
      <c r="A554" s="13" t="s">
        <v>3192</v>
      </c>
      <c r="B554" s="13" t="s">
        <v>679</v>
      </c>
      <c r="C554" s="13" t="s">
        <v>3218</v>
      </c>
      <c r="D554" s="13" t="s">
        <v>2501</v>
      </c>
    </row>
    <row r="555" spans="1:13">
      <c r="A555" s="13" t="s">
        <v>2574</v>
      </c>
      <c r="B555" s="13" t="s">
        <v>683</v>
      </c>
      <c r="C555" s="13" t="s">
        <v>3219</v>
      </c>
      <c r="D555" s="13" t="s">
        <v>2501</v>
      </c>
      <c r="E555" s="13" t="s">
        <v>3220</v>
      </c>
      <c r="F555" s="123" t="s">
        <v>2576</v>
      </c>
      <c r="G555" s="123" t="s">
        <v>2577</v>
      </c>
      <c r="H555" s="13" t="s">
        <v>2578</v>
      </c>
    </row>
    <row r="556" spans="1:13">
      <c r="A556" s="13" t="s">
        <v>2574</v>
      </c>
      <c r="B556" s="13" t="s">
        <v>684</v>
      </c>
      <c r="C556" s="13" t="s">
        <v>3221</v>
      </c>
      <c r="D556" s="13" t="s">
        <v>2501</v>
      </c>
      <c r="E556" s="13" t="s">
        <v>3222</v>
      </c>
      <c r="F556" s="123" t="s">
        <v>2576</v>
      </c>
      <c r="G556" s="123" t="s">
        <v>2577</v>
      </c>
      <c r="H556" s="13" t="s">
        <v>2578</v>
      </c>
    </row>
    <row r="557" spans="1:13">
      <c r="A557" s="13" t="s">
        <v>2574</v>
      </c>
      <c r="B557" s="13" t="s">
        <v>685</v>
      </c>
      <c r="C557" s="13" t="s">
        <v>3223</v>
      </c>
      <c r="D557" s="13" t="s">
        <v>2501</v>
      </c>
      <c r="E557" s="13" t="s">
        <v>3224</v>
      </c>
      <c r="F557" s="123" t="s">
        <v>2576</v>
      </c>
      <c r="G557" s="123" t="s">
        <v>2577</v>
      </c>
      <c r="H557" s="13" t="s">
        <v>2578</v>
      </c>
    </row>
    <row r="558" spans="1:13" s="131" customFormat="1">
      <c r="A558" s="131" t="s">
        <v>2522</v>
      </c>
      <c r="B558" s="131" t="s">
        <v>3216</v>
      </c>
    </row>
    <row r="559" spans="1:13" s="131" customFormat="1">
      <c r="A559" s="131" t="s">
        <v>2495</v>
      </c>
      <c r="B559" s="131" t="s">
        <v>3225</v>
      </c>
      <c r="C559" s="131" t="s">
        <v>2580</v>
      </c>
      <c r="D559" s="131" t="s">
        <v>2501</v>
      </c>
      <c r="E559" s="131" t="s">
        <v>3217</v>
      </c>
      <c r="M559" s="132"/>
    </row>
    <row r="560" spans="1:13" s="123" customFormat="1">
      <c r="A560" s="123" t="s">
        <v>2581</v>
      </c>
      <c r="B560" s="123" t="s">
        <v>686</v>
      </c>
      <c r="C560" s="13" t="s">
        <v>3226</v>
      </c>
      <c r="D560" s="123" t="s">
        <v>2501</v>
      </c>
      <c r="M560" s="133"/>
    </row>
    <row r="561" spans="1:13" s="123" customFormat="1">
      <c r="A561" s="134" t="s">
        <v>2583</v>
      </c>
      <c r="B561" s="123" t="s">
        <v>687</v>
      </c>
      <c r="C561" s="13" t="s">
        <v>3227</v>
      </c>
      <c r="D561" s="123" t="s">
        <v>2501</v>
      </c>
      <c r="E561" s="123" t="s">
        <v>3228</v>
      </c>
    </row>
    <row r="562" spans="1:13" s="123" customFormat="1">
      <c r="A562" s="134" t="s">
        <v>2499</v>
      </c>
      <c r="B562" s="123" t="s">
        <v>688</v>
      </c>
      <c r="C562" s="13" t="s">
        <v>3229</v>
      </c>
      <c r="D562" s="123" t="s">
        <v>2501</v>
      </c>
      <c r="E562" s="123" t="s">
        <v>3230</v>
      </c>
    </row>
    <row r="563" spans="1:13" s="123" customFormat="1">
      <c r="A563" s="123" t="s">
        <v>2574</v>
      </c>
      <c r="B563" s="123" t="s">
        <v>689</v>
      </c>
      <c r="C563" s="13" t="s">
        <v>3231</v>
      </c>
      <c r="D563" s="123" t="s">
        <v>2501</v>
      </c>
      <c r="F563" s="123" t="s">
        <v>2589</v>
      </c>
      <c r="G563" s="123" t="s">
        <v>2590</v>
      </c>
      <c r="H563" s="123" t="s">
        <v>2591</v>
      </c>
      <c r="M563" s="133"/>
    </row>
    <row r="564" spans="1:13" s="123" customFormat="1">
      <c r="A564" s="123" t="s">
        <v>2574</v>
      </c>
      <c r="B564" s="123" t="s">
        <v>690</v>
      </c>
      <c r="C564" s="13" t="s">
        <v>3232</v>
      </c>
      <c r="D564" s="123" t="s">
        <v>2501</v>
      </c>
      <c r="F564" s="123" t="s">
        <v>2589</v>
      </c>
      <c r="G564" s="123" t="s">
        <v>2590</v>
      </c>
      <c r="H564" s="123" t="s">
        <v>2591</v>
      </c>
      <c r="M564" s="133"/>
    </row>
    <row r="565" spans="1:13" s="123" customFormat="1" ht="16.350000000000001" customHeight="1">
      <c r="A565" s="123" t="s">
        <v>2526</v>
      </c>
      <c r="B565" s="123" t="s">
        <v>691</v>
      </c>
      <c r="D565" s="123" t="s">
        <v>2494</v>
      </c>
      <c r="M565" s="133" t="s">
        <v>3233</v>
      </c>
    </row>
    <row r="566" spans="1:13" s="125" customFormat="1">
      <c r="A566" s="125" t="s">
        <v>2574</v>
      </c>
      <c r="B566" s="125" t="s">
        <v>692</v>
      </c>
      <c r="C566" s="125" t="s">
        <v>3234</v>
      </c>
      <c r="D566" s="125" t="s">
        <v>2501</v>
      </c>
    </row>
    <row r="567" spans="1:13" s="125" customFormat="1">
      <c r="A567" s="125" t="s">
        <v>2574</v>
      </c>
      <c r="B567" s="125" t="s">
        <v>693</v>
      </c>
      <c r="C567" s="125" t="s">
        <v>3235</v>
      </c>
      <c r="D567" s="125" t="s">
        <v>2501</v>
      </c>
    </row>
    <row r="568" spans="1:13" s="131" customFormat="1">
      <c r="A568" s="131" t="s">
        <v>2522</v>
      </c>
      <c r="B568" s="131" t="s">
        <v>3225</v>
      </c>
      <c r="M568" s="132"/>
    </row>
    <row r="569" spans="1:13" s="130" customFormat="1">
      <c r="A569" s="130" t="s">
        <v>2522</v>
      </c>
      <c r="B569" s="130" t="s">
        <v>3211</v>
      </c>
    </row>
    <row r="570" spans="1:13" s="135" customFormat="1">
      <c r="A570" s="135" t="s">
        <v>2495</v>
      </c>
      <c r="B570" s="130" t="s">
        <v>3236</v>
      </c>
      <c r="C570" s="135" t="s">
        <v>3237</v>
      </c>
      <c r="D570" s="135" t="s">
        <v>2501</v>
      </c>
      <c r="E570" s="135" t="s">
        <v>3238</v>
      </c>
    </row>
    <row r="571" spans="1:13">
      <c r="A571" s="13" t="s">
        <v>2492</v>
      </c>
      <c r="B571" s="13" t="s">
        <v>694</v>
      </c>
      <c r="C571" s="13" t="s">
        <v>3239</v>
      </c>
      <c r="D571" s="13" t="s">
        <v>2494</v>
      </c>
    </row>
    <row r="572" spans="1:13" s="123" customFormat="1">
      <c r="A572" s="123" t="s">
        <v>2569</v>
      </c>
      <c r="B572" s="123" t="s">
        <v>695</v>
      </c>
      <c r="C572" s="13" t="s">
        <v>3240</v>
      </c>
      <c r="D572" s="123" t="s">
        <v>2501</v>
      </c>
      <c r="H572" s="13"/>
    </row>
    <row r="573" spans="1:13" s="131" customFormat="1">
      <c r="A573" s="131" t="s">
        <v>2495</v>
      </c>
      <c r="B573" s="131" t="s">
        <v>3241</v>
      </c>
      <c r="C573" s="131" t="s">
        <v>2572</v>
      </c>
      <c r="D573" s="131" t="s">
        <v>2501</v>
      </c>
      <c r="E573" s="131" t="s">
        <v>3242</v>
      </c>
    </row>
    <row r="574" spans="1:13" s="142" customFormat="1">
      <c r="A574" s="142" t="s">
        <v>3243</v>
      </c>
      <c r="B574" s="142" t="s">
        <v>696</v>
      </c>
      <c r="C574" s="142" t="s">
        <v>3244</v>
      </c>
      <c r="D574" s="142" t="s">
        <v>2501</v>
      </c>
    </row>
    <row r="575" spans="1:13">
      <c r="A575" s="13" t="s">
        <v>2574</v>
      </c>
      <c r="B575" s="13" t="s">
        <v>700</v>
      </c>
      <c r="C575" s="13" t="s">
        <v>3245</v>
      </c>
      <c r="D575" s="13" t="s">
        <v>2501</v>
      </c>
      <c r="E575" s="13" t="s">
        <v>3246</v>
      </c>
      <c r="F575" s="123" t="s">
        <v>2576</v>
      </c>
      <c r="G575" s="123" t="s">
        <v>2577</v>
      </c>
      <c r="H575" s="13" t="s">
        <v>2578</v>
      </c>
    </row>
    <row r="576" spans="1:13">
      <c r="A576" s="13" t="s">
        <v>2574</v>
      </c>
      <c r="B576" s="13" t="s">
        <v>701</v>
      </c>
      <c r="C576" s="13" t="s">
        <v>3247</v>
      </c>
      <c r="D576" s="13" t="s">
        <v>2501</v>
      </c>
      <c r="E576" s="13" t="s">
        <v>3248</v>
      </c>
      <c r="F576" s="123" t="s">
        <v>2576</v>
      </c>
      <c r="G576" s="123" t="s">
        <v>2577</v>
      </c>
      <c r="H576" s="13" t="s">
        <v>2578</v>
      </c>
    </row>
    <row r="577" spans="1:13">
      <c r="A577" s="13" t="s">
        <v>2574</v>
      </c>
      <c r="B577" s="13" t="s">
        <v>702</v>
      </c>
      <c r="C577" s="13" t="s">
        <v>3249</v>
      </c>
      <c r="D577" s="13" t="s">
        <v>2501</v>
      </c>
      <c r="E577" s="13" t="s">
        <v>3250</v>
      </c>
      <c r="F577" s="123" t="s">
        <v>2576</v>
      </c>
      <c r="G577" s="123" t="s">
        <v>2577</v>
      </c>
      <c r="H577" s="13" t="s">
        <v>2578</v>
      </c>
    </row>
    <row r="578" spans="1:13" s="131" customFormat="1">
      <c r="A578" s="131" t="s">
        <v>2522</v>
      </c>
      <c r="B578" s="131" t="s">
        <v>3241</v>
      </c>
    </row>
    <row r="579" spans="1:13" s="131" customFormat="1">
      <c r="A579" s="131" t="s">
        <v>2495</v>
      </c>
      <c r="B579" s="131" t="s">
        <v>3251</v>
      </c>
      <c r="C579" s="131" t="s">
        <v>2580</v>
      </c>
      <c r="D579" s="131" t="s">
        <v>2501</v>
      </c>
      <c r="E579" s="131" t="s">
        <v>3242</v>
      </c>
      <c r="M579" s="132"/>
    </row>
    <row r="580" spans="1:13" s="123" customFormat="1">
      <c r="A580" s="123" t="s">
        <v>2581</v>
      </c>
      <c r="B580" s="123" t="s">
        <v>703</v>
      </c>
      <c r="C580" s="13" t="s">
        <v>3252</v>
      </c>
      <c r="D580" s="123" t="s">
        <v>2501</v>
      </c>
      <c r="M580" s="133"/>
    </row>
    <row r="581" spans="1:13" s="123" customFormat="1">
      <c r="A581" s="134" t="s">
        <v>2583</v>
      </c>
      <c r="B581" s="123" t="s">
        <v>704</v>
      </c>
      <c r="C581" s="13" t="s">
        <v>3253</v>
      </c>
      <c r="D581" s="123" t="s">
        <v>2501</v>
      </c>
      <c r="E581" s="123" t="s">
        <v>3254</v>
      </c>
    </row>
    <row r="582" spans="1:13" s="123" customFormat="1">
      <c r="A582" s="134" t="s">
        <v>2499</v>
      </c>
      <c r="B582" s="123" t="s">
        <v>705</v>
      </c>
      <c r="C582" s="13" t="s">
        <v>3255</v>
      </c>
      <c r="D582" s="123" t="s">
        <v>2501</v>
      </c>
      <c r="E582" s="123" t="s">
        <v>3256</v>
      </c>
    </row>
    <row r="583" spans="1:13" s="123" customFormat="1">
      <c r="A583" s="123" t="s">
        <v>2574</v>
      </c>
      <c r="B583" s="123" t="s">
        <v>706</v>
      </c>
      <c r="C583" s="13" t="s">
        <v>3257</v>
      </c>
      <c r="D583" s="123" t="s">
        <v>2501</v>
      </c>
      <c r="F583" s="123" t="s">
        <v>2589</v>
      </c>
      <c r="G583" s="123" t="s">
        <v>2590</v>
      </c>
      <c r="H583" s="123" t="s">
        <v>2591</v>
      </c>
      <c r="M583" s="133"/>
    </row>
    <row r="584" spans="1:13" s="123" customFormat="1">
      <c r="A584" s="123" t="s">
        <v>2574</v>
      </c>
      <c r="B584" s="123" t="s">
        <v>707</v>
      </c>
      <c r="C584" s="13" t="s">
        <v>3258</v>
      </c>
      <c r="D584" s="123" t="s">
        <v>2501</v>
      </c>
      <c r="F584" s="123" t="s">
        <v>2589</v>
      </c>
      <c r="G584" s="123" t="s">
        <v>2590</v>
      </c>
      <c r="H584" s="123" t="s">
        <v>2591</v>
      </c>
      <c r="M584" s="133"/>
    </row>
    <row r="585" spans="1:13" s="123" customFormat="1" ht="16.350000000000001" customHeight="1">
      <c r="A585" s="123" t="s">
        <v>2526</v>
      </c>
      <c r="B585" s="123" t="s">
        <v>708</v>
      </c>
      <c r="D585" s="123" t="s">
        <v>2494</v>
      </c>
      <c r="M585" s="133" t="s">
        <v>3259</v>
      </c>
    </row>
    <row r="586" spans="1:13" s="125" customFormat="1">
      <c r="A586" s="125" t="s">
        <v>2574</v>
      </c>
      <c r="B586" s="125" t="s">
        <v>709</v>
      </c>
      <c r="C586" s="125" t="s">
        <v>3260</v>
      </c>
      <c r="D586" s="125" t="s">
        <v>2501</v>
      </c>
    </row>
    <row r="587" spans="1:13" s="125" customFormat="1">
      <c r="A587" s="125" t="s">
        <v>2574</v>
      </c>
      <c r="B587" s="125" t="s">
        <v>710</v>
      </c>
      <c r="C587" s="125" t="s">
        <v>3261</v>
      </c>
      <c r="D587" s="125" t="s">
        <v>2501</v>
      </c>
    </row>
    <row r="588" spans="1:13" s="131" customFormat="1">
      <c r="A588" s="131" t="s">
        <v>2522</v>
      </c>
      <c r="B588" s="131" t="s">
        <v>3251</v>
      </c>
      <c r="M588" s="132"/>
    </row>
    <row r="589" spans="1:13" s="130" customFormat="1">
      <c r="A589" s="130" t="s">
        <v>2522</v>
      </c>
      <c r="B589" s="130" t="s">
        <v>3236</v>
      </c>
    </row>
    <row r="590" spans="1:13" s="135" customFormat="1">
      <c r="A590" s="135" t="s">
        <v>2495</v>
      </c>
      <c r="B590" s="130" t="s">
        <v>3262</v>
      </c>
      <c r="C590" s="135" t="s">
        <v>3263</v>
      </c>
      <c r="D590" s="135" t="s">
        <v>2501</v>
      </c>
      <c r="E590" s="135" t="s">
        <v>3264</v>
      </c>
    </row>
    <row r="591" spans="1:13">
      <c r="A591" s="13" t="s">
        <v>2492</v>
      </c>
      <c r="B591" s="13" t="s">
        <v>711</v>
      </c>
      <c r="C591" s="13" t="s">
        <v>3265</v>
      </c>
      <c r="D591" s="13" t="s">
        <v>2494</v>
      </c>
    </row>
    <row r="592" spans="1:13" s="123" customFormat="1">
      <c r="A592" s="123" t="s">
        <v>2569</v>
      </c>
      <c r="B592" s="123" t="s">
        <v>712</v>
      </c>
      <c r="C592" s="13" t="s">
        <v>3266</v>
      </c>
      <c r="D592" s="123" t="s">
        <v>2501</v>
      </c>
      <c r="H592" s="13"/>
    </row>
    <row r="593" spans="1:13" s="131" customFormat="1">
      <c r="A593" s="131" t="s">
        <v>2495</v>
      </c>
      <c r="B593" s="131" t="s">
        <v>3267</v>
      </c>
      <c r="C593" s="131" t="s">
        <v>2572</v>
      </c>
      <c r="D593" s="131" t="s">
        <v>2501</v>
      </c>
      <c r="E593" s="131" t="s">
        <v>3268</v>
      </c>
    </row>
    <row r="594" spans="1:13">
      <c r="A594" s="13" t="s">
        <v>3269</v>
      </c>
      <c r="B594" s="13" t="s">
        <v>713</v>
      </c>
      <c r="C594" s="13" t="s">
        <v>3270</v>
      </c>
      <c r="D594" s="13" t="s">
        <v>2501</v>
      </c>
    </row>
    <row r="595" spans="1:13">
      <c r="A595" s="13" t="s">
        <v>2574</v>
      </c>
      <c r="B595" s="13" t="s">
        <v>717</v>
      </c>
      <c r="C595" s="13" t="s">
        <v>3271</v>
      </c>
      <c r="D595" s="13" t="s">
        <v>2501</v>
      </c>
      <c r="E595" s="13" t="s">
        <v>3272</v>
      </c>
      <c r="F595" s="123" t="s">
        <v>2576</v>
      </c>
      <c r="G595" s="123" t="s">
        <v>2577</v>
      </c>
      <c r="H595" s="13" t="s">
        <v>2578</v>
      </c>
    </row>
    <row r="596" spans="1:13">
      <c r="A596" s="13" t="s">
        <v>2574</v>
      </c>
      <c r="B596" s="13" t="s">
        <v>718</v>
      </c>
      <c r="C596" s="13" t="s">
        <v>3273</v>
      </c>
      <c r="D596" s="13" t="s">
        <v>2501</v>
      </c>
      <c r="E596" s="13" t="s">
        <v>3274</v>
      </c>
      <c r="F596" s="123" t="s">
        <v>2576</v>
      </c>
      <c r="G596" s="123" t="s">
        <v>2577</v>
      </c>
      <c r="H596" s="13" t="s">
        <v>2578</v>
      </c>
    </row>
    <row r="597" spans="1:13">
      <c r="A597" s="13" t="s">
        <v>2574</v>
      </c>
      <c r="B597" s="13" t="s">
        <v>719</v>
      </c>
      <c r="C597" s="13" t="s">
        <v>3275</v>
      </c>
      <c r="D597" s="13" t="s">
        <v>2501</v>
      </c>
      <c r="E597" s="13" t="s">
        <v>3276</v>
      </c>
      <c r="F597" s="123" t="s">
        <v>2576</v>
      </c>
      <c r="G597" s="123" t="s">
        <v>2577</v>
      </c>
      <c r="H597" s="13" t="s">
        <v>2578</v>
      </c>
    </row>
    <row r="598" spans="1:13" s="131" customFormat="1">
      <c r="A598" s="131" t="s">
        <v>2522</v>
      </c>
      <c r="B598" s="131" t="s">
        <v>3267</v>
      </c>
    </row>
    <row r="599" spans="1:13" s="131" customFormat="1">
      <c r="A599" s="131" t="s">
        <v>2495</v>
      </c>
      <c r="B599" s="131" t="s">
        <v>3277</v>
      </c>
      <c r="C599" s="131" t="s">
        <v>2580</v>
      </c>
      <c r="D599" s="131" t="s">
        <v>2501</v>
      </c>
      <c r="E599" s="131" t="s">
        <v>3268</v>
      </c>
      <c r="M599" s="132"/>
    </row>
    <row r="600" spans="1:13" s="123" customFormat="1">
      <c r="A600" s="123" t="s">
        <v>2581</v>
      </c>
      <c r="B600" s="123" t="s">
        <v>720</v>
      </c>
      <c r="C600" s="13" t="s">
        <v>3278</v>
      </c>
      <c r="D600" s="123" t="s">
        <v>2501</v>
      </c>
      <c r="M600" s="133"/>
    </row>
    <row r="601" spans="1:13" s="123" customFormat="1">
      <c r="A601" s="134" t="s">
        <v>2583</v>
      </c>
      <c r="B601" s="123" t="s">
        <v>721</v>
      </c>
      <c r="C601" s="13" t="s">
        <v>3279</v>
      </c>
      <c r="D601" s="123" t="s">
        <v>2501</v>
      </c>
      <c r="E601" s="123" t="s">
        <v>3280</v>
      </c>
    </row>
    <row r="602" spans="1:13" s="123" customFormat="1">
      <c r="A602" s="134" t="s">
        <v>2499</v>
      </c>
      <c r="B602" s="123" t="s">
        <v>722</v>
      </c>
      <c r="C602" s="13" t="s">
        <v>3281</v>
      </c>
      <c r="D602" s="123" t="s">
        <v>2501</v>
      </c>
      <c r="E602" s="123" t="s">
        <v>3282</v>
      </c>
    </row>
    <row r="603" spans="1:13" s="123" customFormat="1">
      <c r="A603" s="123" t="s">
        <v>2574</v>
      </c>
      <c r="B603" s="123" t="s">
        <v>723</v>
      </c>
      <c r="C603" s="13" t="s">
        <v>3283</v>
      </c>
      <c r="D603" s="123" t="s">
        <v>2501</v>
      </c>
      <c r="F603" s="123" t="s">
        <v>2589</v>
      </c>
      <c r="G603" s="123" t="s">
        <v>2590</v>
      </c>
      <c r="H603" s="123" t="s">
        <v>2591</v>
      </c>
      <c r="M603" s="133"/>
    </row>
    <row r="604" spans="1:13" s="123" customFormat="1">
      <c r="A604" s="123" t="s">
        <v>2574</v>
      </c>
      <c r="B604" s="123" t="s">
        <v>724</v>
      </c>
      <c r="C604" s="13" t="s">
        <v>3284</v>
      </c>
      <c r="D604" s="123" t="s">
        <v>2501</v>
      </c>
      <c r="F604" s="123" t="s">
        <v>2589</v>
      </c>
      <c r="G604" s="123" t="s">
        <v>2590</v>
      </c>
      <c r="H604" s="123" t="s">
        <v>2591</v>
      </c>
      <c r="M604" s="133"/>
    </row>
    <row r="605" spans="1:13" s="123" customFormat="1" ht="16.350000000000001" customHeight="1">
      <c r="A605" s="123" t="s">
        <v>2526</v>
      </c>
      <c r="B605" s="123" t="s">
        <v>725</v>
      </c>
      <c r="D605" s="123" t="s">
        <v>2494</v>
      </c>
      <c r="M605" s="133" t="s">
        <v>3285</v>
      </c>
    </row>
    <row r="606" spans="1:13" s="125" customFormat="1">
      <c r="A606" s="125" t="s">
        <v>2574</v>
      </c>
      <c r="B606" s="125" t="s">
        <v>726</v>
      </c>
      <c r="C606" s="125" t="s">
        <v>3286</v>
      </c>
      <c r="D606" s="125" t="s">
        <v>2501</v>
      </c>
    </row>
    <row r="607" spans="1:13" s="125" customFormat="1">
      <c r="A607" s="125" t="s">
        <v>2574</v>
      </c>
      <c r="B607" s="125" t="s">
        <v>727</v>
      </c>
      <c r="C607" s="125" t="s">
        <v>3287</v>
      </c>
      <c r="D607" s="125" t="s">
        <v>2501</v>
      </c>
    </row>
    <row r="608" spans="1:13" s="131" customFormat="1">
      <c r="A608" s="131" t="s">
        <v>2522</v>
      </c>
      <c r="B608" s="131" t="s">
        <v>3277</v>
      </c>
      <c r="M608" s="132"/>
    </row>
    <row r="609" spans="1:13" s="130" customFormat="1">
      <c r="A609" s="130" t="s">
        <v>2522</v>
      </c>
      <c r="B609" s="130" t="s">
        <v>3262</v>
      </c>
    </row>
    <row r="610" spans="1:13" s="135" customFormat="1">
      <c r="A610" s="135" t="s">
        <v>2495</v>
      </c>
      <c r="B610" s="130" t="s">
        <v>3288</v>
      </c>
      <c r="C610" s="135" t="s">
        <v>3289</v>
      </c>
      <c r="D610" s="135" t="s">
        <v>2501</v>
      </c>
      <c r="E610" s="135" t="s">
        <v>3290</v>
      </c>
    </row>
    <row r="611" spans="1:13">
      <c r="A611" s="13" t="s">
        <v>2492</v>
      </c>
      <c r="B611" s="13" t="s">
        <v>711</v>
      </c>
      <c r="C611" s="13" t="s">
        <v>3291</v>
      </c>
      <c r="D611" s="13" t="s">
        <v>2494</v>
      </c>
    </row>
    <row r="612" spans="1:13" s="123" customFormat="1">
      <c r="A612" s="123" t="s">
        <v>2569</v>
      </c>
      <c r="B612" s="123" t="s">
        <v>729</v>
      </c>
      <c r="C612" s="13" t="s">
        <v>3292</v>
      </c>
      <c r="D612" s="123" t="s">
        <v>2501</v>
      </c>
      <c r="H612" s="13"/>
    </row>
    <row r="613" spans="1:13" s="131" customFormat="1">
      <c r="A613" s="131" t="s">
        <v>2495</v>
      </c>
      <c r="B613" s="131" t="s">
        <v>3293</v>
      </c>
      <c r="C613" s="131" t="s">
        <v>2572</v>
      </c>
      <c r="D613" s="131" t="s">
        <v>2501</v>
      </c>
      <c r="E613" s="131" t="s">
        <v>3294</v>
      </c>
    </row>
    <row r="614" spans="1:13">
      <c r="A614" s="13" t="s">
        <v>3269</v>
      </c>
      <c r="B614" s="13" t="s">
        <v>730</v>
      </c>
      <c r="C614" s="13" t="s">
        <v>3295</v>
      </c>
      <c r="D614" s="13" t="s">
        <v>2501</v>
      </c>
    </row>
    <row r="615" spans="1:13">
      <c r="A615" s="13" t="s">
        <v>2574</v>
      </c>
      <c r="B615" s="13" t="s">
        <v>734</v>
      </c>
      <c r="C615" s="13" t="s">
        <v>3296</v>
      </c>
      <c r="D615" s="13" t="s">
        <v>2501</v>
      </c>
      <c r="E615" s="13" t="s">
        <v>3297</v>
      </c>
      <c r="F615" s="123" t="s">
        <v>2576</v>
      </c>
      <c r="G615" s="123" t="s">
        <v>2577</v>
      </c>
      <c r="H615" s="13" t="s">
        <v>2578</v>
      </c>
    </row>
    <row r="616" spans="1:13">
      <c r="A616" s="13" t="s">
        <v>2574</v>
      </c>
      <c r="B616" s="13" t="s">
        <v>735</v>
      </c>
      <c r="C616" s="13" t="s">
        <v>3298</v>
      </c>
      <c r="D616" s="13" t="s">
        <v>2501</v>
      </c>
      <c r="E616" s="13" t="s">
        <v>3299</v>
      </c>
      <c r="F616" s="123" t="s">
        <v>2576</v>
      </c>
      <c r="G616" s="123" t="s">
        <v>2577</v>
      </c>
      <c r="H616" s="13" t="s">
        <v>2578</v>
      </c>
    </row>
    <row r="617" spans="1:13">
      <c r="A617" s="13" t="s">
        <v>2574</v>
      </c>
      <c r="B617" s="13" t="s">
        <v>736</v>
      </c>
      <c r="C617" s="13" t="s">
        <v>3300</v>
      </c>
      <c r="D617" s="13" t="s">
        <v>2501</v>
      </c>
      <c r="E617" s="13" t="s">
        <v>3301</v>
      </c>
      <c r="F617" s="123" t="s">
        <v>2576</v>
      </c>
      <c r="G617" s="123" t="s">
        <v>2577</v>
      </c>
      <c r="H617" s="13" t="s">
        <v>2578</v>
      </c>
    </row>
    <row r="618" spans="1:13" s="131" customFormat="1">
      <c r="A618" s="131" t="s">
        <v>2522</v>
      </c>
      <c r="B618" s="131" t="s">
        <v>3293</v>
      </c>
    </row>
    <row r="619" spans="1:13" s="131" customFormat="1">
      <c r="A619" s="131" t="s">
        <v>2495</v>
      </c>
      <c r="B619" s="131" t="s">
        <v>3302</v>
      </c>
      <c r="C619" s="131" t="s">
        <v>2580</v>
      </c>
      <c r="D619" s="131" t="s">
        <v>2501</v>
      </c>
      <c r="E619" s="131" t="s">
        <v>3294</v>
      </c>
      <c r="M619" s="132"/>
    </row>
    <row r="620" spans="1:13" s="123" customFormat="1">
      <c r="A620" s="123" t="s">
        <v>2581</v>
      </c>
      <c r="B620" s="123" t="s">
        <v>737</v>
      </c>
      <c r="C620" s="13" t="s">
        <v>3303</v>
      </c>
      <c r="D620" s="123" t="s">
        <v>2501</v>
      </c>
      <c r="M620" s="133"/>
    </row>
    <row r="621" spans="1:13" s="123" customFormat="1">
      <c r="A621" s="134" t="s">
        <v>2583</v>
      </c>
      <c r="B621" s="123" t="s">
        <v>738</v>
      </c>
      <c r="C621" s="13" t="s">
        <v>3304</v>
      </c>
      <c r="D621" s="123" t="s">
        <v>2501</v>
      </c>
      <c r="E621" s="123" t="s">
        <v>3305</v>
      </c>
    </row>
    <row r="622" spans="1:13" s="123" customFormat="1">
      <c r="A622" s="134" t="s">
        <v>2499</v>
      </c>
      <c r="B622" s="123" t="s">
        <v>739</v>
      </c>
      <c r="C622" s="13" t="s">
        <v>3306</v>
      </c>
      <c r="D622" s="123" t="s">
        <v>2501</v>
      </c>
      <c r="E622" s="123" t="s">
        <v>3307</v>
      </c>
    </row>
    <row r="623" spans="1:13" s="123" customFormat="1">
      <c r="A623" s="123" t="s">
        <v>2574</v>
      </c>
      <c r="B623" s="123" t="s">
        <v>740</v>
      </c>
      <c r="C623" s="13" t="s">
        <v>3308</v>
      </c>
      <c r="D623" s="123" t="s">
        <v>2501</v>
      </c>
      <c r="F623" s="123" t="s">
        <v>2589</v>
      </c>
      <c r="G623" s="123" t="s">
        <v>2590</v>
      </c>
      <c r="H623" s="123" t="s">
        <v>2591</v>
      </c>
      <c r="M623" s="133"/>
    </row>
    <row r="624" spans="1:13" s="123" customFormat="1">
      <c r="A624" s="123" t="s">
        <v>2574</v>
      </c>
      <c r="B624" s="123" t="s">
        <v>741</v>
      </c>
      <c r="C624" s="13" t="s">
        <v>3309</v>
      </c>
      <c r="D624" s="123" t="s">
        <v>2501</v>
      </c>
      <c r="F624" s="123" t="s">
        <v>2589</v>
      </c>
      <c r="G624" s="123" t="s">
        <v>2590</v>
      </c>
      <c r="H624" s="123" t="s">
        <v>2591</v>
      </c>
      <c r="M624" s="133"/>
    </row>
    <row r="625" spans="1:13" s="123" customFormat="1" ht="16.350000000000001" customHeight="1">
      <c r="A625" s="123" t="s">
        <v>2526</v>
      </c>
      <c r="B625" s="123" t="s">
        <v>742</v>
      </c>
      <c r="D625" s="123" t="s">
        <v>2494</v>
      </c>
      <c r="M625" s="133" t="s">
        <v>3310</v>
      </c>
    </row>
    <row r="626" spans="1:13" s="125" customFormat="1">
      <c r="A626" s="125" t="s">
        <v>2574</v>
      </c>
      <c r="B626" s="125" t="s">
        <v>743</v>
      </c>
      <c r="C626" s="125" t="s">
        <v>3311</v>
      </c>
      <c r="D626" s="125" t="s">
        <v>2501</v>
      </c>
    </row>
    <row r="627" spans="1:13" s="125" customFormat="1">
      <c r="A627" s="125" t="s">
        <v>2574</v>
      </c>
      <c r="B627" s="125" t="s">
        <v>744</v>
      </c>
      <c r="C627" s="125" t="s">
        <v>3312</v>
      </c>
      <c r="D627" s="125" t="s">
        <v>2501</v>
      </c>
    </row>
    <row r="628" spans="1:13" s="131" customFormat="1">
      <c r="A628" s="131" t="s">
        <v>2522</v>
      </c>
      <c r="B628" s="131" t="s">
        <v>3302</v>
      </c>
      <c r="M628" s="132"/>
    </row>
    <row r="629" spans="1:13" s="130" customFormat="1">
      <c r="A629" s="130" t="s">
        <v>2522</v>
      </c>
      <c r="B629" s="130" t="s">
        <v>3288</v>
      </c>
    </row>
    <row r="630" spans="1:13" s="135" customFormat="1">
      <c r="A630" s="135" t="s">
        <v>2495</v>
      </c>
      <c r="B630" s="135" t="s">
        <v>3313</v>
      </c>
      <c r="C630" s="135" t="s">
        <v>3314</v>
      </c>
      <c r="D630" s="135" t="s">
        <v>2501</v>
      </c>
      <c r="E630" s="135" t="s">
        <v>3315</v>
      </c>
    </row>
    <row r="631" spans="1:13">
      <c r="A631" s="13" t="s">
        <v>2492</v>
      </c>
      <c r="B631" s="13" t="s">
        <v>745</v>
      </c>
      <c r="C631" s="13" t="s">
        <v>3316</v>
      </c>
      <c r="D631" s="13" t="s">
        <v>2494</v>
      </c>
    </row>
    <row r="632" spans="1:13">
      <c r="A632" s="13" t="s">
        <v>2569</v>
      </c>
      <c r="B632" s="13" t="s">
        <v>746</v>
      </c>
      <c r="C632" s="13" t="s">
        <v>3317</v>
      </c>
      <c r="D632" s="13" t="s">
        <v>2501</v>
      </c>
    </row>
    <row r="633" spans="1:13" s="41" customFormat="1">
      <c r="A633" s="41" t="s">
        <v>2495</v>
      </c>
      <c r="B633" s="41" t="s">
        <v>3318</v>
      </c>
      <c r="C633" s="41" t="s">
        <v>2572</v>
      </c>
      <c r="D633" s="41" t="s">
        <v>2501</v>
      </c>
      <c r="E633" s="41" t="s">
        <v>3319</v>
      </c>
    </row>
    <row r="634" spans="1:13">
      <c r="A634" s="13" t="s">
        <v>3320</v>
      </c>
      <c r="B634" s="13" t="s">
        <v>747</v>
      </c>
      <c r="C634" s="13" t="s">
        <v>3321</v>
      </c>
      <c r="D634" s="13" t="s">
        <v>2501</v>
      </c>
    </row>
    <row r="635" spans="1:13">
      <c r="A635" s="13" t="s">
        <v>2574</v>
      </c>
      <c r="B635" s="13" t="s">
        <v>751</v>
      </c>
      <c r="C635" s="13" t="s">
        <v>3322</v>
      </c>
      <c r="D635" s="13" t="s">
        <v>2501</v>
      </c>
      <c r="E635" s="13" t="s">
        <v>3323</v>
      </c>
      <c r="F635" s="123" t="s">
        <v>2576</v>
      </c>
      <c r="G635" s="123" t="s">
        <v>2577</v>
      </c>
      <c r="H635" s="13" t="s">
        <v>2578</v>
      </c>
    </row>
    <row r="636" spans="1:13">
      <c r="A636" s="13" t="s">
        <v>2574</v>
      </c>
      <c r="B636" s="13" t="s">
        <v>752</v>
      </c>
      <c r="C636" s="13" t="s">
        <v>3324</v>
      </c>
      <c r="D636" s="13" t="s">
        <v>2501</v>
      </c>
      <c r="E636" s="13" t="s">
        <v>3325</v>
      </c>
      <c r="F636" s="123" t="s">
        <v>2576</v>
      </c>
      <c r="G636" s="123" t="s">
        <v>2577</v>
      </c>
      <c r="H636" s="13" t="s">
        <v>2578</v>
      </c>
    </row>
    <row r="637" spans="1:13">
      <c r="A637" s="13" t="s">
        <v>2574</v>
      </c>
      <c r="B637" s="13" t="s">
        <v>753</v>
      </c>
      <c r="C637" s="13" t="s">
        <v>3326</v>
      </c>
      <c r="D637" s="13" t="s">
        <v>2501</v>
      </c>
      <c r="E637" s="13" t="s">
        <v>3327</v>
      </c>
      <c r="F637" s="123" t="s">
        <v>2576</v>
      </c>
      <c r="G637" s="123" t="s">
        <v>2577</v>
      </c>
      <c r="H637" s="13" t="s">
        <v>2578</v>
      </c>
    </row>
    <row r="638" spans="1:13" s="41" customFormat="1">
      <c r="A638" s="41" t="s">
        <v>2522</v>
      </c>
      <c r="B638" s="41" t="s">
        <v>3318</v>
      </c>
      <c r="M638" s="136"/>
    </row>
    <row r="639" spans="1:13" s="41" customFormat="1">
      <c r="A639" s="41" t="s">
        <v>2495</v>
      </c>
      <c r="B639" s="41" t="s">
        <v>3328</v>
      </c>
      <c r="C639" s="41" t="s">
        <v>2580</v>
      </c>
      <c r="D639" s="41" t="s">
        <v>2501</v>
      </c>
      <c r="E639" s="41" t="s">
        <v>3319</v>
      </c>
      <c r="M639" s="136"/>
    </row>
    <row r="640" spans="1:13">
      <c r="A640" s="13" t="s">
        <v>2581</v>
      </c>
      <c r="B640" s="13" t="s">
        <v>754</v>
      </c>
      <c r="C640" s="13" t="s">
        <v>3329</v>
      </c>
      <c r="D640" s="13" t="s">
        <v>2501</v>
      </c>
      <c r="M640" s="137"/>
    </row>
    <row r="641" spans="1:13">
      <c r="A641" s="138" t="s">
        <v>2583</v>
      </c>
      <c r="B641" s="13" t="s">
        <v>755</v>
      </c>
      <c r="C641" s="13" t="s">
        <v>3330</v>
      </c>
      <c r="D641" s="13" t="s">
        <v>2501</v>
      </c>
      <c r="E641" s="13" t="s">
        <v>3331</v>
      </c>
    </row>
    <row r="642" spans="1:13">
      <c r="A642" s="138" t="s">
        <v>2499</v>
      </c>
      <c r="B642" s="13" t="s">
        <v>756</v>
      </c>
      <c r="C642" s="13" t="s">
        <v>3332</v>
      </c>
      <c r="D642" s="13" t="s">
        <v>2501</v>
      </c>
      <c r="E642" s="13" t="s">
        <v>3333</v>
      </c>
    </row>
    <row r="643" spans="1:13">
      <c r="A643" s="13" t="s">
        <v>2574</v>
      </c>
      <c r="B643" s="13" t="s">
        <v>757</v>
      </c>
      <c r="C643" s="13" t="s">
        <v>3334</v>
      </c>
      <c r="D643" s="13" t="s">
        <v>2501</v>
      </c>
      <c r="F643" s="13" t="s">
        <v>2589</v>
      </c>
      <c r="G643" s="13" t="s">
        <v>2590</v>
      </c>
      <c r="H643" s="13" t="s">
        <v>2591</v>
      </c>
      <c r="M643" s="137"/>
    </row>
    <row r="644" spans="1:13">
      <c r="A644" s="13" t="s">
        <v>2574</v>
      </c>
      <c r="B644" s="13" t="s">
        <v>758</v>
      </c>
      <c r="C644" s="13" t="s">
        <v>3335</v>
      </c>
      <c r="D644" s="13" t="s">
        <v>2501</v>
      </c>
      <c r="F644" s="13" t="s">
        <v>2589</v>
      </c>
      <c r="G644" s="13" t="s">
        <v>2590</v>
      </c>
      <c r="H644" s="13" t="s">
        <v>2591</v>
      </c>
      <c r="M644" s="137"/>
    </row>
    <row r="645" spans="1:13" ht="16.350000000000001" customHeight="1">
      <c r="A645" s="13" t="s">
        <v>2526</v>
      </c>
      <c r="B645" s="13" t="s">
        <v>759</v>
      </c>
      <c r="D645" s="13" t="s">
        <v>2494</v>
      </c>
      <c r="M645" s="137" t="s">
        <v>3336</v>
      </c>
    </row>
    <row r="646" spans="1:13" s="125" customFormat="1">
      <c r="A646" s="125" t="s">
        <v>2574</v>
      </c>
      <c r="B646" s="125" t="s">
        <v>760</v>
      </c>
      <c r="C646" s="125" t="s">
        <v>3337</v>
      </c>
      <c r="D646" s="125" t="s">
        <v>2501</v>
      </c>
    </row>
    <row r="647" spans="1:13" s="125" customFormat="1">
      <c r="A647" s="125" t="s">
        <v>2574</v>
      </c>
      <c r="B647" s="125" t="s">
        <v>761</v>
      </c>
      <c r="C647" s="125" t="s">
        <v>3338</v>
      </c>
      <c r="D647" s="125" t="s">
        <v>2501</v>
      </c>
    </row>
    <row r="648" spans="1:13" s="41" customFormat="1">
      <c r="A648" s="41" t="s">
        <v>2522</v>
      </c>
      <c r="B648" s="41" t="s">
        <v>3328</v>
      </c>
      <c r="M648" s="136"/>
    </row>
    <row r="649" spans="1:13" s="135" customFormat="1">
      <c r="A649" s="135" t="s">
        <v>2522</v>
      </c>
      <c r="B649" s="135" t="s">
        <v>3313</v>
      </c>
    </row>
    <row r="650" spans="1:13" s="135" customFormat="1">
      <c r="A650" s="135" t="s">
        <v>2495</v>
      </c>
      <c r="B650" s="135" t="s">
        <v>3339</v>
      </c>
      <c r="C650" s="135" t="s">
        <v>3340</v>
      </c>
      <c r="D650" s="135" t="s">
        <v>2501</v>
      </c>
      <c r="E650" s="135" t="s">
        <v>3341</v>
      </c>
    </row>
    <row r="651" spans="1:13">
      <c r="A651" s="13" t="s">
        <v>2492</v>
      </c>
      <c r="B651" s="13" t="s">
        <v>762</v>
      </c>
      <c r="C651" s="13" t="s">
        <v>3342</v>
      </c>
      <c r="D651" s="13" t="s">
        <v>2494</v>
      </c>
    </row>
    <row r="652" spans="1:13">
      <c r="A652" s="13" t="s">
        <v>2569</v>
      </c>
      <c r="B652" s="13" t="s">
        <v>763</v>
      </c>
      <c r="C652" s="13" t="s">
        <v>3343</v>
      </c>
      <c r="D652" s="13" t="s">
        <v>2501</v>
      </c>
    </row>
    <row r="653" spans="1:13" s="41" customFormat="1">
      <c r="A653" s="41" t="s">
        <v>2495</v>
      </c>
      <c r="B653" s="41" t="s">
        <v>3344</v>
      </c>
      <c r="C653" s="41" t="s">
        <v>2572</v>
      </c>
      <c r="D653" s="41" t="s">
        <v>2501</v>
      </c>
      <c r="E653" s="41" t="s">
        <v>3345</v>
      </c>
    </row>
    <row r="654" spans="1:13">
      <c r="A654" s="13" t="s">
        <v>2574</v>
      </c>
      <c r="B654" s="13" t="s">
        <v>764</v>
      </c>
      <c r="C654" s="13" t="s">
        <v>3346</v>
      </c>
      <c r="D654" s="13" t="s">
        <v>2501</v>
      </c>
      <c r="F654" s="123" t="s">
        <v>2576</v>
      </c>
      <c r="G654" s="123" t="s">
        <v>2577</v>
      </c>
      <c r="H654" s="13" t="s">
        <v>2578</v>
      </c>
    </row>
    <row r="655" spans="1:13" s="41" customFormat="1">
      <c r="A655" s="41" t="s">
        <v>2522</v>
      </c>
      <c r="B655" s="41" t="s">
        <v>3344</v>
      </c>
      <c r="M655" s="136"/>
    </row>
    <row r="656" spans="1:13" s="41" customFormat="1">
      <c r="A656" s="41" t="s">
        <v>2495</v>
      </c>
      <c r="B656" s="41" t="s">
        <v>3347</v>
      </c>
      <c r="C656" s="41" t="s">
        <v>2580</v>
      </c>
      <c r="D656" s="41" t="s">
        <v>2501</v>
      </c>
      <c r="E656" s="41" t="s">
        <v>3345</v>
      </c>
      <c r="M656" s="136"/>
    </row>
    <row r="657" spans="1:13">
      <c r="A657" s="13" t="s">
        <v>2581</v>
      </c>
      <c r="B657" s="13" t="s">
        <v>765</v>
      </c>
      <c r="C657" s="13" t="s">
        <v>3348</v>
      </c>
      <c r="D657" s="13" t="s">
        <v>2501</v>
      </c>
      <c r="M657" s="137"/>
    </row>
    <row r="658" spans="1:13" s="142" customFormat="1">
      <c r="A658" s="142" t="s">
        <v>2583</v>
      </c>
      <c r="B658" s="142" t="s">
        <v>766</v>
      </c>
      <c r="C658" s="142" t="s">
        <v>3349</v>
      </c>
      <c r="D658" s="142" t="s">
        <v>2501</v>
      </c>
      <c r="E658" s="142" t="s">
        <v>3350</v>
      </c>
    </row>
    <row r="659" spans="1:13">
      <c r="A659" s="138" t="s">
        <v>2499</v>
      </c>
      <c r="B659" s="13" t="s">
        <v>767</v>
      </c>
      <c r="C659" s="13" t="s">
        <v>3351</v>
      </c>
      <c r="D659" s="13" t="s">
        <v>2501</v>
      </c>
      <c r="E659" s="13" t="s">
        <v>3352</v>
      </c>
    </row>
    <row r="660" spans="1:13">
      <c r="A660" s="13" t="s">
        <v>2574</v>
      </c>
      <c r="B660" s="13" t="s">
        <v>768</v>
      </c>
      <c r="C660" s="13" t="s">
        <v>3353</v>
      </c>
      <c r="D660" s="13" t="s">
        <v>2501</v>
      </c>
      <c r="F660" s="13" t="s">
        <v>2589</v>
      </c>
      <c r="G660" s="13" t="s">
        <v>2590</v>
      </c>
      <c r="H660" s="13" t="s">
        <v>2591</v>
      </c>
      <c r="M660" s="137"/>
    </row>
    <row r="661" spans="1:13">
      <c r="A661" s="13" t="s">
        <v>2574</v>
      </c>
      <c r="B661" s="13" t="s">
        <v>769</v>
      </c>
      <c r="C661" s="13" t="s">
        <v>3354</v>
      </c>
      <c r="D661" s="13" t="s">
        <v>2501</v>
      </c>
      <c r="F661" s="13" t="s">
        <v>2589</v>
      </c>
      <c r="G661" s="13" t="s">
        <v>2590</v>
      </c>
      <c r="H661" s="13" t="s">
        <v>2591</v>
      </c>
      <c r="M661" s="137"/>
    </row>
    <row r="662" spans="1:13" ht="16.350000000000001" customHeight="1">
      <c r="A662" s="13" t="s">
        <v>2526</v>
      </c>
      <c r="B662" s="13" t="s">
        <v>770</v>
      </c>
      <c r="D662" s="13" t="s">
        <v>2494</v>
      </c>
      <c r="M662" s="137" t="s">
        <v>3355</v>
      </c>
    </row>
    <row r="663" spans="1:13" s="125" customFormat="1">
      <c r="A663" s="125" t="s">
        <v>2574</v>
      </c>
      <c r="B663" s="125" t="s">
        <v>771</v>
      </c>
      <c r="C663" s="125" t="s">
        <v>3356</v>
      </c>
      <c r="D663" s="125" t="s">
        <v>2501</v>
      </c>
    </row>
    <row r="664" spans="1:13" s="125" customFormat="1">
      <c r="A664" s="125" t="s">
        <v>2574</v>
      </c>
      <c r="B664" s="125" t="s">
        <v>772</v>
      </c>
      <c r="C664" s="125" t="s">
        <v>3357</v>
      </c>
      <c r="D664" s="125" t="s">
        <v>2501</v>
      </c>
    </row>
    <row r="665" spans="1:13" s="41" customFormat="1">
      <c r="A665" s="41" t="s">
        <v>2522</v>
      </c>
      <c r="B665" s="41" t="s">
        <v>3347</v>
      </c>
      <c r="M665" s="136"/>
    </row>
    <row r="666" spans="1:13" s="135" customFormat="1">
      <c r="A666" s="135" t="s">
        <v>2522</v>
      </c>
      <c r="B666" s="135" t="s">
        <v>3339</v>
      </c>
    </row>
    <row r="667" spans="1:13" s="135" customFormat="1">
      <c r="A667" s="135" t="s">
        <v>2495</v>
      </c>
      <c r="B667" s="135" t="s">
        <v>3358</v>
      </c>
      <c r="C667" s="135" t="s">
        <v>2237</v>
      </c>
      <c r="D667" s="135" t="s">
        <v>2501</v>
      </c>
      <c r="E667" s="135" t="s">
        <v>3359</v>
      </c>
    </row>
    <row r="668" spans="1:13">
      <c r="A668" s="13" t="s">
        <v>2492</v>
      </c>
      <c r="B668" s="13" t="s">
        <v>773</v>
      </c>
      <c r="C668" s="13" t="s">
        <v>3360</v>
      </c>
      <c r="D668" s="13" t="s">
        <v>2494</v>
      </c>
    </row>
    <row r="669" spans="1:13">
      <c r="A669" s="13" t="s">
        <v>2569</v>
      </c>
      <c r="B669" s="13" t="s">
        <v>774</v>
      </c>
      <c r="C669" s="13" t="s">
        <v>3361</v>
      </c>
      <c r="D669" s="13" t="s">
        <v>2501</v>
      </c>
    </row>
    <row r="670" spans="1:13" s="41" customFormat="1">
      <c r="A670" s="41" t="s">
        <v>2495</v>
      </c>
      <c r="B670" s="41" t="s">
        <v>3362</v>
      </c>
      <c r="C670" s="41" t="s">
        <v>2572</v>
      </c>
      <c r="D670" s="41" t="s">
        <v>2501</v>
      </c>
      <c r="E670" s="41" t="s">
        <v>3363</v>
      </c>
    </row>
    <row r="671" spans="1:13">
      <c r="A671" s="13" t="s">
        <v>2574</v>
      </c>
      <c r="B671" s="13" t="s">
        <v>775</v>
      </c>
      <c r="C671" s="13" t="s">
        <v>3364</v>
      </c>
      <c r="D671" s="13" t="s">
        <v>2501</v>
      </c>
      <c r="F671" s="123" t="s">
        <v>2576</v>
      </c>
      <c r="G671" s="123" t="s">
        <v>2577</v>
      </c>
      <c r="H671" s="13" t="s">
        <v>2578</v>
      </c>
    </row>
    <row r="672" spans="1:13" s="41" customFormat="1">
      <c r="A672" s="41" t="s">
        <v>2522</v>
      </c>
      <c r="B672" s="41" t="s">
        <v>3362</v>
      </c>
      <c r="M672" s="136"/>
    </row>
    <row r="673" spans="1:13" s="41" customFormat="1">
      <c r="A673" s="41" t="s">
        <v>2495</v>
      </c>
      <c r="B673" s="41" t="s">
        <v>3365</v>
      </c>
      <c r="C673" s="41" t="s">
        <v>2580</v>
      </c>
      <c r="D673" s="41" t="s">
        <v>2501</v>
      </c>
      <c r="E673" s="41" t="s">
        <v>3363</v>
      </c>
      <c r="M673" s="136"/>
    </row>
    <row r="674" spans="1:13">
      <c r="A674" s="13" t="s">
        <v>2581</v>
      </c>
      <c r="B674" s="13" t="s">
        <v>776</v>
      </c>
      <c r="C674" s="13" t="s">
        <v>3366</v>
      </c>
      <c r="D674" s="13" t="s">
        <v>2501</v>
      </c>
      <c r="M674" s="137"/>
    </row>
    <row r="675" spans="1:13">
      <c r="A675" s="138" t="s">
        <v>2583</v>
      </c>
      <c r="B675" s="13" t="s">
        <v>777</v>
      </c>
      <c r="C675" s="13" t="s">
        <v>3367</v>
      </c>
      <c r="D675" s="13" t="s">
        <v>2501</v>
      </c>
      <c r="E675" s="13" t="s">
        <v>3368</v>
      </c>
    </row>
    <row r="676" spans="1:13">
      <c r="A676" s="138" t="s">
        <v>2499</v>
      </c>
      <c r="B676" s="13" t="s">
        <v>778</v>
      </c>
      <c r="C676" s="13" t="s">
        <v>3369</v>
      </c>
      <c r="D676" s="13" t="s">
        <v>2501</v>
      </c>
      <c r="E676" s="13" t="s">
        <v>3370</v>
      </c>
    </row>
    <row r="677" spans="1:13">
      <c r="A677" s="13" t="s">
        <v>2574</v>
      </c>
      <c r="B677" s="13" t="s">
        <v>779</v>
      </c>
      <c r="C677" s="13" t="s">
        <v>3371</v>
      </c>
      <c r="D677" s="13" t="s">
        <v>2501</v>
      </c>
      <c r="F677" s="13" t="s">
        <v>2589</v>
      </c>
      <c r="G677" s="13" t="s">
        <v>2590</v>
      </c>
      <c r="H677" s="13" t="s">
        <v>2591</v>
      </c>
      <c r="M677" s="137"/>
    </row>
    <row r="678" spans="1:13">
      <c r="A678" s="13" t="s">
        <v>2574</v>
      </c>
      <c r="B678" s="13" t="s">
        <v>780</v>
      </c>
      <c r="C678" s="13" t="s">
        <v>3372</v>
      </c>
      <c r="D678" s="13" t="s">
        <v>2501</v>
      </c>
      <c r="F678" s="13" t="s">
        <v>2589</v>
      </c>
      <c r="G678" s="13" t="s">
        <v>2590</v>
      </c>
      <c r="H678" s="13" t="s">
        <v>2591</v>
      </c>
      <c r="M678" s="137"/>
    </row>
    <row r="679" spans="1:13" ht="16.350000000000001" customHeight="1">
      <c r="A679" s="13" t="s">
        <v>2526</v>
      </c>
      <c r="B679" s="13" t="s">
        <v>781</v>
      </c>
      <c r="D679" s="13" t="s">
        <v>2494</v>
      </c>
      <c r="M679" s="137" t="s">
        <v>3373</v>
      </c>
    </row>
    <row r="680" spans="1:13" s="125" customFormat="1">
      <c r="A680" s="125" t="s">
        <v>2574</v>
      </c>
      <c r="B680" s="125" t="s">
        <v>782</v>
      </c>
      <c r="C680" s="125" t="s">
        <v>3374</v>
      </c>
      <c r="D680" s="125" t="s">
        <v>2501</v>
      </c>
    </row>
    <row r="681" spans="1:13" s="125" customFormat="1">
      <c r="A681" s="125" t="s">
        <v>2574</v>
      </c>
      <c r="B681" s="125" t="s">
        <v>783</v>
      </c>
      <c r="C681" s="125" t="s">
        <v>3375</v>
      </c>
      <c r="D681" s="125" t="s">
        <v>2501</v>
      </c>
    </row>
    <row r="682" spans="1:13" s="41" customFormat="1">
      <c r="A682" s="41" t="s">
        <v>2522</v>
      </c>
      <c r="B682" s="41" t="s">
        <v>3365</v>
      </c>
      <c r="M682" s="136"/>
    </row>
    <row r="683" spans="1:13" s="135" customFormat="1">
      <c r="A683" s="135" t="s">
        <v>2522</v>
      </c>
      <c r="B683" s="135" t="s">
        <v>3358</v>
      </c>
    </row>
    <row r="684" spans="1:13" s="135" customFormat="1">
      <c r="A684" s="135" t="s">
        <v>2495</v>
      </c>
      <c r="B684" s="135" t="s">
        <v>3376</v>
      </c>
      <c r="C684" s="135" t="s">
        <v>3377</v>
      </c>
      <c r="D684" s="135" t="s">
        <v>2501</v>
      </c>
      <c r="E684" s="135" t="s">
        <v>3378</v>
      </c>
    </row>
    <row r="685" spans="1:13">
      <c r="A685" s="13" t="s">
        <v>2492</v>
      </c>
      <c r="B685" s="13" t="s">
        <v>784</v>
      </c>
      <c r="C685" s="13" t="s">
        <v>3379</v>
      </c>
      <c r="D685" s="13" t="s">
        <v>2494</v>
      </c>
    </row>
    <row r="686" spans="1:13">
      <c r="A686" s="13" t="s">
        <v>2569</v>
      </c>
      <c r="B686" s="13" t="s">
        <v>785</v>
      </c>
      <c r="C686" s="13" t="s">
        <v>3380</v>
      </c>
      <c r="D686" s="13" t="s">
        <v>2501</v>
      </c>
    </row>
    <row r="687" spans="1:13" s="41" customFormat="1">
      <c r="A687" s="41" t="s">
        <v>2495</v>
      </c>
      <c r="B687" s="41" t="s">
        <v>3381</v>
      </c>
      <c r="C687" s="41" t="s">
        <v>2572</v>
      </c>
      <c r="D687" s="41" t="s">
        <v>2501</v>
      </c>
      <c r="E687" s="41" t="s">
        <v>3382</v>
      </c>
    </row>
    <row r="688" spans="1:13">
      <c r="A688" s="13" t="s">
        <v>2574</v>
      </c>
      <c r="B688" s="13" t="s">
        <v>786</v>
      </c>
      <c r="C688" s="13" t="s">
        <v>3383</v>
      </c>
      <c r="D688" s="13" t="s">
        <v>2501</v>
      </c>
      <c r="F688" s="123" t="s">
        <v>2576</v>
      </c>
      <c r="G688" s="123" t="s">
        <v>2577</v>
      </c>
    </row>
    <row r="689" spans="1:13" s="41" customFormat="1">
      <c r="A689" s="41" t="s">
        <v>2522</v>
      </c>
      <c r="B689" s="41" t="s">
        <v>3381</v>
      </c>
      <c r="M689" s="136"/>
    </row>
    <row r="690" spans="1:13" s="41" customFormat="1">
      <c r="A690" s="41" t="s">
        <v>2495</v>
      </c>
      <c r="B690" s="41" t="s">
        <v>3384</v>
      </c>
      <c r="C690" s="41" t="s">
        <v>2580</v>
      </c>
      <c r="D690" s="41" t="s">
        <v>2501</v>
      </c>
      <c r="E690" s="41" t="s">
        <v>3382</v>
      </c>
      <c r="M690" s="136"/>
    </row>
    <row r="691" spans="1:13">
      <c r="A691" s="13" t="s">
        <v>2581</v>
      </c>
      <c r="B691" s="13" t="s">
        <v>787</v>
      </c>
      <c r="C691" s="13" t="s">
        <v>3385</v>
      </c>
      <c r="D691" s="13" t="s">
        <v>2501</v>
      </c>
      <c r="M691" s="137"/>
    </row>
    <row r="692" spans="1:13">
      <c r="A692" s="138" t="s">
        <v>2583</v>
      </c>
      <c r="B692" s="13" t="s">
        <v>788</v>
      </c>
      <c r="C692" s="13" t="s">
        <v>3386</v>
      </c>
      <c r="D692" s="13" t="s">
        <v>2501</v>
      </c>
      <c r="E692" s="13" t="s">
        <v>3387</v>
      </c>
    </row>
    <row r="693" spans="1:13">
      <c r="A693" s="138" t="s">
        <v>2499</v>
      </c>
      <c r="B693" s="13" t="s">
        <v>789</v>
      </c>
      <c r="C693" s="13" t="s">
        <v>3388</v>
      </c>
      <c r="D693" s="13" t="s">
        <v>2501</v>
      </c>
      <c r="E693" s="13" t="s">
        <v>3389</v>
      </c>
    </row>
    <row r="694" spans="1:13">
      <c r="A694" s="13" t="s">
        <v>2574</v>
      </c>
      <c r="B694" s="13" t="s">
        <v>790</v>
      </c>
      <c r="C694" s="13" t="s">
        <v>3390</v>
      </c>
      <c r="D694" s="13" t="s">
        <v>2501</v>
      </c>
      <c r="F694" s="13" t="s">
        <v>2589</v>
      </c>
      <c r="G694" s="13" t="s">
        <v>2590</v>
      </c>
      <c r="H694" s="13" t="s">
        <v>2591</v>
      </c>
      <c r="M694" s="137"/>
    </row>
    <row r="695" spans="1:13">
      <c r="A695" s="13" t="s">
        <v>2574</v>
      </c>
      <c r="B695" s="13" t="s">
        <v>791</v>
      </c>
      <c r="C695" s="13" t="s">
        <v>3391</v>
      </c>
      <c r="D695" s="13" t="s">
        <v>2501</v>
      </c>
      <c r="F695" s="13" t="s">
        <v>2589</v>
      </c>
      <c r="G695" s="13" t="s">
        <v>2590</v>
      </c>
      <c r="H695" s="13" t="s">
        <v>2591</v>
      </c>
      <c r="M695" s="137"/>
    </row>
    <row r="696" spans="1:13" ht="16.350000000000001" customHeight="1">
      <c r="A696" s="13" t="s">
        <v>2526</v>
      </c>
      <c r="B696" s="13" t="s">
        <v>792</v>
      </c>
      <c r="D696" s="13" t="s">
        <v>2494</v>
      </c>
      <c r="M696" s="137" t="s">
        <v>3392</v>
      </c>
    </row>
    <row r="697" spans="1:13" s="125" customFormat="1">
      <c r="A697" s="125" t="s">
        <v>2574</v>
      </c>
      <c r="B697" s="125" t="s">
        <v>793</v>
      </c>
      <c r="C697" s="125" t="s">
        <v>3393</v>
      </c>
      <c r="D697" s="125" t="s">
        <v>2501</v>
      </c>
    </row>
    <row r="698" spans="1:13" s="125" customFormat="1">
      <c r="A698" s="125" t="s">
        <v>2574</v>
      </c>
      <c r="B698" s="125" t="s">
        <v>794</v>
      </c>
      <c r="C698" s="125" t="s">
        <v>3394</v>
      </c>
      <c r="D698" s="125" t="s">
        <v>2501</v>
      </c>
    </row>
    <row r="699" spans="1:13" s="41" customFormat="1">
      <c r="A699" s="41" t="s">
        <v>2522</v>
      </c>
      <c r="B699" s="41" t="s">
        <v>3384</v>
      </c>
      <c r="M699" s="136"/>
    </row>
    <row r="700" spans="1:13" s="135" customFormat="1">
      <c r="A700" s="135" t="s">
        <v>2522</v>
      </c>
      <c r="B700" s="135" t="s">
        <v>3376</v>
      </c>
    </row>
    <row r="701" spans="1:13" s="135" customFormat="1">
      <c r="A701" s="135" t="s">
        <v>2495</v>
      </c>
      <c r="B701" s="135" t="s">
        <v>3395</v>
      </c>
      <c r="C701" s="135" t="s">
        <v>2239</v>
      </c>
      <c r="D701" s="135" t="s">
        <v>2501</v>
      </c>
      <c r="E701" s="135" t="s">
        <v>3396</v>
      </c>
    </row>
    <row r="702" spans="1:13">
      <c r="A702" s="13" t="s">
        <v>2492</v>
      </c>
      <c r="B702" s="13" t="s">
        <v>795</v>
      </c>
      <c r="C702" s="13" t="s">
        <v>3397</v>
      </c>
      <c r="D702" s="13" t="s">
        <v>2494</v>
      </c>
    </row>
    <row r="703" spans="1:13">
      <c r="A703" s="13" t="s">
        <v>2569</v>
      </c>
      <c r="B703" s="13" t="s">
        <v>796</v>
      </c>
      <c r="C703" s="13" t="s">
        <v>3398</v>
      </c>
      <c r="D703" s="13" t="s">
        <v>2501</v>
      </c>
    </row>
    <row r="704" spans="1:13" s="41" customFormat="1">
      <c r="A704" s="41" t="s">
        <v>2495</v>
      </c>
      <c r="B704" s="41" t="s">
        <v>3399</v>
      </c>
      <c r="C704" s="41" t="s">
        <v>2572</v>
      </c>
      <c r="D704" s="41" t="s">
        <v>2501</v>
      </c>
      <c r="E704" s="41" t="s">
        <v>3400</v>
      </c>
    </row>
    <row r="705" spans="1:13">
      <c r="A705" s="13" t="s">
        <v>2574</v>
      </c>
      <c r="B705" s="13" t="s">
        <v>797</v>
      </c>
      <c r="C705" s="13" t="s">
        <v>3401</v>
      </c>
      <c r="D705" s="13" t="s">
        <v>2501</v>
      </c>
      <c r="F705" s="123" t="s">
        <v>2576</v>
      </c>
      <c r="G705" s="123" t="s">
        <v>2577</v>
      </c>
      <c r="H705" s="13" t="s">
        <v>2578</v>
      </c>
    </row>
    <row r="706" spans="1:13" s="41" customFormat="1">
      <c r="A706" s="41" t="s">
        <v>2522</v>
      </c>
      <c r="B706" s="41" t="s">
        <v>3399</v>
      </c>
      <c r="M706" s="136"/>
    </row>
    <row r="707" spans="1:13" s="41" customFormat="1">
      <c r="A707" s="41" t="s">
        <v>2495</v>
      </c>
      <c r="B707" s="41" t="s">
        <v>3402</v>
      </c>
      <c r="C707" s="41" t="s">
        <v>2580</v>
      </c>
      <c r="D707" s="41" t="s">
        <v>2501</v>
      </c>
      <c r="E707" s="41" t="s">
        <v>3400</v>
      </c>
      <c r="M707" s="136"/>
    </row>
    <row r="708" spans="1:13">
      <c r="A708" s="13" t="s">
        <v>2581</v>
      </c>
      <c r="B708" s="13" t="s">
        <v>798</v>
      </c>
      <c r="C708" s="13" t="s">
        <v>3403</v>
      </c>
      <c r="D708" s="13" t="s">
        <v>2501</v>
      </c>
      <c r="M708" s="137"/>
    </row>
    <row r="709" spans="1:13">
      <c r="A709" s="138" t="s">
        <v>2583</v>
      </c>
      <c r="B709" s="13" t="s">
        <v>799</v>
      </c>
      <c r="C709" s="13" t="s">
        <v>3404</v>
      </c>
      <c r="D709" s="13" t="s">
        <v>2501</v>
      </c>
      <c r="E709" s="13" t="s">
        <v>3405</v>
      </c>
    </row>
    <row r="710" spans="1:13">
      <c r="A710" s="138" t="s">
        <v>2499</v>
      </c>
      <c r="B710" s="13" t="s">
        <v>800</v>
      </c>
      <c r="C710" s="13" t="s">
        <v>3406</v>
      </c>
      <c r="D710" s="13" t="s">
        <v>2501</v>
      </c>
      <c r="E710" s="13" t="s">
        <v>3407</v>
      </c>
    </row>
    <row r="711" spans="1:13">
      <c r="A711" s="13" t="s">
        <v>2574</v>
      </c>
      <c r="B711" s="13" t="s">
        <v>801</v>
      </c>
      <c r="C711" s="13" t="s">
        <v>3408</v>
      </c>
      <c r="D711" s="13" t="s">
        <v>2501</v>
      </c>
      <c r="F711" s="13" t="s">
        <v>2589</v>
      </c>
      <c r="G711" s="13" t="s">
        <v>2590</v>
      </c>
      <c r="H711" s="13" t="s">
        <v>2591</v>
      </c>
      <c r="M711" s="137"/>
    </row>
    <row r="712" spans="1:13">
      <c r="A712" s="13" t="s">
        <v>2574</v>
      </c>
      <c r="B712" s="13" t="s">
        <v>802</v>
      </c>
      <c r="C712" s="13" t="s">
        <v>3409</v>
      </c>
      <c r="D712" s="13" t="s">
        <v>2501</v>
      </c>
      <c r="F712" s="13" t="s">
        <v>2589</v>
      </c>
      <c r="G712" s="13" t="s">
        <v>2590</v>
      </c>
      <c r="H712" s="13" t="s">
        <v>2591</v>
      </c>
      <c r="M712" s="137"/>
    </row>
    <row r="713" spans="1:13" ht="16.350000000000001" customHeight="1">
      <c r="A713" s="13" t="s">
        <v>2526</v>
      </c>
      <c r="B713" s="13" t="s">
        <v>803</v>
      </c>
      <c r="D713" s="13" t="s">
        <v>2494</v>
      </c>
      <c r="M713" s="137" t="s">
        <v>3410</v>
      </c>
    </row>
    <row r="714" spans="1:13" s="125" customFormat="1">
      <c r="A714" s="125" t="s">
        <v>2574</v>
      </c>
      <c r="B714" s="125" t="s">
        <v>804</v>
      </c>
      <c r="C714" s="125" t="s">
        <v>3411</v>
      </c>
      <c r="D714" s="125" t="s">
        <v>2501</v>
      </c>
    </row>
    <row r="715" spans="1:13" s="125" customFormat="1">
      <c r="A715" s="125" t="s">
        <v>2574</v>
      </c>
      <c r="B715" s="125" t="s">
        <v>805</v>
      </c>
      <c r="C715" s="125" t="s">
        <v>3412</v>
      </c>
      <c r="D715" s="125" t="s">
        <v>2501</v>
      </c>
    </row>
    <row r="716" spans="1:13" s="41" customFormat="1">
      <c r="A716" s="41" t="s">
        <v>2522</v>
      </c>
      <c r="B716" s="41" t="s">
        <v>3402</v>
      </c>
      <c r="M716" s="136"/>
    </row>
    <row r="717" spans="1:13" s="135" customFormat="1">
      <c r="A717" s="135" t="s">
        <v>2522</v>
      </c>
      <c r="B717" s="135" t="s">
        <v>3395</v>
      </c>
    </row>
    <row r="718" spans="1:13" s="135" customFormat="1">
      <c r="A718" s="135" t="s">
        <v>2495</v>
      </c>
      <c r="B718" s="135" t="s">
        <v>3413</v>
      </c>
      <c r="C718" s="135" t="s">
        <v>3414</v>
      </c>
      <c r="D718" s="135" t="s">
        <v>2501</v>
      </c>
      <c r="E718" s="135" t="s">
        <v>3415</v>
      </c>
    </row>
    <row r="719" spans="1:13">
      <c r="A719" s="13" t="s">
        <v>2492</v>
      </c>
      <c r="B719" s="13" t="s">
        <v>806</v>
      </c>
      <c r="C719" s="13" t="s">
        <v>3416</v>
      </c>
      <c r="D719" s="13" t="s">
        <v>2494</v>
      </c>
    </row>
    <row r="720" spans="1:13">
      <c r="A720" s="13" t="s">
        <v>2569</v>
      </c>
      <c r="B720" s="13" t="s">
        <v>807</v>
      </c>
      <c r="C720" s="13" t="s">
        <v>3417</v>
      </c>
      <c r="D720" s="13" t="s">
        <v>2501</v>
      </c>
    </row>
    <row r="721" spans="1:13" s="41" customFormat="1">
      <c r="A721" s="41" t="s">
        <v>2495</v>
      </c>
      <c r="B721" s="41" t="s">
        <v>3418</v>
      </c>
      <c r="C721" s="41" t="s">
        <v>2572</v>
      </c>
      <c r="D721" s="41" t="s">
        <v>2501</v>
      </c>
      <c r="E721" s="41" t="s">
        <v>3419</v>
      </c>
    </row>
    <row r="722" spans="1:13">
      <c r="A722" s="13" t="s">
        <v>2574</v>
      </c>
      <c r="B722" s="13" t="s">
        <v>808</v>
      </c>
      <c r="C722" s="13" t="s">
        <v>3420</v>
      </c>
      <c r="D722" s="13" t="s">
        <v>2501</v>
      </c>
      <c r="F722" s="123" t="s">
        <v>2576</v>
      </c>
      <c r="G722" s="123" t="s">
        <v>2577</v>
      </c>
      <c r="H722" s="13" t="s">
        <v>3421</v>
      </c>
    </row>
    <row r="723" spans="1:13" s="41" customFormat="1">
      <c r="A723" s="41" t="s">
        <v>2522</v>
      </c>
      <c r="B723" s="41" t="s">
        <v>3418</v>
      </c>
      <c r="M723" s="136"/>
    </row>
    <row r="724" spans="1:13" s="41" customFormat="1">
      <c r="A724" s="41" t="s">
        <v>2495</v>
      </c>
      <c r="B724" s="41" t="s">
        <v>3422</v>
      </c>
      <c r="C724" s="41" t="s">
        <v>2580</v>
      </c>
      <c r="D724" s="41" t="s">
        <v>2501</v>
      </c>
      <c r="E724" s="41" t="s">
        <v>3419</v>
      </c>
      <c r="M724" s="136"/>
    </row>
    <row r="725" spans="1:13">
      <c r="A725" s="13" t="s">
        <v>2581</v>
      </c>
      <c r="B725" s="13" t="s">
        <v>809</v>
      </c>
      <c r="C725" s="13" t="s">
        <v>3423</v>
      </c>
      <c r="D725" s="13" t="s">
        <v>2501</v>
      </c>
      <c r="M725" s="137"/>
    </row>
    <row r="726" spans="1:13">
      <c r="A726" s="138" t="s">
        <v>2583</v>
      </c>
      <c r="B726" s="13" t="s">
        <v>810</v>
      </c>
      <c r="C726" s="13" t="s">
        <v>3424</v>
      </c>
      <c r="D726" s="13" t="s">
        <v>2501</v>
      </c>
      <c r="E726" s="13" t="s">
        <v>3425</v>
      </c>
    </row>
    <row r="727" spans="1:13">
      <c r="A727" s="138" t="s">
        <v>2499</v>
      </c>
      <c r="B727" s="13" t="s">
        <v>811</v>
      </c>
      <c r="C727" s="13" t="s">
        <v>3426</v>
      </c>
      <c r="D727" s="13" t="s">
        <v>2501</v>
      </c>
      <c r="E727" s="13" t="s">
        <v>3427</v>
      </c>
    </row>
    <row r="728" spans="1:13">
      <c r="A728" s="13" t="s">
        <v>2574</v>
      </c>
      <c r="B728" s="13" t="s">
        <v>812</v>
      </c>
      <c r="C728" s="13" t="s">
        <v>3428</v>
      </c>
      <c r="D728" s="13" t="s">
        <v>2501</v>
      </c>
      <c r="F728" s="13" t="s">
        <v>2589</v>
      </c>
      <c r="G728" s="13" t="s">
        <v>2590</v>
      </c>
      <c r="H728" s="13" t="s">
        <v>2591</v>
      </c>
      <c r="M728" s="137"/>
    </row>
    <row r="729" spans="1:13">
      <c r="A729" s="13" t="s">
        <v>2574</v>
      </c>
      <c r="B729" s="13" t="s">
        <v>813</v>
      </c>
      <c r="C729" s="13" t="s">
        <v>3429</v>
      </c>
      <c r="D729" s="13" t="s">
        <v>2501</v>
      </c>
      <c r="F729" s="13" t="s">
        <v>2589</v>
      </c>
      <c r="G729" s="13" t="s">
        <v>2590</v>
      </c>
      <c r="H729" s="13" t="s">
        <v>2591</v>
      </c>
      <c r="M729" s="137"/>
    </row>
    <row r="730" spans="1:13" ht="16.350000000000001" customHeight="1">
      <c r="A730" s="13" t="s">
        <v>2526</v>
      </c>
      <c r="B730" s="13" t="s">
        <v>814</v>
      </c>
      <c r="D730" s="13" t="s">
        <v>2494</v>
      </c>
      <c r="M730" s="137" t="s">
        <v>3430</v>
      </c>
    </row>
    <row r="731" spans="1:13" s="125" customFormat="1">
      <c r="A731" s="125" t="s">
        <v>2574</v>
      </c>
      <c r="B731" s="125" t="s">
        <v>815</v>
      </c>
      <c r="C731" s="125" t="s">
        <v>3431</v>
      </c>
      <c r="D731" s="125" t="s">
        <v>2501</v>
      </c>
    </row>
    <row r="732" spans="1:13" s="125" customFormat="1">
      <c r="A732" s="125" t="s">
        <v>2574</v>
      </c>
      <c r="B732" s="125" t="s">
        <v>816</v>
      </c>
      <c r="C732" s="125" t="s">
        <v>3432</v>
      </c>
      <c r="D732" s="125" t="s">
        <v>2501</v>
      </c>
    </row>
    <row r="733" spans="1:13" s="41" customFormat="1">
      <c r="A733" s="41" t="s">
        <v>2522</v>
      </c>
      <c r="B733" s="41" t="s">
        <v>3422</v>
      </c>
      <c r="M733" s="136"/>
    </row>
    <row r="734" spans="1:13" s="135" customFormat="1">
      <c r="A734" s="135" t="s">
        <v>2522</v>
      </c>
      <c r="B734" s="135" t="s">
        <v>3413</v>
      </c>
    </row>
    <row r="735" spans="1:13" s="135" customFormat="1">
      <c r="A735" s="135" t="s">
        <v>2495</v>
      </c>
      <c r="B735" s="135" t="s">
        <v>3433</v>
      </c>
      <c r="C735" s="135" t="s">
        <v>3434</v>
      </c>
      <c r="D735" s="135" t="s">
        <v>2501</v>
      </c>
      <c r="E735" s="135" t="s">
        <v>3435</v>
      </c>
    </row>
    <row r="736" spans="1:13">
      <c r="A736" s="13" t="s">
        <v>2492</v>
      </c>
      <c r="B736" s="13" t="s">
        <v>806</v>
      </c>
      <c r="C736" s="13" t="s">
        <v>3436</v>
      </c>
      <c r="D736" s="13" t="s">
        <v>2494</v>
      </c>
    </row>
    <row r="737" spans="1:13">
      <c r="A737" s="13" t="s">
        <v>2569</v>
      </c>
      <c r="B737" s="13" t="s">
        <v>818</v>
      </c>
      <c r="C737" s="13" t="s">
        <v>3437</v>
      </c>
      <c r="D737" s="13" t="s">
        <v>2501</v>
      </c>
    </row>
    <row r="738" spans="1:13" s="41" customFormat="1">
      <c r="A738" s="41" t="s">
        <v>2495</v>
      </c>
      <c r="B738" s="41" t="s">
        <v>3438</v>
      </c>
      <c r="C738" s="41" t="s">
        <v>2572</v>
      </c>
      <c r="D738" s="41" t="s">
        <v>2501</v>
      </c>
      <c r="E738" s="41" t="s">
        <v>3439</v>
      </c>
    </row>
    <row r="739" spans="1:13">
      <c r="A739" s="13" t="s">
        <v>2574</v>
      </c>
      <c r="B739" s="13" t="s">
        <v>819</v>
      </c>
      <c r="C739" s="13" t="s">
        <v>3440</v>
      </c>
      <c r="D739" s="13" t="s">
        <v>2501</v>
      </c>
      <c r="F739" s="123" t="s">
        <v>2576</v>
      </c>
      <c r="G739" s="123" t="s">
        <v>2577</v>
      </c>
      <c r="H739" s="13" t="s">
        <v>3421</v>
      </c>
    </row>
    <row r="740" spans="1:13" s="41" customFormat="1">
      <c r="A740" s="41" t="s">
        <v>2522</v>
      </c>
      <c r="B740" s="41" t="s">
        <v>3438</v>
      </c>
      <c r="M740" s="136"/>
    </row>
    <row r="741" spans="1:13" s="41" customFormat="1">
      <c r="A741" s="41" t="s">
        <v>2495</v>
      </c>
      <c r="B741" s="41" t="s">
        <v>3441</v>
      </c>
      <c r="C741" s="41" t="s">
        <v>2580</v>
      </c>
      <c r="D741" s="41" t="s">
        <v>2501</v>
      </c>
      <c r="E741" s="41" t="s">
        <v>3439</v>
      </c>
      <c r="M741" s="136"/>
    </row>
    <row r="742" spans="1:13">
      <c r="A742" s="13" t="s">
        <v>2581</v>
      </c>
      <c r="B742" s="13" t="s">
        <v>820</v>
      </c>
      <c r="C742" s="13" t="s">
        <v>3442</v>
      </c>
      <c r="D742" s="13" t="s">
        <v>2501</v>
      </c>
      <c r="M742" s="137"/>
    </row>
    <row r="743" spans="1:13">
      <c r="A743" s="138" t="s">
        <v>2583</v>
      </c>
      <c r="B743" s="13" t="s">
        <v>821</v>
      </c>
      <c r="C743" s="13" t="s">
        <v>3443</v>
      </c>
      <c r="D743" s="13" t="s">
        <v>2501</v>
      </c>
      <c r="E743" s="13" t="s">
        <v>3444</v>
      </c>
    </row>
    <row r="744" spans="1:13">
      <c r="A744" s="138" t="s">
        <v>2499</v>
      </c>
      <c r="B744" s="13" t="s">
        <v>822</v>
      </c>
      <c r="C744" s="13" t="s">
        <v>3445</v>
      </c>
      <c r="D744" s="13" t="s">
        <v>2501</v>
      </c>
      <c r="E744" s="13" t="s">
        <v>3446</v>
      </c>
    </row>
    <row r="745" spans="1:13">
      <c r="A745" s="13" t="s">
        <v>2574</v>
      </c>
      <c r="B745" s="13" t="s">
        <v>823</v>
      </c>
      <c r="C745" s="13" t="s">
        <v>3447</v>
      </c>
      <c r="D745" s="13" t="s">
        <v>2501</v>
      </c>
      <c r="F745" s="13" t="s">
        <v>2589</v>
      </c>
      <c r="G745" s="13" t="s">
        <v>2590</v>
      </c>
      <c r="H745" s="13" t="s">
        <v>2591</v>
      </c>
      <c r="M745" s="137"/>
    </row>
    <row r="746" spans="1:13">
      <c r="A746" s="13" t="s">
        <v>2574</v>
      </c>
      <c r="B746" s="13" t="s">
        <v>824</v>
      </c>
      <c r="C746" s="13" t="s">
        <v>3448</v>
      </c>
      <c r="D746" s="13" t="s">
        <v>2501</v>
      </c>
      <c r="F746" s="13" t="s">
        <v>2589</v>
      </c>
      <c r="G746" s="13" t="s">
        <v>2590</v>
      </c>
      <c r="H746" s="13" t="s">
        <v>2591</v>
      </c>
      <c r="M746" s="137"/>
    </row>
    <row r="747" spans="1:13" ht="16.350000000000001" customHeight="1">
      <c r="A747" s="13" t="s">
        <v>2526</v>
      </c>
      <c r="B747" s="13" t="s">
        <v>825</v>
      </c>
      <c r="D747" s="13" t="s">
        <v>2494</v>
      </c>
      <c r="M747" s="137" t="s">
        <v>3449</v>
      </c>
    </row>
    <row r="748" spans="1:13" s="125" customFormat="1">
      <c r="A748" s="125" t="s">
        <v>2574</v>
      </c>
      <c r="B748" s="125" t="s">
        <v>826</v>
      </c>
      <c r="C748" s="125" t="s">
        <v>3450</v>
      </c>
      <c r="D748" s="125" t="s">
        <v>2501</v>
      </c>
    </row>
    <row r="749" spans="1:13" s="142" customFormat="1">
      <c r="A749" s="142" t="s">
        <v>2574</v>
      </c>
      <c r="B749" s="142" t="s">
        <v>827</v>
      </c>
      <c r="C749" s="142" t="s">
        <v>3451</v>
      </c>
      <c r="D749" s="142" t="s">
        <v>2501</v>
      </c>
    </row>
    <row r="750" spans="1:13" s="41" customFormat="1">
      <c r="A750" s="41" t="s">
        <v>2522</v>
      </c>
      <c r="B750" s="41" t="s">
        <v>3441</v>
      </c>
      <c r="M750" s="136"/>
    </row>
    <row r="751" spans="1:13" s="135" customFormat="1">
      <c r="A751" s="135" t="s">
        <v>2522</v>
      </c>
      <c r="B751" s="135" t="s">
        <v>3433</v>
      </c>
    </row>
    <row r="752" spans="1:13" s="135" customFormat="1">
      <c r="A752" s="135" t="s">
        <v>2495</v>
      </c>
      <c r="B752" s="135" t="s">
        <v>3452</v>
      </c>
      <c r="C752" s="135" t="s">
        <v>3453</v>
      </c>
      <c r="D752" s="135" t="s">
        <v>2501</v>
      </c>
      <c r="E752" s="135" t="s">
        <v>3454</v>
      </c>
    </row>
    <row r="753" spans="1:13">
      <c r="A753" s="13" t="s">
        <v>2492</v>
      </c>
      <c r="B753" s="13" t="s">
        <v>828</v>
      </c>
      <c r="C753" s="13" t="s">
        <v>3455</v>
      </c>
      <c r="D753" s="13" t="s">
        <v>2494</v>
      </c>
    </row>
    <row r="754" spans="1:13">
      <c r="A754" s="13" t="s">
        <v>2569</v>
      </c>
      <c r="B754" s="13" t="s">
        <v>829</v>
      </c>
      <c r="C754" s="13" t="s">
        <v>3456</v>
      </c>
      <c r="D754" s="13" t="s">
        <v>2501</v>
      </c>
    </row>
    <row r="755" spans="1:13" s="41" customFormat="1">
      <c r="A755" s="41" t="s">
        <v>2495</v>
      </c>
      <c r="B755" s="41" t="s">
        <v>3457</v>
      </c>
      <c r="C755" s="41" t="s">
        <v>2572</v>
      </c>
      <c r="D755" s="41" t="s">
        <v>2501</v>
      </c>
      <c r="E755" s="41" t="s">
        <v>3458</v>
      </c>
    </row>
    <row r="756" spans="1:13">
      <c r="A756" s="13" t="s">
        <v>2574</v>
      </c>
      <c r="B756" s="13" t="s">
        <v>830</v>
      </c>
      <c r="C756" s="13" t="s">
        <v>3459</v>
      </c>
      <c r="D756" s="13" t="s">
        <v>2501</v>
      </c>
      <c r="F756" s="123" t="s">
        <v>2576</v>
      </c>
      <c r="G756" s="123" t="s">
        <v>2577</v>
      </c>
      <c r="H756" s="13" t="s">
        <v>3421</v>
      </c>
    </row>
    <row r="757" spans="1:13" s="41" customFormat="1">
      <c r="A757" s="41" t="s">
        <v>2522</v>
      </c>
      <c r="B757" s="41" t="s">
        <v>3457</v>
      </c>
      <c r="M757" s="136"/>
    </row>
    <row r="758" spans="1:13" s="41" customFormat="1">
      <c r="A758" s="41" t="s">
        <v>2495</v>
      </c>
      <c r="B758" s="41" t="s">
        <v>3460</v>
      </c>
      <c r="C758" s="41" t="s">
        <v>2580</v>
      </c>
      <c r="D758" s="41" t="s">
        <v>2501</v>
      </c>
      <c r="E758" s="41" t="s">
        <v>3458</v>
      </c>
      <c r="M758" s="136"/>
    </row>
    <row r="759" spans="1:13">
      <c r="A759" s="13" t="s">
        <v>2581</v>
      </c>
      <c r="B759" s="13" t="s">
        <v>831</v>
      </c>
      <c r="C759" s="13" t="s">
        <v>3461</v>
      </c>
      <c r="D759" s="13" t="s">
        <v>2501</v>
      </c>
      <c r="M759" s="137"/>
    </row>
    <row r="760" spans="1:13">
      <c r="A760" s="138" t="s">
        <v>2583</v>
      </c>
      <c r="B760" s="13" t="s">
        <v>832</v>
      </c>
      <c r="C760" s="13" t="s">
        <v>3462</v>
      </c>
      <c r="D760" s="13" t="s">
        <v>2501</v>
      </c>
      <c r="E760" s="13" t="s">
        <v>3463</v>
      </c>
    </row>
    <row r="761" spans="1:13">
      <c r="A761" s="138" t="s">
        <v>2499</v>
      </c>
      <c r="B761" s="13" t="s">
        <v>833</v>
      </c>
      <c r="C761" s="13" t="s">
        <v>3464</v>
      </c>
      <c r="D761" s="13" t="s">
        <v>2501</v>
      </c>
      <c r="E761" s="13" t="s">
        <v>3465</v>
      </c>
    </row>
    <row r="762" spans="1:13">
      <c r="A762" s="13" t="s">
        <v>2574</v>
      </c>
      <c r="B762" s="13" t="s">
        <v>834</v>
      </c>
      <c r="C762" s="13" t="s">
        <v>3466</v>
      </c>
      <c r="D762" s="13" t="s">
        <v>2501</v>
      </c>
      <c r="F762" s="13" t="s">
        <v>2589</v>
      </c>
      <c r="G762" s="13" t="s">
        <v>2590</v>
      </c>
      <c r="H762" s="13" t="s">
        <v>2591</v>
      </c>
      <c r="M762" s="137"/>
    </row>
    <row r="763" spans="1:13">
      <c r="A763" s="13" t="s">
        <v>2574</v>
      </c>
      <c r="B763" s="13" t="s">
        <v>835</v>
      </c>
      <c r="C763" s="13" t="s">
        <v>3467</v>
      </c>
      <c r="D763" s="13" t="s">
        <v>2501</v>
      </c>
      <c r="F763" s="13" t="s">
        <v>2589</v>
      </c>
      <c r="G763" s="13" t="s">
        <v>2590</v>
      </c>
      <c r="H763" s="13" t="s">
        <v>2591</v>
      </c>
      <c r="M763" s="137"/>
    </row>
    <row r="764" spans="1:13" ht="16.350000000000001" customHeight="1">
      <c r="A764" s="13" t="s">
        <v>2526</v>
      </c>
      <c r="B764" s="13" t="s">
        <v>836</v>
      </c>
      <c r="D764" s="13" t="s">
        <v>2494</v>
      </c>
      <c r="M764" s="137" t="s">
        <v>3468</v>
      </c>
    </row>
    <row r="765" spans="1:13" s="125" customFormat="1">
      <c r="A765" s="125" t="s">
        <v>2574</v>
      </c>
      <c r="B765" s="125" t="s">
        <v>837</v>
      </c>
      <c r="C765" s="125" t="s">
        <v>3469</v>
      </c>
      <c r="D765" s="125" t="s">
        <v>2501</v>
      </c>
    </row>
    <row r="766" spans="1:13" s="125" customFormat="1">
      <c r="A766" s="125" t="s">
        <v>2574</v>
      </c>
      <c r="B766" s="125" t="s">
        <v>838</v>
      </c>
      <c r="C766" s="125" t="s">
        <v>3470</v>
      </c>
      <c r="D766" s="125" t="s">
        <v>2501</v>
      </c>
    </row>
    <row r="767" spans="1:13" s="41" customFormat="1">
      <c r="A767" s="41" t="s">
        <v>2522</v>
      </c>
      <c r="B767" s="41" t="s">
        <v>3460</v>
      </c>
      <c r="M767" s="136"/>
    </row>
    <row r="768" spans="1:13" s="135" customFormat="1">
      <c r="A768" s="135" t="s">
        <v>2522</v>
      </c>
      <c r="B768" s="135" t="s">
        <v>3452</v>
      </c>
    </row>
    <row r="769" spans="1:13" s="135" customFormat="1">
      <c r="A769" s="135" t="s">
        <v>2495</v>
      </c>
      <c r="B769" s="135" t="s">
        <v>3471</v>
      </c>
      <c r="C769" s="135" t="s">
        <v>3472</v>
      </c>
      <c r="D769" s="135" t="s">
        <v>2501</v>
      </c>
      <c r="E769" s="135" t="s">
        <v>3473</v>
      </c>
    </row>
    <row r="770" spans="1:13">
      <c r="A770" s="13" t="s">
        <v>2492</v>
      </c>
      <c r="B770" s="13" t="s">
        <v>839</v>
      </c>
      <c r="C770" s="13" t="s">
        <v>3474</v>
      </c>
      <c r="D770" s="13" t="s">
        <v>2494</v>
      </c>
    </row>
    <row r="771" spans="1:13">
      <c r="A771" s="13" t="s">
        <v>2569</v>
      </c>
      <c r="B771" s="13" t="s">
        <v>840</v>
      </c>
      <c r="C771" s="13" t="s">
        <v>3475</v>
      </c>
      <c r="D771" s="13" t="s">
        <v>2501</v>
      </c>
    </row>
    <row r="772" spans="1:13" s="41" customFormat="1">
      <c r="A772" s="41" t="s">
        <v>2495</v>
      </c>
      <c r="B772" s="41" t="s">
        <v>3476</v>
      </c>
      <c r="C772" s="41" t="s">
        <v>2572</v>
      </c>
      <c r="D772" s="41" t="s">
        <v>2501</v>
      </c>
      <c r="E772" s="41" t="s">
        <v>3477</v>
      </c>
    </row>
    <row r="773" spans="1:13">
      <c r="A773" s="13" t="s">
        <v>2574</v>
      </c>
      <c r="B773" s="13" t="s">
        <v>841</v>
      </c>
      <c r="C773" s="13" t="s">
        <v>3478</v>
      </c>
      <c r="D773" s="13" t="s">
        <v>2501</v>
      </c>
      <c r="F773" s="123" t="s">
        <v>2576</v>
      </c>
      <c r="G773" s="123" t="s">
        <v>2577</v>
      </c>
      <c r="H773" s="13" t="s">
        <v>2578</v>
      </c>
    </row>
    <row r="774" spans="1:13" s="41" customFormat="1">
      <c r="A774" s="41" t="s">
        <v>2522</v>
      </c>
      <c r="B774" s="41" t="s">
        <v>3476</v>
      </c>
      <c r="M774" s="136"/>
    </row>
    <row r="775" spans="1:13" s="41" customFormat="1">
      <c r="A775" s="41" t="s">
        <v>2495</v>
      </c>
      <c r="B775" s="41" t="s">
        <v>3479</v>
      </c>
      <c r="C775" s="41" t="s">
        <v>2580</v>
      </c>
      <c r="D775" s="41" t="s">
        <v>2501</v>
      </c>
      <c r="E775" s="41" t="s">
        <v>3477</v>
      </c>
      <c r="M775" s="136"/>
    </row>
    <row r="776" spans="1:13">
      <c r="A776" s="13" t="s">
        <v>2581</v>
      </c>
      <c r="B776" s="13" t="s">
        <v>842</v>
      </c>
      <c r="C776" s="13" t="s">
        <v>3480</v>
      </c>
      <c r="D776" s="13" t="s">
        <v>2501</v>
      </c>
      <c r="M776" s="137"/>
    </row>
    <row r="777" spans="1:13">
      <c r="A777" s="138" t="s">
        <v>2583</v>
      </c>
      <c r="B777" s="13" t="s">
        <v>843</v>
      </c>
      <c r="C777" s="13" t="s">
        <v>3481</v>
      </c>
      <c r="D777" s="13" t="s">
        <v>2501</v>
      </c>
      <c r="E777" s="13" t="s">
        <v>3482</v>
      </c>
    </row>
    <row r="778" spans="1:13">
      <c r="A778" s="138" t="s">
        <v>2499</v>
      </c>
      <c r="B778" s="13" t="s">
        <v>844</v>
      </c>
      <c r="C778" s="13" t="s">
        <v>3483</v>
      </c>
      <c r="D778" s="13" t="s">
        <v>2501</v>
      </c>
      <c r="E778" s="13" t="s">
        <v>3484</v>
      </c>
    </row>
    <row r="779" spans="1:13">
      <c r="A779" s="13" t="s">
        <v>2574</v>
      </c>
      <c r="B779" s="13" t="s">
        <v>845</v>
      </c>
      <c r="C779" s="13" t="s">
        <v>3485</v>
      </c>
      <c r="D779" s="13" t="s">
        <v>2501</v>
      </c>
      <c r="F779" s="13" t="s">
        <v>2589</v>
      </c>
      <c r="G779" s="13" t="s">
        <v>2590</v>
      </c>
      <c r="H779" s="13" t="s">
        <v>2591</v>
      </c>
      <c r="M779" s="137"/>
    </row>
    <row r="780" spans="1:13">
      <c r="A780" s="13" t="s">
        <v>2574</v>
      </c>
      <c r="B780" s="13" t="s">
        <v>846</v>
      </c>
      <c r="C780" s="13" t="s">
        <v>3486</v>
      </c>
      <c r="D780" s="13" t="s">
        <v>2501</v>
      </c>
      <c r="F780" s="13" t="s">
        <v>2589</v>
      </c>
      <c r="G780" s="13" t="s">
        <v>2590</v>
      </c>
      <c r="H780" s="13" t="s">
        <v>2591</v>
      </c>
      <c r="M780" s="137"/>
    </row>
    <row r="781" spans="1:13" ht="16.350000000000001" customHeight="1">
      <c r="A781" s="13" t="s">
        <v>2526</v>
      </c>
      <c r="B781" s="13" t="s">
        <v>847</v>
      </c>
      <c r="D781" s="13" t="s">
        <v>2494</v>
      </c>
      <c r="M781" s="137" t="s">
        <v>3487</v>
      </c>
    </row>
    <row r="782" spans="1:13" s="125" customFormat="1">
      <c r="A782" s="125" t="s">
        <v>2574</v>
      </c>
      <c r="B782" s="125" t="s">
        <v>848</v>
      </c>
      <c r="C782" s="125" t="s">
        <v>3488</v>
      </c>
      <c r="D782" s="125" t="s">
        <v>2501</v>
      </c>
    </row>
    <row r="783" spans="1:13" s="125" customFormat="1">
      <c r="A783" s="125" t="s">
        <v>2574</v>
      </c>
      <c r="B783" s="125" t="s">
        <v>849</v>
      </c>
      <c r="C783" s="125" t="s">
        <v>3489</v>
      </c>
      <c r="D783" s="125" t="s">
        <v>2501</v>
      </c>
    </row>
    <row r="784" spans="1:13" s="41" customFormat="1">
      <c r="A784" s="41" t="s">
        <v>2522</v>
      </c>
      <c r="B784" s="41" t="s">
        <v>3479</v>
      </c>
      <c r="M784" s="136"/>
    </row>
    <row r="785" spans="1:13" s="135" customFormat="1">
      <c r="A785" s="135" t="s">
        <v>2522</v>
      </c>
      <c r="B785" s="135" t="s">
        <v>3471</v>
      </c>
    </row>
    <row r="786" spans="1:13" s="135" customFormat="1">
      <c r="A786" s="135" t="s">
        <v>2495</v>
      </c>
      <c r="B786" s="135" t="s">
        <v>3490</v>
      </c>
      <c r="C786" s="135" t="s">
        <v>3491</v>
      </c>
      <c r="D786" s="135" t="s">
        <v>2501</v>
      </c>
      <c r="E786" s="135" t="s">
        <v>3492</v>
      </c>
    </row>
    <row r="787" spans="1:13">
      <c r="A787" s="13" t="s">
        <v>2492</v>
      </c>
      <c r="B787" s="13" t="s">
        <v>850</v>
      </c>
      <c r="C787" s="13" t="s">
        <v>3493</v>
      </c>
      <c r="D787" s="13" t="s">
        <v>2494</v>
      </c>
    </row>
    <row r="788" spans="1:13">
      <c r="A788" s="13" t="s">
        <v>2569</v>
      </c>
      <c r="B788" s="13" t="s">
        <v>851</v>
      </c>
      <c r="C788" s="13" t="s">
        <v>3494</v>
      </c>
      <c r="D788" s="13" t="s">
        <v>2501</v>
      </c>
    </row>
    <row r="789" spans="1:13" s="41" customFormat="1">
      <c r="A789" s="41" t="s">
        <v>2495</v>
      </c>
      <c r="B789" s="41" t="s">
        <v>3495</v>
      </c>
      <c r="C789" s="41" t="s">
        <v>2572</v>
      </c>
      <c r="D789" s="41" t="s">
        <v>2501</v>
      </c>
      <c r="E789" s="41" t="s">
        <v>3496</v>
      </c>
    </row>
    <row r="790" spans="1:13">
      <c r="A790" s="13" t="s">
        <v>2574</v>
      </c>
      <c r="B790" s="13" t="s">
        <v>852</v>
      </c>
      <c r="C790" s="13" t="s">
        <v>3497</v>
      </c>
      <c r="D790" s="13" t="s">
        <v>2501</v>
      </c>
      <c r="F790" s="123" t="s">
        <v>2576</v>
      </c>
      <c r="G790" s="123" t="s">
        <v>2577</v>
      </c>
      <c r="H790" s="13" t="s">
        <v>2578</v>
      </c>
    </row>
    <row r="791" spans="1:13" s="41" customFormat="1">
      <c r="A791" s="41" t="s">
        <v>2522</v>
      </c>
      <c r="B791" s="41" t="s">
        <v>3495</v>
      </c>
      <c r="M791" s="136"/>
    </row>
    <row r="792" spans="1:13" s="41" customFormat="1">
      <c r="A792" s="41" t="s">
        <v>2495</v>
      </c>
      <c r="B792" s="41" t="s">
        <v>3498</v>
      </c>
      <c r="C792" s="41" t="s">
        <v>2580</v>
      </c>
      <c r="D792" s="41" t="s">
        <v>2501</v>
      </c>
      <c r="E792" s="41" t="s">
        <v>3496</v>
      </c>
      <c r="M792" s="136"/>
    </row>
    <row r="793" spans="1:13">
      <c r="A793" s="13" t="s">
        <v>2581</v>
      </c>
      <c r="B793" s="13" t="s">
        <v>853</v>
      </c>
      <c r="C793" s="13" t="s">
        <v>3499</v>
      </c>
      <c r="D793" s="13" t="s">
        <v>2501</v>
      </c>
      <c r="M793" s="137"/>
    </row>
    <row r="794" spans="1:13">
      <c r="A794" s="138" t="s">
        <v>2583</v>
      </c>
      <c r="B794" s="13" t="s">
        <v>854</v>
      </c>
      <c r="C794" s="13" t="s">
        <v>3500</v>
      </c>
      <c r="D794" s="13" t="s">
        <v>2501</v>
      </c>
      <c r="E794" s="13" t="s">
        <v>3501</v>
      </c>
    </row>
    <row r="795" spans="1:13">
      <c r="A795" s="138" t="s">
        <v>2499</v>
      </c>
      <c r="B795" s="13" t="s">
        <v>855</v>
      </c>
      <c r="C795" s="13" t="s">
        <v>3502</v>
      </c>
      <c r="D795" s="13" t="s">
        <v>2501</v>
      </c>
      <c r="E795" s="13" t="s">
        <v>3503</v>
      </c>
    </row>
    <row r="796" spans="1:13">
      <c r="A796" s="13" t="s">
        <v>2574</v>
      </c>
      <c r="B796" s="13" t="s">
        <v>856</v>
      </c>
      <c r="C796" s="13" t="s">
        <v>3504</v>
      </c>
      <c r="D796" s="13" t="s">
        <v>2501</v>
      </c>
      <c r="F796" s="13" t="s">
        <v>2589</v>
      </c>
      <c r="G796" s="13" t="s">
        <v>2590</v>
      </c>
      <c r="H796" s="13" t="s">
        <v>2591</v>
      </c>
      <c r="M796" s="137"/>
    </row>
    <row r="797" spans="1:13">
      <c r="A797" s="13" t="s">
        <v>2574</v>
      </c>
      <c r="B797" s="13" t="s">
        <v>857</v>
      </c>
      <c r="C797" s="13" t="s">
        <v>3505</v>
      </c>
      <c r="D797" s="13" t="s">
        <v>2501</v>
      </c>
      <c r="F797" s="13" t="s">
        <v>2589</v>
      </c>
      <c r="G797" s="13" t="s">
        <v>2590</v>
      </c>
      <c r="H797" s="13" t="s">
        <v>2591</v>
      </c>
      <c r="M797" s="137"/>
    </row>
    <row r="798" spans="1:13" ht="16.350000000000001" customHeight="1">
      <c r="A798" s="13" t="s">
        <v>2526</v>
      </c>
      <c r="B798" s="13" t="s">
        <v>858</v>
      </c>
      <c r="D798" s="13" t="s">
        <v>2494</v>
      </c>
      <c r="M798" s="137" t="s">
        <v>3506</v>
      </c>
    </row>
    <row r="799" spans="1:13" s="125" customFormat="1">
      <c r="A799" s="125" t="s">
        <v>2574</v>
      </c>
      <c r="B799" s="125" t="s">
        <v>859</v>
      </c>
      <c r="C799" s="125" t="s">
        <v>3507</v>
      </c>
      <c r="D799" s="125" t="s">
        <v>2501</v>
      </c>
    </row>
    <row r="800" spans="1:13" s="125" customFormat="1">
      <c r="A800" s="125" t="s">
        <v>2574</v>
      </c>
      <c r="B800" s="125" t="s">
        <v>860</v>
      </c>
      <c r="C800" s="125" t="s">
        <v>3508</v>
      </c>
      <c r="D800" s="125" t="s">
        <v>2501</v>
      </c>
    </row>
    <row r="801" spans="1:13" s="41" customFormat="1">
      <c r="A801" s="41" t="s">
        <v>2522</v>
      </c>
      <c r="B801" s="41" t="s">
        <v>3498</v>
      </c>
      <c r="M801" s="136"/>
    </row>
    <row r="802" spans="1:13" s="135" customFormat="1">
      <c r="A802" s="135" t="s">
        <v>2522</v>
      </c>
      <c r="B802" s="135" t="s">
        <v>3490</v>
      </c>
    </row>
    <row r="803" spans="1:13" s="135" customFormat="1">
      <c r="A803" s="135" t="s">
        <v>2495</v>
      </c>
      <c r="B803" s="135" t="s">
        <v>3509</v>
      </c>
      <c r="C803" s="135" t="s">
        <v>3510</v>
      </c>
      <c r="D803" s="135" t="s">
        <v>2501</v>
      </c>
      <c r="E803" s="135" t="s">
        <v>3511</v>
      </c>
    </row>
    <row r="804" spans="1:13">
      <c r="A804" s="13" t="s">
        <v>2492</v>
      </c>
      <c r="B804" s="13" t="s">
        <v>861</v>
      </c>
      <c r="C804" s="13" t="s">
        <v>3512</v>
      </c>
      <c r="D804" s="13" t="s">
        <v>2494</v>
      </c>
    </row>
    <row r="805" spans="1:13">
      <c r="A805" s="13" t="s">
        <v>2569</v>
      </c>
      <c r="B805" s="13" t="s">
        <v>862</v>
      </c>
      <c r="C805" s="13" t="s">
        <v>3513</v>
      </c>
      <c r="D805" s="13" t="s">
        <v>2501</v>
      </c>
    </row>
    <row r="806" spans="1:13" s="41" customFormat="1">
      <c r="A806" s="41" t="s">
        <v>2495</v>
      </c>
      <c r="B806" s="41" t="s">
        <v>3514</v>
      </c>
      <c r="C806" s="41" t="s">
        <v>2572</v>
      </c>
      <c r="D806" s="41" t="s">
        <v>2501</v>
      </c>
      <c r="E806" s="41" t="s">
        <v>3515</v>
      </c>
    </row>
    <row r="807" spans="1:13">
      <c r="A807" s="13" t="s">
        <v>3516</v>
      </c>
      <c r="B807" s="13" t="s">
        <v>863</v>
      </c>
      <c r="C807" s="13" t="s">
        <v>3517</v>
      </c>
      <c r="D807" s="13" t="s">
        <v>2501</v>
      </c>
    </row>
    <row r="808" spans="1:13">
      <c r="A808" s="13" t="s">
        <v>2574</v>
      </c>
      <c r="B808" s="13" t="s">
        <v>867</v>
      </c>
      <c r="C808" s="13" t="s">
        <v>3518</v>
      </c>
      <c r="D808" s="13" t="s">
        <v>2501</v>
      </c>
      <c r="E808" s="13" t="s">
        <v>3519</v>
      </c>
      <c r="F808" s="123" t="s">
        <v>2576</v>
      </c>
      <c r="G808" s="123" t="s">
        <v>2577</v>
      </c>
      <c r="H808" s="13" t="s">
        <v>2578</v>
      </c>
    </row>
    <row r="809" spans="1:13">
      <c r="A809" s="13" t="s">
        <v>2574</v>
      </c>
      <c r="B809" s="13" t="s">
        <v>868</v>
      </c>
      <c r="C809" s="13" t="s">
        <v>3520</v>
      </c>
      <c r="D809" s="13" t="s">
        <v>2501</v>
      </c>
      <c r="E809" s="13" t="s">
        <v>3521</v>
      </c>
      <c r="F809" s="123" t="s">
        <v>2576</v>
      </c>
      <c r="G809" s="123" t="s">
        <v>2577</v>
      </c>
      <c r="H809" s="13" t="s">
        <v>2578</v>
      </c>
    </row>
    <row r="810" spans="1:13">
      <c r="A810" s="13" t="s">
        <v>2574</v>
      </c>
      <c r="B810" s="13" t="s">
        <v>869</v>
      </c>
      <c r="C810" s="13" t="s">
        <v>3522</v>
      </c>
      <c r="D810" s="13" t="s">
        <v>2501</v>
      </c>
      <c r="E810" s="13" t="s">
        <v>3523</v>
      </c>
      <c r="F810" s="123" t="s">
        <v>2576</v>
      </c>
      <c r="G810" s="123" t="s">
        <v>2577</v>
      </c>
      <c r="H810" s="13" t="s">
        <v>2578</v>
      </c>
    </row>
    <row r="811" spans="1:13" s="41" customFormat="1">
      <c r="A811" s="41" t="s">
        <v>2522</v>
      </c>
      <c r="B811" s="41" t="s">
        <v>3514</v>
      </c>
      <c r="M811" s="136"/>
    </row>
    <row r="812" spans="1:13" s="41" customFormat="1">
      <c r="A812" s="41" t="s">
        <v>2495</v>
      </c>
      <c r="B812" s="41" t="s">
        <v>3524</v>
      </c>
      <c r="C812" s="41" t="s">
        <v>2580</v>
      </c>
      <c r="D812" s="41" t="s">
        <v>2501</v>
      </c>
      <c r="E812" s="41" t="s">
        <v>3515</v>
      </c>
      <c r="M812" s="136"/>
    </row>
    <row r="813" spans="1:13">
      <c r="A813" s="13" t="s">
        <v>2581</v>
      </c>
      <c r="B813" s="13" t="s">
        <v>870</v>
      </c>
      <c r="C813" s="13" t="s">
        <v>3525</v>
      </c>
      <c r="D813" s="13" t="s">
        <v>2501</v>
      </c>
      <c r="M813" s="137"/>
    </row>
    <row r="814" spans="1:13">
      <c r="A814" s="138" t="s">
        <v>2583</v>
      </c>
      <c r="B814" s="13" t="s">
        <v>871</v>
      </c>
      <c r="C814" s="13" t="s">
        <v>3526</v>
      </c>
      <c r="D814" s="13" t="s">
        <v>2501</v>
      </c>
      <c r="E814" s="13" t="s">
        <v>3527</v>
      </c>
    </row>
    <row r="815" spans="1:13">
      <c r="A815" s="138" t="s">
        <v>2499</v>
      </c>
      <c r="B815" s="13" t="s">
        <v>872</v>
      </c>
      <c r="C815" s="13" t="s">
        <v>3528</v>
      </c>
      <c r="D815" s="13" t="s">
        <v>2501</v>
      </c>
      <c r="E815" s="13" t="s">
        <v>3529</v>
      </c>
    </row>
    <row r="816" spans="1:13">
      <c r="A816" s="13" t="s">
        <v>2574</v>
      </c>
      <c r="B816" s="13" t="s">
        <v>873</v>
      </c>
      <c r="C816" s="13" t="s">
        <v>3530</v>
      </c>
      <c r="D816" s="13" t="s">
        <v>2501</v>
      </c>
      <c r="F816" s="13" t="s">
        <v>2589</v>
      </c>
      <c r="G816" s="13" t="s">
        <v>2590</v>
      </c>
      <c r="H816" s="13" t="s">
        <v>2591</v>
      </c>
      <c r="M816" s="137"/>
    </row>
    <row r="817" spans="1:13">
      <c r="A817" s="13" t="s">
        <v>2574</v>
      </c>
      <c r="B817" s="13" t="s">
        <v>874</v>
      </c>
      <c r="C817" s="13" t="s">
        <v>3531</v>
      </c>
      <c r="D817" s="13" t="s">
        <v>2501</v>
      </c>
      <c r="F817" s="13" t="s">
        <v>2589</v>
      </c>
      <c r="G817" s="13" t="s">
        <v>2590</v>
      </c>
      <c r="H817" s="13" t="s">
        <v>2591</v>
      </c>
      <c r="M817" s="137"/>
    </row>
    <row r="818" spans="1:13" ht="16.350000000000001" customHeight="1">
      <c r="A818" s="13" t="s">
        <v>2526</v>
      </c>
      <c r="B818" s="13" t="s">
        <v>875</v>
      </c>
      <c r="D818" s="13" t="s">
        <v>2494</v>
      </c>
      <c r="M818" s="137" t="s">
        <v>3532</v>
      </c>
    </row>
    <row r="819" spans="1:13" s="125" customFormat="1">
      <c r="A819" s="125" t="s">
        <v>2574</v>
      </c>
      <c r="B819" s="125" t="s">
        <v>876</v>
      </c>
      <c r="C819" s="125" t="s">
        <v>3533</v>
      </c>
      <c r="D819" s="125" t="s">
        <v>2501</v>
      </c>
    </row>
    <row r="820" spans="1:13" s="125" customFormat="1">
      <c r="A820" s="125" t="s">
        <v>2574</v>
      </c>
      <c r="B820" s="125" t="s">
        <v>877</v>
      </c>
      <c r="C820" s="125" t="s">
        <v>3534</v>
      </c>
      <c r="D820" s="125" t="s">
        <v>2501</v>
      </c>
    </row>
    <row r="821" spans="1:13" s="41" customFormat="1">
      <c r="A821" s="41" t="s">
        <v>2522</v>
      </c>
      <c r="B821" s="41" t="s">
        <v>3524</v>
      </c>
      <c r="M821" s="136"/>
    </row>
    <row r="822" spans="1:13" s="135" customFormat="1">
      <c r="A822" s="135" t="s">
        <v>2522</v>
      </c>
      <c r="B822" s="135" t="s">
        <v>3509</v>
      </c>
    </row>
    <row r="823" spans="1:13" s="135" customFormat="1">
      <c r="A823" s="135" t="s">
        <v>2495</v>
      </c>
      <c r="B823" s="135" t="s">
        <v>3535</v>
      </c>
      <c r="C823" s="135" t="s">
        <v>3536</v>
      </c>
      <c r="D823" s="135" t="s">
        <v>2501</v>
      </c>
      <c r="E823" s="135" t="s">
        <v>3537</v>
      </c>
    </row>
    <row r="824" spans="1:13">
      <c r="A824" s="13" t="s">
        <v>2492</v>
      </c>
      <c r="B824" s="13" t="s">
        <v>878</v>
      </c>
      <c r="C824" s="13" t="s">
        <v>3538</v>
      </c>
      <c r="D824" s="13" t="s">
        <v>2494</v>
      </c>
    </row>
    <row r="825" spans="1:13">
      <c r="A825" s="13" t="s">
        <v>2569</v>
      </c>
      <c r="B825" s="13" t="s">
        <v>879</v>
      </c>
      <c r="C825" s="13" t="s">
        <v>3539</v>
      </c>
      <c r="D825" s="13" t="s">
        <v>2501</v>
      </c>
    </row>
    <row r="826" spans="1:13" s="41" customFormat="1">
      <c r="A826" s="41" t="s">
        <v>2495</v>
      </c>
      <c r="B826" s="41" t="s">
        <v>3540</v>
      </c>
      <c r="C826" s="41" t="s">
        <v>2572</v>
      </c>
      <c r="D826" s="41" t="s">
        <v>2501</v>
      </c>
      <c r="E826" s="41" t="s">
        <v>3541</v>
      </c>
    </row>
    <row r="827" spans="1:13">
      <c r="A827" s="13" t="s">
        <v>3542</v>
      </c>
      <c r="B827" s="13" t="s">
        <v>880</v>
      </c>
      <c r="C827" s="13" t="s">
        <v>3543</v>
      </c>
      <c r="D827" s="13" t="s">
        <v>2501</v>
      </c>
    </row>
    <row r="828" spans="1:13">
      <c r="A828" s="13" t="s">
        <v>2574</v>
      </c>
      <c r="B828" s="13" t="s">
        <v>884</v>
      </c>
      <c r="C828" s="13" t="s">
        <v>3544</v>
      </c>
      <c r="D828" s="13" t="s">
        <v>2501</v>
      </c>
      <c r="E828" s="13" t="s">
        <v>3545</v>
      </c>
      <c r="F828" s="123" t="s">
        <v>2576</v>
      </c>
      <c r="G828" s="123" t="s">
        <v>2577</v>
      </c>
      <c r="H828" s="13" t="s">
        <v>3546</v>
      </c>
    </row>
    <row r="829" spans="1:13">
      <c r="A829" s="13" t="s">
        <v>2574</v>
      </c>
      <c r="B829" s="13" t="s">
        <v>885</v>
      </c>
      <c r="C829" s="13" t="s">
        <v>3547</v>
      </c>
      <c r="D829" s="13" t="s">
        <v>2501</v>
      </c>
      <c r="E829" s="13" t="s">
        <v>3548</v>
      </c>
      <c r="F829" s="123" t="s">
        <v>2576</v>
      </c>
      <c r="G829" s="123" t="s">
        <v>2577</v>
      </c>
      <c r="H829" s="13" t="s">
        <v>3546</v>
      </c>
    </row>
    <row r="830" spans="1:13">
      <c r="A830" s="13" t="s">
        <v>2574</v>
      </c>
      <c r="B830" s="13" t="s">
        <v>886</v>
      </c>
      <c r="C830" s="13" t="s">
        <v>3549</v>
      </c>
      <c r="D830" s="13" t="s">
        <v>2501</v>
      </c>
      <c r="E830" s="13" t="s">
        <v>3550</v>
      </c>
      <c r="F830" s="123" t="s">
        <v>2576</v>
      </c>
      <c r="G830" s="123" t="s">
        <v>2577</v>
      </c>
      <c r="H830" s="13" t="s">
        <v>3546</v>
      </c>
    </row>
    <row r="831" spans="1:13" s="41" customFormat="1">
      <c r="A831" s="41" t="s">
        <v>2522</v>
      </c>
      <c r="B831" s="41" t="s">
        <v>3540</v>
      </c>
      <c r="M831" s="136"/>
    </row>
    <row r="832" spans="1:13" s="41" customFormat="1">
      <c r="A832" s="41" t="s">
        <v>2495</v>
      </c>
      <c r="B832" s="41" t="s">
        <v>3551</v>
      </c>
      <c r="C832" s="41" t="s">
        <v>2580</v>
      </c>
      <c r="D832" s="41" t="s">
        <v>2501</v>
      </c>
      <c r="E832" s="41" t="s">
        <v>3541</v>
      </c>
      <c r="M832" s="136"/>
    </row>
    <row r="833" spans="1:13">
      <c r="A833" s="13" t="s">
        <v>2581</v>
      </c>
      <c r="B833" s="13" t="s">
        <v>887</v>
      </c>
      <c r="C833" s="13" t="s">
        <v>3552</v>
      </c>
      <c r="D833" s="13" t="s">
        <v>2501</v>
      </c>
      <c r="M833" s="137"/>
    </row>
    <row r="834" spans="1:13">
      <c r="A834" s="138" t="s">
        <v>2583</v>
      </c>
      <c r="B834" s="13" t="s">
        <v>888</v>
      </c>
      <c r="C834" s="13" t="s">
        <v>3553</v>
      </c>
      <c r="D834" s="13" t="s">
        <v>2501</v>
      </c>
      <c r="E834" s="13" t="s">
        <v>3554</v>
      </c>
    </row>
    <row r="835" spans="1:13">
      <c r="A835" s="138" t="s">
        <v>2499</v>
      </c>
      <c r="B835" s="13" t="s">
        <v>889</v>
      </c>
      <c r="C835" s="13" t="s">
        <v>3555</v>
      </c>
      <c r="D835" s="13" t="s">
        <v>2501</v>
      </c>
      <c r="E835" s="13" t="s">
        <v>3556</v>
      </c>
    </row>
    <row r="836" spans="1:13">
      <c r="A836" s="13" t="s">
        <v>2574</v>
      </c>
      <c r="B836" s="13" t="s">
        <v>890</v>
      </c>
      <c r="C836" s="13" t="s">
        <v>3557</v>
      </c>
      <c r="D836" s="13" t="s">
        <v>2501</v>
      </c>
      <c r="F836" s="13" t="s">
        <v>2589</v>
      </c>
      <c r="G836" s="13" t="s">
        <v>2590</v>
      </c>
      <c r="H836" s="13" t="s">
        <v>2591</v>
      </c>
      <c r="M836" s="137"/>
    </row>
    <row r="837" spans="1:13" s="142" customFormat="1">
      <c r="A837" s="142" t="s">
        <v>2574</v>
      </c>
      <c r="B837" s="142" t="s">
        <v>891</v>
      </c>
      <c r="C837" s="142" t="s">
        <v>3558</v>
      </c>
      <c r="D837" s="142" t="s">
        <v>2501</v>
      </c>
      <c r="F837" s="142" t="s">
        <v>2589</v>
      </c>
      <c r="G837" s="142" t="s">
        <v>2590</v>
      </c>
      <c r="H837" s="142" t="s">
        <v>2591</v>
      </c>
      <c r="M837" s="145"/>
    </row>
    <row r="838" spans="1:13" ht="16.350000000000001" customHeight="1">
      <c r="A838" s="13" t="s">
        <v>2526</v>
      </c>
      <c r="B838" s="13" t="s">
        <v>892</v>
      </c>
      <c r="D838" s="13" t="s">
        <v>2494</v>
      </c>
      <c r="M838" s="137" t="s">
        <v>3559</v>
      </c>
    </row>
    <row r="839" spans="1:13" s="125" customFormat="1">
      <c r="A839" s="125" t="s">
        <v>2574</v>
      </c>
      <c r="B839" s="125" t="s">
        <v>893</v>
      </c>
      <c r="C839" s="125" t="s">
        <v>3560</v>
      </c>
      <c r="D839" s="125" t="s">
        <v>2501</v>
      </c>
    </row>
    <row r="840" spans="1:13" s="125" customFormat="1">
      <c r="A840" s="125" t="s">
        <v>2574</v>
      </c>
      <c r="B840" s="125" t="s">
        <v>894</v>
      </c>
      <c r="C840" s="125" t="s">
        <v>3561</v>
      </c>
      <c r="D840" s="125" t="s">
        <v>2501</v>
      </c>
    </row>
    <row r="841" spans="1:13" s="41" customFormat="1">
      <c r="A841" s="41" t="s">
        <v>2522</v>
      </c>
      <c r="B841" s="41" t="s">
        <v>3551</v>
      </c>
      <c r="M841" s="136"/>
    </row>
    <row r="842" spans="1:13" s="135" customFormat="1">
      <c r="A842" s="135" t="s">
        <v>2522</v>
      </c>
      <c r="B842" s="135" t="s">
        <v>3535</v>
      </c>
    </row>
    <row r="843" spans="1:13" s="135" customFormat="1">
      <c r="A843" s="135" t="s">
        <v>2495</v>
      </c>
      <c r="B843" s="135" t="s">
        <v>3562</v>
      </c>
      <c r="C843" s="135" t="s">
        <v>3563</v>
      </c>
      <c r="D843" s="135" t="s">
        <v>2501</v>
      </c>
      <c r="E843" s="135" t="s">
        <v>3564</v>
      </c>
    </row>
    <row r="844" spans="1:13">
      <c r="A844" s="13" t="s">
        <v>2492</v>
      </c>
      <c r="B844" s="13" t="s">
        <v>895</v>
      </c>
      <c r="C844" s="13" t="s">
        <v>3565</v>
      </c>
      <c r="D844" s="13" t="s">
        <v>2494</v>
      </c>
    </row>
    <row r="845" spans="1:13">
      <c r="A845" s="13" t="s">
        <v>2569</v>
      </c>
      <c r="B845" s="13" t="s">
        <v>896</v>
      </c>
      <c r="C845" s="13" t="s">
        <v>3566</v>
      </c>
      <c r="D845" s="13" t="s">
        <v>2501</v>
      </c>
    </row>
    <row r="846" spans="1:13" s="41" customFormat="1">
      <c r="A846" s="41" t="s">
        <v>2495</v>
      </c>
      <c r="B846" s="41" t="s">
        <v>3567</v>
      </c>
      <c r="C846" s="41" t="s">
        <v>2572</v>
      </c>
      <c r="D846" s="41" t="s">
        <v>2501</v>
      </c>
      <c r="E846" s="41" t="s">
        <v>3568</v>
      </c>
    </row>
    <row r="847" spans="1:13">
      <c r="A847" s="13" t="s">
        <v>3542</v>
      </c>
      <c r="B847" s="13" t="s">
        <v>897</v>
      </c>
      <c r="C847" s="13" t="s">
        <v>3569</v>
      </c>
      <c r="D847" s="13" t="s">
        <v>2501</v>
      </c>
    </row>
    <row r="848" spans="1:13">
      <c r="A848" s="13" t="s">
        <v>2574</v>
      </c>
      <c r="B848" s="13" t="s">
        <v>901</v>
      </c>
      <c r="C848" s="13" t="s">
        <v>3570</v>
      </c>
      <c r="D848" s="13" t="s">
        <v>2501</v>
      </c>
      <c r="E848" s="13" t="s">
        <v>3571</v>
      </c>
      <c r="F848" s="123" t="s">
        <v>2576</v>
      </c>
      <c r="G848" s="123" t="s">
        <v>2577</v>
      </c>
      <c r="H848" s="13" t="s">
        <v>3546</v>
      </c>
    </row>
    <row r="849" spans="1:13">
      <c r="A849" s="13" t="s">
        <v>2574</v>
      </c>
      <c r="B849" s="13" t="s">
        <v>902</v>
      </c>
      <c r="C849" s="13" t="s">
        <v>3572</v>
      </c>
      <c r="D849" s="13" t="s">
        <v>2501</v>
      </c>
      <c r="E849" s="13" t="s">
        <v>3573</v>
      </c>
      <c r="F849" s="123" t="s">
        <v>2576</v>
      </c>
      <c r="G849" s="123" t="s">
        <v>2577</v>
      </c>
      <c r="H849" s="13" t="s">
        <v>3546</v>
      </c>
    </row>
    <row r="850" spans="1:13">
      <c r="A850" s="13" t="s">
        <v>2574</v>
      </c>
      <c r="B850" s="13" t="s">
        <v>903</v>
      </c>
      <c r="C850" s="13" t="s">
        <v>3574</v>
      </c>
      <c r="D850" s="13" t="s">
        <v>2501</v>
      </c>
      <c r="E850" s="13" t="s">
        <v>3575</v>
      </c>
      <c r="F850" s="123" t="s">
        <v>2576</v>
      </c>
      <c r="G850" s="123" t="s">
        <v>2577</v>
      </c>
      <c r="H850" s="13" t="s">
        <v>3546</v>
      </c>
    </row>
    <row r="851" spans="1:13" s="41" customFormat="1">
      <c r="A851" s="41" t="s">
        <v>2522</v>
      </c>
      <c r="B851" s="41" t="s">
        <v>3567</v>
      </c>
      <c r="M851" s="136"/>
    </row>
    <row r="852" spans="1:13" s="41" customFormat="1">
      <c r="A852" s="41" t="s">
        <v>2495</v>
      </c>
      <c r="B852" s="41" t="s">
        <v>3576</v>
      </c>
      <c r="C852" s="41" t="s">
        <v>2580</v>
      </c>
      <c r="D852" s="41" t="s">
        <v>2501</v>
      </c>
      <c r="E852" s="41" t="s">
        <v>3568</v>
      </c>
      <c r="M852" s="136"/>
    </row>
    <row r="853" spans="1:13">
      <c r="A853" s="13" t="s">
        <v>2581</v>
      </c>
      <c r="B853" s="13" t="s">
        <v>904</v>
      </c>
      <c r="C853" s="13" t="s">
        <v>3577</v>
      </c>
      <c r="D853" s="13" t="s">
        <v>2501</v>
      </c>
      <c r="M853" s="137"/>
    </row>
    <row r="854" spans="1:13">
      <c r="A854" s="138" t="s">
        <v>2583</v>
      </c>
      <c r="B854" s="13" t="s">
        <v>905</v>
      </c>
      <c r="C854" s="13" t="s">
        <v>3578</v>
      </c>
      <c r="D854" s="13" t="s">
        <v>2501</v>
      </c>
      <c r="E854" s="13" t="s">
        <v>3579</v>
      </c>
    </row>
    <row r="855" spans="1:13">
      <c r="A855" s="138" t="s">
        <v>2499</v>
      </c>
      <c r="B855" s="13" t="s">
        <v>906</v>
      </c>
      <c r="C855" s="13" t="s">
        <v>3580</v>
      </c>
      <c r="D855" s="13" t="s">
        <v>2501</v>
      </c>
      <c r="E855" s="13" t="s">
        <v>3581</v>
      </c>
    </row>
    <row r="856" spans="1:13">
      <c r="A856" s="13" t="s">
        <v>2574</v>
      </c>
      <c r="B856" s="13" t="s">
        <v>907</v>
      </c>
      <c r="C856" s="13" t="s">
        <v>3582</v>
      </c>
      <c r="D856" s="13" t="s">
        <v>2501</v>
      </c>
      <c r="F856" s="13" t="s">
        <v>2589</v>
      </c>
      <c r="G856" s="13" t="s">
        <v>2590</v>
      </c>
      <c r="H856" s="13" t="s">
        <v>2591</v>
      </c>
      <c r="M856" s="137"/>
    </row>
    <row r="857" spans="1:13">
      <c r="A857" s="13" t="s">
        <v>2574</v>
      </c>
      <c r="B857" s="13" t="s">
        <v>908</v>
      </c>
      <c r="C857" s="13" t="s">
        <v>3583</v>
      </c>
      <c r="D857" s="13" t="s">
        <v>2501</v>
      </c>
      <c r="F857" s="13" t="s">
        <v>2589</v>
      </c>
      <c r="G857" s="13" t="s">
        <v>2590</v>
      </c>
      <c r="H857" s="13" t="s">
        <v>2591</v>
      </c>
      <c r="M857" s="137"/>
    </row>
    <row r="858" spans="1:13" ht="16.350000000000001" customHeight="1">
      <c r="A858" s="13" t="s">
        <v>2526</v>
      </c>
      <c r="B858" s="13" t="s">
        <v>909</v>
      </c>
      <c r="D858" s="13" t="s">
        <v>2494</v>
      </c>
      <c r="M858" s="137" t="s">
        <v>3584</v>
      </c>
    </row>
    <row r="859" spans="1:13" s="125" customFormat="1">
      <c r="A859" s="125" t="s">
        <v>2574</v>
      </c>
      <c r="B859" s="125" t="s">
        <v>910</v>
      </c>
      <c r="C859" s="125" t="s">
        <v>3585</v>
      </c>
      <c r="D859" s="125" t="s">
        <v>2501</v>
      </c>
    </row>
    <row r="860" spans="1:13" s="125" customFormat="1">
      <c r="A860" s="125" t="s">
        <v>2574</v>
      </c>
      <c r="B860" s="125" t="s">
        <v>911</v>
      </c>
      <c r="C860" s="125" t="s">
        <v>3586</v>
      </c>
      <c r="D860" s="125" t="s">
        <v>2501</v>
      </c>
    </row>
    <row r="861" spans="1:13" s="41" customFormat="1">
      <c r="A861" s="41" t="s">
        <v>2522</v>
      </c>
      <c r="B861" s="41" t="s">
        <v>3576</v>
      </c>
      <c r="M861" s="136"/>
    </row>
    <row r="862" spans="1:13" s="135" customFormat="1">
      <c r="A862" s="135" t="s">
        <v>2522</v>
      </c>
      <c r="B862" s="135" t="s">
        <v>3562</v>
      </c>
    </row>
    <row r="863" spans="1:13" s="135" customFormat="1">
      <c r="A863" s="135" t="s">
        <v>2495</v>
      </c>
      <c r="B863" s="135" t="s">
        <v>3587</v>
      </c>
      <c r="C863" s="135" t="s">
        <v>3588</v>
      </c>
      <c r="D863" s="135" t="s">
        <v>2501</v>
      </c>
      <c r="E863" s="135" t="s">
        <v>3589</v>
      </c>
    </row>
    <row r="864" spans="1:13">
      <c r="A864" s="13" t="s">
        <v>2492</v>
      </c>
      <c r="B864" s="13" t="s">
        <v>912</v>
      </c>
      <c r="C864" s="13" t="s">
        <v>3590</v>
      </c>
      <c r="D864" s="13" t="s">
        <v>2494</v>
      </c>
    </row>
    <row r="865" spans="1:13">
      <c r="A865" s="13" t="s">
        <v>2569</v>
      </c>
      <c r="B865" s="13" t="s">
        <v>913</v>
      </c>
      <c r="C865" s="13" t="s">
        <v>3591</v>
      </c>
      <c r="D865" s="13" t="s">
        <v>2501</v>
      </c>
    </row>
    <row r="866" spans="1:13" s="41" customFormat="1">
      <c r="A866" s="41" t="s">
        <v>2495</v>
      </c>
      <c r="B866" s="41" t="s">
        <v>3592</v>
      </c>
      <c r="C866" s="41" t="s">
        <v>2572</v>
      </c>
      <c r="D866" s="41" t="s">
        <v>2501</v>
      </c>
      <c r="E866" s="41" t="s">
        <v>3593</v>
      </c>
    </row>
    <row r="867" spans="1:13">
      <c r="A867" s="13" t="s">
        <v>3594</v>
      </c>
      <c r="B867" s="13" t="s">
        <v>914</v>
      </c>
      <c r="C867" s="13" t="s">
        <v>3595</v>
      </c>
      <c r="D867" s="13" t="s">
        <v>2501</v>
      </c>
    </row>
    <row r="868" spans="1:13">
      <c r="A868" s="13" t="s">
        <v>2574</v>
      </c>
      <c r="B868" s="13" t="s">
        <v>918</v>
      </c>
      <c r="C868" s="13" t="s">
        <v>3596</v>
      </c>
      <c r="D868" s="13" t="s">
        <v>2501</v>
      </c>
      <c r="E868" s="13" t="s">
        <v>3597</v>
      </c>
      <c r="F868" s="123" t="s">
        <v>2576</v>
      </c>
      <c r="G868" s="123" t="s">
        <v>2577</v>
      </c>
      <c r="H868" s="13" t="s">
        <v>3546</v>
      </c>
    </row>
    <row r="869" spans="1:13">
      <c r="A869" s="13" t="s">
        <v>2574</v>
      </c>
      <c r="B869" s="13" t="s">
        <v>919</v>
      </c>
      <c r="C869" s="13" t="s">
        <v>3598</v>
      </c>
      <c r="D869" s="13" t="s">
        <v>2501</v>
      </c>
      <c r="E869" s="13" t="s">
        <v>3599</v>
      </c>
      <c r="F869" s="123" t="s">
        <v>2576</v>
      </c>
      <c r="G869" s="123" t="s">
        <v>2577</v>
      </c>
      <c r="H869" s="13" t="s">
        <v>3546</v>
      </c>
    </row>
    <row r="870" spans="1:13">
      <c r="A870" s="13" t="s">
        <v>2574</v>
      </c>
      <c r="B870" s="13" t="s">
        <v>920</v>
      </c>
      <c r="C870" s="13" t="s">
        <v>3600</v>
      </c>
      <c r="D870" s="13" t="s">
        <v>2501</v>
      </c>
      <c r="E870" s="13" t="s">
        <v>3601</v>
      </c>
      <c r="F870" s="123" t="s">
        <v>2576</v>
      </c>
      <c r="G870" s="123" t="s">
        <v>2577</v>
      </c>
      <c r="H870" s="13" t="s">
        <v>3546</v>
      </c>
    </row>
    <row r="871" spans="1:13" s="41" customFormat="1">
      <c r="A871" s="41" t="s">
        <v>2522</v>
      </c>
      <c r="B871" s="41" t="s">
        <v>3592</v>
      </c>
      <c r="M871" s="136"/>
    </row>
    <row r="872" spans="1:13" s="41" customFormat="1">
      <c r="A872" s="41" t="s">
        <v>2495</v>
      </c>
      <c r="B872" s="41" t="s">
        <v>3602</v>
      </c>
      <c r="C872" s="41" t="s">
        <v>2580</v>
      </c>
      <c r="D872" s="41" t="s">
        <v>2501</v>
      </c>
      <c r="E872" s="41" t="s">
        <v>3593</v>
      </c>
      <c r="M872" s="136"/>
    </row>
    <row r="873" spans="1:13">
      <c r="A873" s="13" t="s">
        <v>2581</v>
      </c>
      <c r="B873" s="13" t="s">
        <v>921</v>
      </c>
      <c r="C873" s="13" t="s">
        <v>3603</v>
      </c>
      <c r="D873" s="13" t="s">
        <v>2501</v>
      </c>
      <c r="M873" s="137"/>
    </row>
    <row r="874" spans="1:13">
      <c r="A874" s="138" t="s">
        <v>2583</v>
      </c>
      <c r="B874" s="13" t="s">
        <v>922</v>
      </c>
      <c r="C874" s="13" t="s">
        <v>3604</v>
      </c>
      <c r="D874" s="13" t="s">
        <v>2501</v>
      </c>
      <c r="E874" s="13" t="s">
        <v>3605</v>
      </c>
    </row>
    <row r="875" spans="1:13">
      <c r="A875" s="138" t="s">
        <v>2499</v>
      </c>
      <c r="B875" s="13" t="s">
        <v>923</v>
      </c>
      <c r="C875" s="13" t="s">
        <v>3606</v>
      </c>
      <c r="D875" s="13" t="s">
        <v>2501</v>
      </c>
      <c r="E875" s="13" t="s">
        <v>3607</v>
      </c>
    </row>
    <row r="876" spans="1:13">
      <c r="A876" s="13" t="s">
        <v>2574</v>
      </c>
      <c r="B876" s="13" t="s">
        <v>924</v>
      </c>
      <c r="C876" s="13" t="s">
        <v>3608</v>
      </c>
      <c r="D876" s="13" t="s">
        <v>2501</v>
      </c>
      <c r="F876" s="13" t="s">
        <v>2589</v>
      </c>
      <c r="G876" s="13" t="s">
        <v>2590</v>
      </c>
      <c r="H876" s="13" t="s">
        <v>2591</v>
      </c>
      <c r="M876" s="137"/>
    </row>
    <row r="877" spans="1:13">
      <c r="A877" s="13" t="s">
        <v>2574</v>
      </c>
      <c r="B877" s="13" t="s">
        <v>925</v>
      </c>
      <c r="C877" s="13" t="s">
        <v>3609</v>
      </c>
      <c r="D877" s="13" t="s">
        <v>2501</v>
      </c>
      <c r="F877" s="13" t="s">
        <v>2589</v>
      </c>
      <c r="G877" s="13" t="s">
        <v>2590</v>
      </c>
      <c r="H877" s="13" t="s">
        <v>2591</v>
      </c>
      <c r="M877" s="137"/>
    </row>
    <row r="878" spans="1:13" ht="16.350000000000001" customHeight="1">
      <c r="A878" s="13" t="s">
        <v>2526</v>
      </c>
      <c r="B878" s="13" t="s">
        <v>926</v>
      </c>
      <c r="D878" s="13" t="s">
        <v>2494</v>
      </c>
      <c r="M878" s="137" t="s">
        <v>3610</v>
      </c>
    </row>
    <row r="879" spans="1:13" s="125" customFormat="1">
      <c r="A879" s="125" t="s">
        <v>2574</v>
      </c>
      <c r="B879" s="125" t="s">
        <v>927</v>
      </c>
      <c r="C879" s="125" t="s">
        <v>3611</v>
      </c>
      <c r="D879" s="125" t="s">
        <v>2501</v>
      </c>
    </row>
    <row r="880" spans="1:13" s="125" customFormat="1">
      <c r="A880" s="125" t="s">
        <v>2574</v>
      </c>
      <c r="B880" s="125" t="s">
        <v>928</v>
      </c>
      <c r="C880" s="125" t="s">
        <v>3612</v>
      </c>
      <c r="D880" s="125" t="s">
        <v>2501</v>
      </c>
    </row>
    <row r="881" spans="1:13" s="41" customFormat="1">
      <c r="A881" s="41" t="s">
        <v>2522</v>
      </c>
      <c r="B881" s="41" t="s">
        <v>3602</v>
      </c>
      <c r="M881" s="136"/>
    </row>
    <row r="882" spans="1:13" s="135" customFormat="1">
      <c r="A882" s="135" t="s">
        <v>2522</v>
      </c>
      <c r="B882" s="135" t="s">
        <v>3587</v>
      </c>
    </row>
    <row r="883" spans="1:13" s="135" customFormat="1">
      <c r="A883" s="135" t="s">
        <v>2495</v>
      </c>
      <c r="B883" s="135" t="s">
        <v>3613</v>
      </c>
      <c r="C883" s="135" t="s">
        <v>3614</v>
      </c>
      <c r="D883" s="135" t="s">
        <v>2501</v>
      </c>
      <c r="E883" s="135" t="s">
        <v>3615</v>
      </c>
    </row>
    <row r="884" spans="1:13">
      <c r="A884" s="13" t="s">
        <v>2492</v>
      </c>
      <c r="B884" s="13" t="s">
        <v>929</v>
      </c>
      <c r="C884" s="13" t="s">
        <v>3616</v>
      </c>
      <c r="D884" s="13" t="s">
        <v>2494</v>
      </c>
    </row>
    <row r="885" spans="1:13">
      <c r="A885" s="13" t="s">
        <v>2569</v>
      </c>
      <c r="B885" s="13" t="s">
        <v>930</v>
      </c>
      <c r="C885" s="13" t="s">
        <v>3617</v>
      </c>
      <c r="D885" s="13" t="s">
        <v>2501</v>
      </c>
    </row>
    <row r="886" spans="1:13" s="41" customFormat="1">
      <c r="A886" s="41" t="s">
        <v>2495</v>
      </c>
      <c r="B886" s="41" t="s">
        <v>3618</v>
      </c>
      <c r="C886" s="41" t="s">
        <v>2572</v>
      </c>
      <c r="D886" s="41" t="s">
        <v>2501</v>
      </c>
      <c r="E886" s="41" t="s">
        <v>3619</v>
      </c>
    </row>
    <row r="887" spans="1:13">
      <c r="A887" s="13" t="s">
        <v>3620</v>
      </c>
      <c r="B887" s="13" t="s">
        <v>931</v>
      </c>
      <c r="C887" s="13" t="s">
        <v>3621</v>
      </c>
      <c r="D887" s="13" t="s">
        <v>2501</v>
      </c>
    </row>
    <row r="888" spans="1:13">
      <c r="A888" s="13" t="s">
        <v>2574</v>
      </c>
      <c r="B888" s="13" t="s">
        <v>935</v>
      </c>
      <c r="C888" s="13" t="s">
        <v>3622</v>
      </c>
      <c r="D888" s="13" t="s">
        <v>2501</v>
      </c>
      <c r="E888" s="13" t="s">
        <v>3623</v>
      </c>
      <c r="F888" s="123" t="s">
        <v>2576</v>
      </c>
      <c r="G888" s="123" t="s">
        <v>2577</v>
      </c>
      <c r="H888" s="13" t="s">
        <v>3546</v>
      </c>
    </row>
    <row r="889" spans="1:13">
      <c r="A889" s="13" t="s">
        <v>2574</v>
      </c>
      <c r="B889" s="13" t="s">
        <v>936</v>
      </c>
      <c r="C889" s="13" t="s">
        <v>3624</v>
      </c>
      <c r="D889" s="13" t="s">
        <v>2501</v>
      </c>
      <c r="E889" s="13" t="s">
        <v>3625</v>
      </c>
      <c r="F889" s="123" t="s">
        <v>2576</v>
      </c>
      <c r="G889" s="123" t="s">
        <v>2577</v>
      </c>
      <c r="H889" s="13" t="s">
        <v>3546</v>
      </c>
    </row>
    <row r="890" spans="1:13">
      <c r="A890" s="13" t="s">
        <v>2574</v>
      </c>
      <c r="B890" s="13" t="s">
        <v>937</v>
      </c>
      <c r="C890" s="13" t="s">
        <v>3626</v>
      </c>
      <c r="D890" s="13" t="s">
        <v>2501</v>
      </c>
      <c r="E890" s="13" t="s">
        <v>3627</v>
      </c>
      <c r="F890" s="123" t="s">
        <v>2576</v>
      </c>
      <c r="G890" s="123" t="s">
        <v>2577</v>
      </c>
      <c r="H890" s="13" t="s">
        <v>3546</v>
      </c>
    </row>
    <row r="891" spans="1:13" s="41" customFormat="1">
      <c r="A891" s="41" t="s">
        <v>2522</v>
      </c>
      <c r="B891" s="41" t="s">
        <v>3618</v>
      </c>
      <c r="M891" s="136"/>
    </row>
    <row r="892" spans="1:13" s="41" customFormat="1">
      <c r="A892" s="41" t="s">
        <v>2495</v>
      </c>
      <c r="B892" s="41" t="s">
        <v>3628</v>
      </c>
      <c r="C892" s="41" t="s">
        <v>2580</v>
      </c>
      <c r="D892" s="41" t="s">
        <v>2501</v>
      </c>
      <c r="E892" s="41" t="s">
        <v>3619</v>
      </c>
      <c r="M892" s="136"/>
    </row>
    <row r="893" spans="1:13">
      <c r="A893" s="13" t="s">
        <v>2581</v>
      </c>
      <c r="B893" s="13" t="s">
        <v>938</v>
      </c>
      <c r="C893" s="13" t="s">
        <v>3629</v>
      </c>
      <c r="D893" s="13" t="s">
        <v>2501</v>
      </c>
      <c r="M893" s="137"/>
    </row>
    <row r="894" spans="1:13">
      <c r="A894" s="138" t="s">
        <v>2583</v>
      </c>
      <c r="B894" s="13" t="s">
        <v>939</v>
      </c>
      <c r="C894" s="13" t="s">
        <v>3630</v>
      </c>
      <c r="D894" s="13" t="s">
        <v>2501</v>
      </c>
      <c r="E894" s="13" t="s">
        <v>3631</v>
      </c>
    </row>
    <row r="895" spans="1:13">
      <c r="A895" s="138" t="s">
        <v>2499</v>
      </c>
      <c r="B895" s="13" t="s">
        <v>940</v>
      </c>
      <c r="C895" s="13" t="s">
        <v>3632</v>
      </c>
      <c r="D895" s="13" t="s">
        <v>2501</v>
      </c>
      <c r="E895" s="13" t="s">
        <v>3633</v>
      </c>
    </row>
    <row r="896" spans="1:13">
      <c r="A896" s="13" t="s">
        <v>2574</v>
      </c>
      <c r="B896" s="13" t="s">
        <v>941</v>
      </c>
      <c r="C896" s="13" t="s">
        <v>3634</v>
      </c>
      <c r="D896" s="13" t="s">
        <v>2501</v>
      </c>
      <c r="F896" s="13" t="s">
        <v>2589</v>
      </c>
      <c r="G896" s="13" t="s">
        <v>2590</v>
      </c>
      <c r="H896" s="13" t="s">
        <v>2591</v>
      </c>
      <c r="M896" s="137"/>
    </row>
    <row r="897" spans="1:13">
      <c r="A897" s="13" t="s">
        <v>2574</v>
      </c>
      <c r="B897" s="13" t="s">
        <v>942</v>
      </c>
      <c r="C897" s="13" t="s">
        <v>3635</v>
      </c>
      <c r="D897" s="13" t="s">
        <v>2501</v>
      </c>
      <c r="F897" s="13" t="s">
        <v>2589</v>
      </c>
      <c r="G897" s="13" t="s">
        <v>2590</v>
      </c>
      <c r="H897" s="13" t="s">
        <v>2591</v>
      </c>
      <c r="M897" s="137"/>
    </row>
    <row r="898" spans="1:13" ht="16.350000000000001" customHeight="1">
      <c r="A898" s="13" t="s">
        <v>2526</v>
      </c>
      <c r="B898" s="13" t="s">
        <v>943</v>
      </c>
      <c r="D898" s="13" t="s">
        <v>2494</v>
      </c>
      <c r="M898" s="137" t="s">
        <v>3636</v>
      </c>
    </row>
    <row r="899" spans="1:13" s="125" customFormat="1">
      <c r="A899" s="125" t="s">
        <v>2574</v>
      </c>
      <c r="B899" s="125" t="s">
        <v>944</v>
      </c>
      <c r="C899" s="125" t="s">
        <v>3637</v>
      </c>
      <c r="D899" s="125" t="s">
        <v>2501</v>
      </c>
    </row>
    <row r="900" spans="1:13" s="125" customFormat="1">
      <c r="A900" s="125" t="s">
        <v>2574</v>
      </c>
      <c r="B900" s="125" t="s">
        <v>945</v>
      </c>
      <c r="C900" s="125" t="s">
        <v>3638</v>
      </c>
      <c r="D900" s="125" t="s">
        <v>2501</v>
      </c>
    </row>
    <row r="901" spans="1:13" s="41" customFormat="1">
      <c r="A901" s="41" t="s">
        <v>2522</v>
      </c>
      <c r="B901" s="41" t="s">
        <v>3628</v>
      </c>
      <c r="M901" s="136"/>
    </row>
    <row r="902" spans="1:13" s="135" customFormat="1">
      <c r="A902" s="135" t="s">
        <v>2522</v>
      </c>
      <c r="B902" s="135" t="s">
        <v>3613</v>
      </c>
    </row>
    <row r="903" spans="1:13" s="135" customFormat="1">
      <c r="A903" s="135" t="s">
        <v>2495</v>
      </c>
      <c r="B903" s="135" t="s">
        <v>3639</v>
      </c>
      <c r="C903" s="135" t="s">
        <v>3640</v>
      </c>
      <c r="D903" s="135" t="s">
        <v>2501</v>
      </c>
      <c r="E903" s="135" t="s">
        <v>3641</v>
      </c>
    </row>
    <row r="904" spans="1:13">
      <c r="A904" s="13" t="s">
        <v>2492</v>
      </c>
      <c r="B904" s="13" t="s">
        <v>946</v>
      </c>
      <c r="C904" s="13" t="s">
        <v>3642</v>
      </c>
      <c r="D904" s="13" t="s">
        <v>2494</v>
      </c>
    </row>
    <row r="905" spans="1:13">
      <c r="A905" s="13" t="s">
        <v>2569</v>
      </c>
      <c r="B905" s="13" t="s">
        <v>947</v>
      </c>
      <c r="C905" s="13" t="s">
        <v>3643</v>
      </c>
      <c r="D905" s="13" t="s">
        <v>2501</v>
      </c>
    </row>
    <row r="906" spans="1:13" s="41" customFormat="1">
      <c r="A906" s="41" t="s">
        <v>2495</v>
      </c>
      <c r="B906" s="41" t="s">
        <v>3644</v>
      </c>
      <c r="C906" s="41" t="s">
        <v>2572</v>
      </c>
      <c r="D906" s="41" t="s">
        <v>2501</v>
      </c>
      <c r="E906" s="41" t="s">
        <v>3645</v>
      </c>
    </row>
    <row r="907" spans="1:13">
      <c r="A907" s="13" t="s">
        <v>3646</v>
      </c>
      <c r="B907" s="13" t="s">
        <v>948</v>
      </c>
      <c r="C907" s="13" t="s">
        <v>3647</v>
      </c>
      <c r="D907" s="13" t="s">
        <v>2501</v>
      </c>
    </row>
    <row r="908" spans="1:13">
      <c r="A908" s="13" t="s">
        <v>2574</v>
      </c>
      <c r="B908" s="13" t="s">
        <v>951</v>
      </c>
      <c r="C908" s="13" t="s">
        <v>3648</v>
      </c>
      <c r="D908" s="13" t="s">
        <v>2501</v>
      </c>
      <c r="E908" s="13" t="s">
        <v>3649</v>
      </c>
      <c r="F908" s="123" t="s">
        <v>2576</v>
      </c>
      <c r="G908" s="123" t="s">
        <v>2577</v>
      </c>
      <c r="H908" s="13" t="s">
        <v>3546</v>
      </c>
    </row>
    <row r="909" spans="1:13">
      <c r="A909" s="13" t="s">
        <v>2574</v>
      </c>
      <c r="B909" s="13" t="s">
        <v>952</v>
      </c>
      <c r="C909" s="13" t="s">
        <v>3650</v>
      </c>
      <c r="D909" s="13" t="s">
        <v>2501</v>
      </c>
      <c r="E909" s="13" t="s">
        <v>3651</v>
      </c>
      <c r="F909" s="123" t="s">
        <v>2576</v>
      </c>
      <c r="G909" s="123" t="s">
        <v>2577</v>
      </c>
      <c r="H909" s="13" t="s">
        <v>3546</v>
      </c>
    </row>
    <row r="910" spans="1:13" s="41" customFormat="1">
      <c r="A910" s="41" t="s">
        <v>2522</v>
      </c>
      <c r="B910" s="41" t="s">
        <v>3644</v>
      </c>
      <c r="M910" s="136"/>
    </row>
    <row r="911" spans="1:13" s="41" customFormat="1">
      <c r="A911" s="41" t="s">
        <v>2495</v>
      </c>
      <c r="B911" s="41" t="s">
        <v>3652</v>
      </c>
      <c r="C911" s="41" t="s">
        <v>2580</v>
      </c>
      <c r="D911" s="41" t="s">
        <v>2501</v>
      </c>
      <c r="E911" s="41" t="s">
        <v>3645</v>
      </c>
      <c r="M911" s="136"/>
    </row>
    <row r="912" spans="1:13">
      <c r="A912" s="13" t="s">
        <v>2581</v>
      </c>
      <c r="B912" s="13" t="s">
        <v>953</v>
      </c>
      <c r="C912" s="13" t="s">
        <v>3653</v>
      </c>
      <c r="D912" s="13" t="s">
        <v>2501</v>
      </c>
      <c r="M912" s="137"/>
    </row>
    <row r="913" spans="1:13">
      <c r="A913" s="138" t="s">
        <v>2583</v>
      </c>
      <c r="B913" s="13" t="s">
        <v>954</v>
      </c>
      <c r="C913" s="13" t="s">
        <v>3654</v>
      </c>
      <c r="D913" s="13" t="s">
        <v>2501</v>
      </c>
      <c r="E913" s="13" t="s">
        <v>3655</v>
      </c>
    </row>
    <row r="914" spans="1:13">
      <c r="A914" s="138" t="s">
        <v>2499</v>
      </c>
      <c r="B914" s="13" t="s">
        <v>955</v>
      </c>
      <c r="C914" s="13" t="s">
        <v>3656</v>
      </c>
      <c r="D914" s="13" t="s">
        <v>2501</v>
      </c>
      <c r="E914" s="13" t="s">
        <v>3657</v>
      </c>
    </row>
    <row r="915" spans="1:13">
      <c r="A915" s="13" t="s">
        <v>2574</v>
      </c>
      <c r="B915" s="13" t="s">
        <v>956</v>
      </c>
      <c r="C915" s="13" t="s">
        <v>3658</v>
      </c>
      <c r="D915" s="13" t="s">
        <v>2501</v>
      </c>
      <c r="F915" s="13" t="s">
        <v>2589</v>
      </c>
      <c r="G915" s="13" t="s">
        <v>2590</v>
      </c>
      <c r="H915" s="13" t="s">
        <v>2591</v>
      </c>
      <c r="M915" s="137"/>
    </row>
    <row r="916" spans="1:13">
      <c r="A916" s="13" t="s">
        <v>2574</v>
      </c>
      <c r="B916" s="13" t="s">
        <v>957</v>
      </c>
      <c r="C916" s="13" t="s">
        <v>3659</v>
      </c>
      <c r="D916" s="13" t="s">
        <v>2501</v>
      </c>
      <c r="F916" s="13" t="s">
        <v>2589</v>
      </c>
      <c r="G916" s="13" t="s">
        <v>2590</v>
      </c>
      <c r="H916" s="13" t="s">
        <v>2591</v>
      </c>
      <c r="M916" s="137"/>
    </row>
    <row r="917" spans="1:13" ht="16.350000000000001" customHeight="1">
      <c r="A917" s="13" t="s">
        <v>2526</v>
      </c>
      <c r="B917" s="13" t="s">
        <v>958</v>
      </c>
      <c r="D917" s="13" t="s">
        <v>2494</v>
      </c>
      <c r="M917" s="137" t="s">
        <v>3660</v>
      </c>
    </row>
    <row r="918" spans="1:13" s="125" customFormat="1">
      <c r="A918" s="125" t="s">
        <v>2574</v>
      </c>
      <c r="B918" s="125" t="s">
        <v>959</v>
      </c>
      <c r="C918" s="125" t="s">
        <v>3661</v>
      </c>
      <c r="D918" s="125" t="s">
        <v>2501</v>
      </c>
    </row>
    <row r="919" spans="1:13" s="125" customFormat="1">
      <c r="A919" s="125" t="s">
        <v>2574</v>
      </c>
      <c r="B919" s="125" t="s">
        <v>960</v>
      </c>
      <c r="C919" s="125" t="s">
        <v>3662</v>
      </c>
      <c r="D919" s="125" t="s">
        <v>2501</v>
      </c>
    </row>
    <row r="920" spans="1:13" s="41" customFormat="1">
      <c r="A920" s="41" t="s">
        <v>2522</v>
      </c>
      <c r="B920" s="41" t="s">
        <v>3652</v>
      </c>
      <c r="M920" s="136"/>
    </row>
    <row r="921" spans="1:13" s="135" customFormat="1">
      <c r="A921" s="135" t="s">
        <v>2522</v>
      </c>
      <c r="B921" s="135" t="s">
        <v>3639</v>
      </c>
    </row>
    <row r="922" spans="1:13" s="135" customFormat="1">
      <c r="A922" s="135" t="s">
        <v>2495</v>
      </c>
      <c r="B922" s="135" t="s">
        <v>3663</v>
      </c>
      <c r="C922" s="135" t="s">
        <v>3664</v>
      </c>
      <c r="D922" s="135" t="s">
        <v>2501</v>
      </c>
      <c r="E922" s="135" t="s">
        <v>3665</v>
      </c>
    </row>
    <row r="923" spans="1:13">
      <c r="A923" s="13" t="s">
        <v>2492</v>
      </c>
      <c r="B923" s="13" t="s">
        <v>961</v>
      </c>
      <c r="C923" s="13" t="s">
        <v>3666</v>
      </c>
      <c r="D923" s="13" t="s">
        <v>2494</v>
      </c>
    </row>
    <row r="924" spans="1:13" s="142" customFormat="1">
      <c r="A924" s="142" t="s">
        <v>2569</v>
      </c>
      <c r="B924" s="142" t="s">
        <v>962</v>
      </c>
      <c r="C924" s="142" t="s">
        <v>3667</v>
      </c>
      <c r="D924" s="142" t="s">
        <v>2501</v>
      </c>
    </row>
    <row r="925" spans="1:13" s="41" customFormat="1">
      <c r="A925" s="41" t="s">
        <v>2495</v>
      </c>
      <c r="B925" s="41" t="s">
        <v>3668</v>
      </c>
      <c r="C925" s="41" t="s">
        <v>2572</v>
      </c>
      <c r="D925" s="41" t="s">
        <v>2501</v>
      </c>
      <c r="E925" s="41" t="s">
        <v>3669</v>
      </c>
    </row>
    <row r="926" spans="1:13">
      <c r="A926" s="13" t="s">
        <v>3670</v>
      </c>
      <c r="B926" s="13" t="s">
        <v>963</v>
      </c>
      <c r="C926" s="13" t="s">
        <v>3671</v>
      </c>
      <c r="D926" s="13" t="s">
        <v>2501</v>
      </c>
    </row>
    <row r="927" spans="1:13">
      <c r="A927" s="13" t="s">
        <v>2574</v>
      </c>
      <c r="B927" s="13" t="s">
        <v>966</v>
      </c>
      <c r="C927" s="13" t="s">
        <v>3672</v>
      </c>
      <c r="D927" s="13" t="s">
        <v>2501</v>
      </c>
      <c r="E927" s="13" t="s">
        <v>3673</v>
      </c>
      <c r="F927" s="123" t="s">
        <v>2576</v>
      </c>
      <c r="G927" s="123" t="s">
        <v>2577</v>
      </c>
      <c r="H927" s="13" t="s">
        <v>3546</v>
      </c>
    </row>
    <row r="928" spans="1:13">
      <c r="A928" s="13" t="s">
        <v>2574</v>
      </c>
      <c r="B928" s="13" t="s">
        <v>967</v>
      </c>
      <c r="C928" s="13" t="s">
        <v>3674</v>
      </c>
      <c r="D928" s="13" t="s">
        <v>2501</v>
      </c>
      <c r="E928" s="13" t="s">
        <v>3675</v>
      </c>
      <c r="F928" s="123" t="s">
        <v>2576</v>
      </c>
      <c r="G928" s="123" t="s">
        <v>2577</v>
      </c>
      <c r="H928" s="13" t="s">
        <v>3546</v>
      </c>
    </row>
    <row r="929" spans="1:13" s="41" customFormat="1">
      <c r="A929" s="41" t="s">
        <v>2522</v>
      </c>
      <c r="B929" s="41" t="s">
        <v>3668</v>
      </c>
      <c r="M929" s="136"/>
    </row>
    <row r="930" spans="1:13" s="41" customFormat="1">
      <c r="A930" s="41" t="s">
        <v>2495</v>
      </c>
      <c r="B930" s="41" t="s">
        <v>3676</v>
      </c>
      <c r="C930" s="41" t="s">
        <v>2580</v>
      </c>
      <c r="D930" s="41" t="s">
        <v>2501</v>
      </c>
      <c r="E930" s="41" t="s">
        <v>3669</v>
      </c>
      <c r="M930" s="136"/>
    </row>
    <row r="931" spans="1:13">
      <c r="A931" s="13" t="s">
        <v>2581</v>
      </c>
      <c r="B931" s="13" t="s">
        <v>968</v>
      </c>
      <c r="C931" s="13" t="s">
        <v>3677</v>
      </c>
      <c r="D931" s="13" t="s">
        <v>2501</v>
      </c>
      <c r="M931" s="137"/>
    </row>
    <row r="932" spans="1:13">
      <c r="A932" s="138" t="s">
        <v>2583</v>
      </c>
      <c r="B932" s="13" t="s">
        <v>969</v>
      </c>
      <c r="C932" s="13" t="s">
        <v>3678</v>
      </c>
      <c r="D932" s="13" t="s">
        <v>2501</v>
      </c>
      <c r="E932" s="13" t="s">
        <v>3679</v>
      </c>
    </row>
    <row r="933" spans="1:13">
      <c r="A933" s="138" t="s">
        <v>2499</v>
      </c>
      <c r="B933" s="13" t="s">
        <v>970</v>
      </c>
      <c r="C933" s="13" t="s">
        <v>3680</v>
      </c>
      <c r="D933" s="13" t="s">
        <v>2501</v>
      </c>
      <c r="E933" s="13" t="s">
        <v>3681</v>
      </c>
    </row>
    <row r="934" spans="1:13">
      <c r="A934" s="13" t="s">
        <v>2574</v>
      </c>
      <c r="B934" s="13" t="s">
        <v>971</v>
      </c>
      <c r="C934" s="13" t="s">
        <v>3682</v>
      </c>
      <c r="D934" s="13" t="s">
        <v>2501</v>
      </c>
      <c r="F934" s="13" t="s">
        <v>2589</v>
      </c>
      <c r="G934" s="13" t="s">
        <v>2590</v>
      </c>
      <c r="H934" s="13" t="s">
        <v>2591</v>
      </c>
      <c r="M934" s="137"/>
    </row>
    <row r="935" spans="1:13">
      <c r="A935" s="13" t="s">
        <v>2574</v>
      </c>
      <c r="B935" s="13" t="s">
        <v>972</v>
      </c>
      <c r="C935" s="13" t="s">
        <v>3683</v>
      </c>
      <c r="D935" s="13" t="s">
        <v>2501</v>
      </c>
      <c r="F935" s="13" t="s">
        <v>2589</v>
      </c>
      <c r="G935" s="13" t="s">
        <v>2590</v>
      </c>
      <c r="H935" s="13" t="s">
        <v>2591</v>
      </c>
      <c r="M935" s="137"/>
    </row>
    <row r="936" spans="1:13" ht="16.350000000000001" customHeight="1">
      <c r="A936" s="13" t="s">
        <v>2526</v>
      </c>
      <c r="B936" s="13" t="s">
        <v>973</v>
      </c>
      <c r="D936" s="13" t="s">
        <v>2494</v>
      </c>
      <c r="M936" s="137" t="s">
        <v>3684</v>
      </c>
    </row>
    <row r="937" spans="1:13" s="125" customFormat="1">
      <c r="A937" s="125" t="s">
        <v>2574</v>
      </c>
      <c r="B937" s="125" t="s">
        <v>974</v>
      </c>
      <c r="C937" s="125" t="s">
        <v>3685</v>
      </c>
      <c r="D937" s="125" t="s">
        <v>2501</v>
      </c>
    </row>
    <row r="938" spans="1:13" s="125" customFormat="1">
      <c r="A938" s="125" t="s">
        <v>2574</v>
      </c>
      <c r="B938" s="125" t="s">
        <v>975</v>
      </c>
      <c r="C938" s="125" t="s">
        <v>3686</v>
      </c>
      <c r="D938" s="125" t="s">
        <v>2501</v>
      </c>
    </row>
    <row r="939" spans="1:13" s="41" customFormat="1">
      <c r="A939" s="41" t="s">
        <v>2522</v>
      </c>
      <c r="B939" s="41" t="s">
        <v>3676</v>
      </c>
      <c r="M939" s="136"/>
    </row>
    <row r="940" spans="1:13" s="135" customFormat="1">
      <c r="A940" s="135" t="s">
        <v>2522</v>
      </c>
      <c r="B940" s="135" t="s">
        <v>3663</v>
      </c>
    </row>
    <row r="941" spans="1:13" s="135" customFormat="1">
      <c r="A941" s="135" t="s">
        <v>2495</v>
      </c>
      <c r="B941" s="135" t="s">
        <v>3687</v>
      </c>
      <c r="C941" s="135" t="s">
        <v>3688</v>
      </c>
      <c r="D941" s="135" t="s">
        <v>2501</v>
      </c>
      <c r="E941" s="135" t="s">
        <v>3689</v>
      </c>
    </row>
    <row r="942" spans="1:13">
      <c r="A942" s="13" t="s">
        <v>2492</v>
      </c>
      <c r="B942" s="13" t="s">
        <v>976</v>
      </c>
      <c r="C942" s="13" t="s">
        <v>3690</v>
      </c>
      <c r="D942" s="13" t="s">
        <v>2494</v>
      </c>
    </row>
    <row r="943" spans="1:13">
      <c r="A943" s="13" t="s">
        <v>2569</v>
      </c>
      <c r="B943" s="13" t="s">
        <v>977</v>
      </c>
      <c r="C943" s="13" t="s">
        <v>3691</v>
      </c>
      <c r="D943" s="13" t="s">
        <v>2501</v>
      </c>
    </row>
    <row r="944" spans="1:13" s="41" customFormat="1">
      <c r="A944" s="41" t="s">
        <v>2495</v>
      </c>
      <c r="B944" s="41" t="s">
        <v>3692</v>
      </c>
      <c r="C944" s="41" t="s">
        <v>2572</v>
      </c>
      <c r="D944" s="41" t="s">
        <v>2501</v>
      </c>
      <c r="E944" s="41" t="s">
        <v>3693</v>
      </c>
    </row>
    <row r="945" spans="1:13">
      <c r="A945" s="13" t="s">
        <v>2574</v>
      </c>
      <c r="B945" s="13" t="s">
        <v>978</v>
      </c>
      <c r="C945" s="13" t="s">
        <v>3694</v>
      </c>
      <c r="D945" s="13" t="s">
        <v>2501</v>
      </c>
      <c r="F945" s="123" t="s">
        <v>2576</v>
      </c>
      <c r="G945" s="123" t="s">
        <v>2577</v>
      </c>
      <c r="H945" s="13" t="s">
        <v>3546</v>
      </c>
    </row>
    <row r="946" spans="1:13" s="41" customFormat="1">
      <c r="A946" s="41" t="s">
        <v>2522</v>
      </c>
      <c r="B946" s="41" t="s">
        <v>3692</v>
      </c>
      <c r="M946" s="136"/>
    </row>
    <row r="947" spans="1:13" s="41" customFormat="1">
      <c r="A947" s="41" t="s">
        <v>2495</v>
      </c>
      <c r="B947" s="41" t="s">
        <v>3695</v>
      </c>
      <c r="C947" s="41" t="s">
        <v>2580</v>
      </c>
      <c r="D947" s="41" t="s">
        <v>2501</v>
      </c>
      <c r="E947" s="41" t="s">
        <v>3693</v>
      </c>
      <c r="M947" s="136"/>
    </row>
    <row r="948" spans="1:13">
      <c r="A948" s="13" t="s">
        <v>2581</v>
      </c>
      <c r="B948" s="13" t="s">
        <v>979</v>
      </c>
      <c r="C948" s="13" t="s">
        <v>3696</v>
      </c>
      <c r="D948" s="13" t="s">
        <v>2501</v>
      </c>
      <c r="M948" s="137"/>
    </row>
    <row r="949" spans="1:13">
      <c r="A949" s="138" t="s">
        <v>2583</v>
      </c>
      <c r="B949" s="13" t="s">
        <v>980</v>
      </c>
      <c r="C949" s="13" t="s">
        <v>3697</v>
      </c>
      <c r="D949" s="13" t="s">
        <v>2501</v>
      </c>
      <c r="E949" s="13" t="s">
        <v>3698</v>
      </c>
    </row>
    <row r="950" spans="1:13">
      <c r="A950" s="138" t="s">
        <v>2499</v>
      </c>
      <c r="B950" s="13" t="s">
        <v>981</v>
      </c>
      <c r="C950" s="13" t="s">
        <v>3699</v>
      </c>
      <c r="D950" s="13" t="s">
        <v>2501</v>
      </c>
      <c r="E950" s="13" t="s">
        <v>3529</v>
      </c>
    </row>
    <row r="951" spans="1:13">
      <c r="A951" s="13" t="s">
        <v>2574</v>
      </c>
      <c r="B951" s="13" t="s">
        <v>982</v>
      </c>
      <c r="C951" s="13" t="s">
        <v>3700</v>
      </c>
      <c r="D951" s="13" t="s">
        <v>2501</v>
      </c>
      <c r="F951" s="13" t="s">
        <v>2589</v>
      </c>
      <c r="G951" s="13" t="s">
        <v>2590</v>
      </c>
      <c r="H951" s="13" t="s">
        <v>2591</v>
      </c>
      <c r="M951" s="137"/>
    </row>
    <row r="952" spans="1:13">
      <c r="A952" s="13" t="s">
        <v>2574</v>
      </c>
      <c r="B952" s="13" t="s">
        <v>983</v>
      </c>
      <c r="C952" s="13" t="s">
        <v>3701</v>
      </c>
      <c r="D952" s="13" t="s">
        <v>2501</v>
      </c>
      <c r="F952" s="13" t="s">
        <v>2589</v>
      </c>
      <c r="G952" s="13" t="s">
        <v>2590</v>
      </c>
      <c r="H952" s="13" t="s">
        <v>2591</v>
      </c>
      <c r="M952" s="137"/>
    </row>
    <row r="953" spans="1:13" ht="16.350000000000001" customHeight="1">
      <c r="A953" s="13" t="s">
        <v>2526</v>
      </c>
      <c r="B953" s="13" t="s">
        <v>984</v>
      </c>
      <c r="D953" s="13" t="s">
        <v>2494</v>
      </c>
      <c r="M953" s="137" t="s">
        <v>3702</v>
      </c>
    </row>
    <row r="954" spans="1:13" s="125" customFormat="1">
      <c r="A954" s="125" t="s">
        <v>2574</v>
      </c>
      <c r="B954" s="125" t="s">
        <v>985</v>
      </c>
      <c r="C954" s="125" t="s">
        <v>3703</v>
      </c>
      <c r="D954" s="125" t="s">
        <v>2501</v>
      </c>
    </row>
    <row r="955" spans="1:13" s="125" customFormat="1">
      <c r="A955" s="125" t="s">
        <v>2574</v>
      </c>
      <c r="B955" s="125" t="s">
        <v>986</v>
      </c>
      <c r="C955" s="125" t="s">
        <v>3704</v>
      </c>
      <c r="D955" s="125" t="s">
        <v>2501</v>
      </c>
    </row>
    <row r="956" spans="1:13" s="41" customFormat="1">
      <c r="A956" s="41" t="s">
        <v>2522</v>
      </c>
      <c r="B956" s="41" t="s">
        <v>3695</v>
      </c>
      <c r="M956" s="136"/>
    </row>
    <row r="957" spans="1:13" s="135" customFormat="1">
      <c r="A957" s="135" t="s">
        <v>2522</v>
      </c>
      <c r="B957" s="135" t="s">
        <v>3687</v>
      </c>
    </row>
    <row r="958" spans="1:13" s="135" customFormat="1">
      <c r="A958" s="135" t="s">
        <v>2495</v>
      </c>
      <c r="B958" s="135" t="s">
        <v>3705</v>
      </c>
      <c r="C958" s="135" t="s">
        <v>3706</v>
      </c>
      <c r="D958" s="135" t="s">
        <v>2501</v>
      </c>
      <c r="E958" s="135" t="s">
        <v>3707</v>
      </c>
    </row>
    <row r="959" spans="1:13">
      <c r="A959" s="13" t="s">
        <v>2492</v>
      </c>
      <c r="B959" s="13" t="s">
        <v>987</v>
      </c>
      <c r="C959" s="13" t="s">
        <v>3708</v>
      </c>
      <c r="D959" s="13" t="s">
        <v>2494</v>
      </c>
    </row>
    <row r="960" spans="1:13">
      <c r="A960" s="13" t="s">
        <v>2569</v>
      </c>
      <c r="B960" s="13" t="s">
        <v>988</v>
      </c>
      <c r="C960" s="13" t="s">
        <v>3709</v>
      </c>
      <c r="D960" s="13" t="s">
        <v>2501</v>
      </c>
    </row>
    <row r="961" spans="1:13" s="41" customFormat="1">
      <c r="A961" s="41" t="s">
        <v>2495</v>
      </c>
      <c r="B961" s="41" t="s">
        <v>3710</v>
      </c>
      <c r="C961" s="41" t="s">
        <v>2572</v>
      </c>
      <c r="D961" s="41" t="s">
        <v>2501</v>
      </c>
      <c r="E961" s="41" t="s">
        <v>3711</v>
      </c>
    </row>
    <row r="962" spans="1:13">
      <c r="A962" s="13" t="s">
        <v>3712</v>
      </c>
      <c r="B962" s="13" t="s">
        <v>989</v>
      </c>
      <c r="C962" s="13" t="s">
        <v>3713</v>
      </c>
      <c r="D962" s="13" t="s">
        <v>2501</v>
      </c>
    </row>
    <row r="963" spans="1:13">
      <c r="A963" s="13" t="s">
        <v>2574</v>
      </c>
      <c r="B963" s="13" t="s">
        <v>993</v>
      </c>
      <c r="C963" s="13" t="s">
        <v>3714</v>
      </c>
      <c r="D963" s="13" t="s">
        <v>2501</v>
      </c>
      <c r="E963" s="13" t="s">
        <v>3715</v>
      </c>
      <c r="F963" s="123" t="s">
        <v>2576</v>
      </c>
      <c r="G963" s="123" t="s">
        <v>2577</v>
      </c>
      <c r="H963" s="13" t="s">
        <v>2578</v>
      </c>
    </row>
    <row r="964" spans="1:13">
      <c r="A964" s="13" t="s">
        <v>2574</v>
      </c>
      <c r="B964" s="13" t="s">
        <v>994</v>
      </c>
      <c r="C964" s="13" t="s">
        <v>3716</v>
      </c>
      <c r="D964" s="13" t="s">
        <v>2501</v>
      </c>
      <c r="E964" s="13" t="s">
        <v>3717</v>
      </c>
      <c r="F964" s="123" t="s">
        <v>2576</v>
      </c>
      <c r="G964" s="123" t="s">
        <v>2577</v>
      </c>
      <c r="H964" s="13" t="s">
        <v>2578</v>
      </c>
    </row>
    <row r="965" spans="1:13">
      <c r="A965" s="13" t="s">
        <v>2574</v>
      </c>
      <c r="B965" s="13" t="s">
        <v>995</v>
      </c>
      <c r="C965" s="13" t="s">
        <v>3718</v>
      </c>
      <c r="D965" s="13" t="s">
        <v>2501</v>
      </c>
      <c r="E965" s="13" t="s">
        <v>3719</v>
      </c>
      <c r="F965" s="123" t="s">
        <v>2576</v>
      </c>
      <c r="G965" s="123" t="s">
        <v>2577</v>
      </c>
      <c r="H965" s="13" t="s">
        <v>2578</v>
      </c>
    </row>
    <row r="966" spans="1:13" s="41" customFormat="1">
      <c r="A966" s="41" t="s">
        <v>2522</v>
      </c>
      <c r="B966" s="41" t="s">
        <v>3710</v>
      </c>
      <c r="M966" s="136"/>
    </row>
    <row r="967" spans="1:13" s="41" customFormat="1">
      <c r="A967" s="41" t="s">
        <v>2495</v>
      </c>
      <c r="B967" s="41" t="s">
        <v>3720</v>
      </c>
      <c r="C967" s="41" t="s">
        <v>2580</v>
      </c>
      <c r="D967" s="41" t="s">
        <v>2501</v>
      </c>
      <c r="E967" s="41" t="s">
        <v>3711</v>
      </c>
      <c r="M967" s="136"/>
    </row>
    <row r="968" spans="1:13">
      <c r="A968" s="13" t="s">
        <v>2581</v>
      </c>
      <c r="B968" s="13" t="s">
        <v>996</v>
      </c>
      <c r="C968" s="13" t="s">
        <v>3721</v>
      </c>
      <c r="D968" s="13" t="s">
        <v>2501</v>
      </c>
      <c r="M968" s="137"/>
    </row>
    <row r="969" spans="1:13">
      <c r="A969" s="138" t="s">
        <v>2583</v>
      </c>
      <c r="B969" s="13" t="s">
        <v>997</v>
      </c>
      <c r="C969" s="13" t="s">
        <v>3722</v>
      </c>
      <c r="D969" s="13" t="s">
        <v>2501</v>
      </c>
      <c r="E969" s="13" t="s">
        <v>3723</v>
      </c>
    </row>
    <row r="970" spans="1:13">
      <c r="A970" s="138" t="s">
        <v>2499</v>
      </c>
      <c r="B970" s="13" t="s">
        <v>998</v>
      </c>
      <c r="C970" s="13" t="s">
        <v>3724</v>
      </c>
      <c r="D970" s="13" t="s">
        <v>2501</v>
      </c>
      <c r="E970" s="13" t="s">
        <v>3529</v>
      </c>
    </row>
    <row r="971" spans="1:13">
      <c r="A971" s="13" t="s">
        <v>2574</v>
      </c>
      <c r="B971" s="13" t="s">
        <v>999</v>
      </c>
      <c r="C971" s="13" t="s">
        <v>3725</v>
      </c>
      <c r="D971" s="13" t="s">
        <v>2501</v>
      </c>
      <c r="F971" s="13" t="s">
        <v>2589</v>
      </c>
      <c r="G971" s="13" t="s">
        <v>2590</v>
      </c>
      <c r="H971" s="13" t="s">
        <v>2591</v>
      </c>
      <c r="M971" s="137"/>
    </row>
    <row r="972" spans="1:13">
      <c r="A972" s="13" t="s">
        <v>2574</v>
      </c>
      <c r="B972" s="13" t="s">
        <v>1000</v>
      </c>
      <c r="C972" s="13" t="s">
        <v>3726</v>
      </c>
      <c r="D972" s="13" t="s">
        <v>2501</v>
      </c>
      <c r="F972" s="13" t="s">
        <v>2589</v>
      </c>
      <c r="G972" s="13" t="s">
        <v>2590</v>
      </c>
      <c r="H972" s="13" t="s">
        <v>2591</v>
      </c>
      <c r="M972" s="137"/>
    </row>
    <row r="973" spans="1:13" ht="16.350000000000001" customHeight="1">
      <c r="A973" s="13" t="s">
        <v>2526</v>
      </c>
      <c r="B973" s="13" t="s">
        <v>1001</v>
      </c>
      <c r="D973" s="13" t="s">
        <v>2494</v>
      </c>
      <c r="M973" s="137" t="s">
        <v>3727</v>
      </c>
    </row>
    <row r="974" spans="1:13" s="125" customFormat="1">
      <c r="A974" s="125" t="s">
        <v>2574</v>
      </c>
      <c r="B974" s="125" t="s">
        <v>1002</v>
      </c>
      <c r="C974" s="125" t="s">
        <v>3728</v>
      </c>
      <c r="D974" s="125" t="s">
        <v>2501</v>
      </c>
    </row>
    <row r="975" spans="1:13" s="125" customFormat="1">
      <c r="A975" s="125" t="s">
        <v>2574</v>
      </c>
      <c r="B975" s="125" t="s">
        <v>1003</v>
      </c>
      <c r="C975" s="125" t="s">
        <v>3729</v>
      </c>
      <c r="D975" s="125" t="s">
        <v>2501</v>
      </c>
    </row>
    <row r="976" spans="1:13" s="41" customFormat="1">
      <c r="A976" s="41" t="s">
        <v>2522</v>
      </c>
      <c r="B976" s="41" t="s">
        <v>3720</v>
      </c>
      <c r="M976" s="136"/>
    </row>
    <row r="977" spans="1:13" s="135" customFormat="1">
      <c r="A977" s="135" t="s">
        <v>2522</v>
      </c>
      <c r="B977" s="135" t="s">
        <v>3705</v>
      </c>
    </row>
    <row r="978" spans="1:13" s="135" customFormat="1">
      <c r="A978" s="135" t="s">
        <v>2495</v>
      </c>
      <c r="B978" s="135" t="s">
        <v>3730</v>
      </c>
      <c r="C978" s="135" t="s">
        <v>3731</v>
      </c>
      <c r="D978" s="135" t="s">
        <v>2501</v>
      </c>
      <c r="E978" s="135" t="s">
        <v>3732</v>
      </c>
    </row>
    <row r="979" spans="1:13">
      <c r="A979" s="13" t="s">
        <v>2492</v>
      </c>
      <c r="B979" s="13" t="s">
        <v>1004</v>
      </c>
      <c r="C979" s="13" t="s">
        <v>3733</v>
      </c>
      <c r="D979" s="13" t="s">
        <v>2494</v>
      </c>
    </row>
    <row r="980" spans="1:13">
      <c r="A980" s="13" t="s">
        <v>2569</v>
      </c>
      <c r="B980" s="13" t="s">
        <v>1005</v>
      </c>
      <c r="C980" s="13" t="s">
        <v>3734</v>
      </c>
      <c r="D980" s="13" t="s">
        <v>2501</v>
      </c>
    </row>
    <row r="981" spans="1:13" s="41" customFormat="1">
      <c r="A981" s="41" t="s">
        <v>2495</v>
      </c>
      <c r="B981" s="41" t="s">
        <v>3735</v>
      </c>
      <c r="C981" s="41" t="s">
        <v>2572</v>
      </c>
      <c r="D981" s="41" t="s">
        <v>2501</v>
      </c>
      <c r="E981" s="41" t="s">
        <v>3736</v>
      </c>
    </row>
    <row r="982" spans="1:13">
      <c r="A982" s="13" t="s">
        <v>3737</v>
      </c>
      <c r="B982" s="13" t="s">
        <v>1006</v>
      </c>
      <c r="C982" s="13" t="s">
        <v>3738</v>
      </c>
      <c r="D982" s="13" t="s">
        <v>2501</v>
      </c>
    </row>
    <row r="983" spans="1:13">
      <c r="A983" s="13" t="s">
        <v>2574</v>
      </c>
      <c r="B983" s="13" t="s">
        <v>1009</v>
      </c>
      <c r="C983" s="13" t="s">
        <v>3739</v>
      </c>
      <c r="D983" s="13" t="s">
        <v>2501</v>
      </c>
      <c r="E983" s="13" t="s">
        <v>3740</v>
      </c>
      <c r="F983" s="123" t="s">
        <v>2576</v>
      </c>
      <c r="G983" s="123" t="s">
        <v>2577</v>
      </c>
      <c r="H983" s="13" t="s">
        <v>2578</v>
      </c>
    </row>
    <row r="984" spans="1:13">
      <c r="A984" s="13" t="s">
        <v>2574</v>
      </c>
      <c r="B984" s="13" t="s">
        <v>1010</v>
      </c>
      <c r="C984" s="13" t="s">
        <v>3741</v>
      </c>
      <c r="D984" s="13" t="s">
        <v>2501</v>
      </c>
      <c r="E984" s="13" t="s">
        <v>3742</v>
      </c>
      <c r="F984" s="123" t="s">
        <v>2576</v>
      </c>
      <c r="G984" s="123" t="s">
        <v>2577</v>
      </c>
      <c r="H984" s="13" t="s">
        <v>2578</v>
      </c>
    </row>
    <row r="985" spans="1:13" s="41" customFormat="1">
      <c r="A985" s="41" t="s">
        <v>2522</v>
      </c>
      <c r="B985" s="41" t="s">
        <v>3735</v>
      </c>
      <c r="M985" s="136"/>
    </row>
    <row r="986" spans="1:13" s="41" customFormat="1">
      <c r="A986" s="41" t="s">
        <v>2495</v>
      </c>
      <c r="B986" s="41" t="s">
        <v>3743</v>
      </c>
      <c r="C986" s="41" t="s">
        <v>2580</v>
      </c>
      <c r="D986" s="41" t="s">
        <v>2501</v>
      </c>
      <c r="E986" s="41" t="s">
        <v>3736</v>
      </c>
      <c r="M986" s="136"/>
    </row>
    <row r="987" spans="1:13">
      <c r="A987" s="13" t="s">
        <v>2581</v>
      </c>
      <c r="B987" s="13" t="s">
        <v>1011</v>
      </c>
      <c r="C987" s="13" t="s">
        <v>3744</v>
      </c>
      <c r="D987" s="13" t="s">
        <v>2501</v>
      </c>
      <c r="M987" s="137"/>
    </row>
    <row r="988" spans="1:13">
      <c r="A988" s="138" t="s">
        <v>2583</v>
      </c>
      <c r="B988" s="13" t="s">
        <v>1012</v>
      </c>
      <c r="C988" s="13" t="s">
        <v>3745</v>
      </c>
      <c r="D988" s="13" t="s">
        <v>2501</v>
      </c>
      <c r="E988" s="13" t="s">
        <v>3746</v>
      </c>
    </row>
    <row r="989" spans="1:13">
      <c r="A989" s="138" t="s">
        <v>2499</v>
      </c>
      <c r="B989" s="13" t="s">
        <v>1013</v>
      </c>
      <c r="C989" s="13" t="s">
        <v>3747</v>
      </c>
      <c r="D989" s="13" t="s">
        <v>2501</v>
      </c>
      <c r="E989" s="13" t="s">
        <v>3748</v>
      </c>
    </row>
    <row r="990" spans="1:13">
      <c r="A990" s="13" t="s">
        <v>2574</v>
      </c>
      <c r="B990" s="13" t="s">
        <v>1014</v>
      </c>
      <c r="C990" s="13" t="s">
        <v>3749</v>
      </c>
      <c r="D990" s="13" t="s">
        <v>2501</v>
      </c>
      <c r="F990" s="13" t="s">
        <v>2589</v>
      </c>
      <c r="G990" s="13" t="s">
        <v>2590</v>
      </c>
      <c r="H990" s="13" t="s">
        <v>2591</v>
      </c>
      <c r="M990" s="137"/>
    </row>
    <row r="991" spans="1:13">
      <c r="A991" s="13" t="s">
        <v>2574</v>
      </c>
      <c r="B991" s="13" t="s">
        <v>1015</v>
      </c>
      <c r="C991" s="13" t="s">
        <v>3750</v>
      </c>
      <c r="D991" s="13" t="s">
        <v>2501</v>
      </c>
      <c r="F991" s="13" t="s">
        <v>2589</v>
      </c>
      <c r="G991" s="13" t="s">
        <v>2590</v>
      </c>
      <c r="H991" s="13" t="s">
        <v>2591</v>
      </c>
      <c r="M991" s="137"/>
    </row>
    <row r="992" spans="1:13" ht="16.350000000000001" customHeight="1">
      <c r="A992" s="13" t="s">
        <v>2526</v>
      </c>
      <c r="B992" s="13" t="s">
        <v>1016</v>
      </c>
      <c r="D992" s="13" t="s">
        <v>2494</v>
      </c>
      <c r="M992" s="137" t="s">
        <v>3751</v>
      </c>
    </row>
    <row r="993" spans="1:13" s="142" customFormat="1">
      <c r="A993" s="142" t="s">
        <v>2574</v>
      </c>
      <c r="B993" s="142" t="s">
        <v>1017</v>
      </c>
      <c r="C993" s="142" t="s">
        <v>3752</v>
      </c>
      <c r="D993" s="142" t="s">
        <v>2501</v>
      </c>
    </row>
    <row r="994" spans="1:13" s="125" customFormat="1">
      <c r="A994" s="125" t="s">
        <v>2574</v>
      </c>
      <c r="B994" s="125" t="s">
        <v>1018</v>
      </c>
      <c r="C994" s="125" t="s">
        <v>3753</v>
      </c>
      <c r="D994" s="125" t="s">
        <v>2501</v>
      </c>
    </row>
    <row r="995" spans="1:13" s="41" customFormat="1">
      <c r="A995" s="41" t="s">
        <v>2522</v>
      </c>
      <c r="B995" s="41" t="s">
        <v>3743</v>
      </c>
      <c r="M995" s="136"/>
    </row>
    <row r="996" spans="1:13" s="135" customFormat="1">
      <c r="A996" s="135" t="s">
        <v>2522</v>
      </c>
      <c r="B996" s="135" t="s">
        <v>3730</v>
      </c>
    </row>
    <row r="997" spans="1:13" s="135" customFormat="1">
      <c r="A997" s="135" t="s">
        <v>2495</v>
      </c>
      <c r="B997" s="135" t="s">
        <v>3754</v>
      </c>
      <c r="C997" s="135" t="s">
        <v>3755</v>
      </c>
      <c r="D997" s="135" t="s">
        <v>2501</v>
      </c>
      <c r="E997" s="135" t="s">
        <v>3756</v>
      </c>
    </row>
    <row r="998" spans="1:13">
      <c r="A998" s="13" t="s">
        <v>2492</v>
      </c>
      <c r="B998" s="13" t="s">
        <v>1019</v>
      </c>
      <c r="C998" s="13" t="s">
        <v>3757</v>
      </c>
      <c r="D998" s="13" t="s">
        <v>2494</v>
      </c>
    </row>
    <row r="999" spans="1:13">
      <c r="A999" s="13" t="s">
        <v>2569</v>
      </c>
      <c r="B999" s="13" t="s">
        <v>1020</v>
      </c>
      <c r="C999" s="13" t="s">
        <v>3758</v>
      </c>
      <c r="D999" s="13" t="s">
        <v>2501</v>
      </c>
    </row>
    <row r="1000" spans="1:13" s="41" customFormat="1">
      <c r="A1000" s="41" t="s">
        <v>2495</v>
      </c>
      <c r="B1000" s="41" t="s">
        <v>3759</v>
      </c>
      <c r="C1000" s="41" t="s">
        <v>2572</v>
      </c>
      <c r="D1000" s="41" t="s">
        <v>2501</v>
      </c>
      <c r="E1000" s="41" t="s">
        <v>3760</v>
      </c>
    </row>
    <row r="1001" spans="1:13">
      <c r="A1001" s="13" t="s">
        <v>2574</v>
      </c>
      <c r="B1001" s="13" t="s">
        <v>1021</v>
      </c>
      <c r="C1001" s="13" t="s">
        <v>3761</v>
      </c>
      <c r="D1001" s="13" t="s">
        <v>2501</v>
      </c>
      <c r="F1001" s="123" t="s">
        <v>2576</v>
      </c>
      <c r="G1001" s="123" t="s">
        <v>2577</v>
      </c>
      <c r="H1001" s="13" t="s">
        <v>2578</v>
      </c>
    </row>
    <row r="1002" spans="1:13" s="41" customFormat="1">
      <c r="A1002" s="41" t="s">
        <v>2522</v>
      </c>
      <c r="B1002" s="41" t="s">
        <v>3759</v>
      </c>
      <c r="M1002" s="136"/>
    </row>
    <row r="1003" spans="1:13" s="41" customFormat="1">
      <c r="A1003" s="41" t="s">
        <v>2495</v>
      </c>
      <c r="B1003" s="41" t="s">
        <v>3762</v>
      </c>
      <c r="C1003" s="41" t="s">
        <v>2580</v>
      </c>
      <c r="D1003" s="41" t="s">
        <v>2501</v>
      </c>
      <c r="E1003" s="41" t="s">
        <v>3760</v>
      </c>
      <c r="M1003" s="136"/>
    </row>
    <row r="1004" spans="1:13">
      <c r="A1004" s="13" t="s">
        <v>2581</v>
      </c>
      <c r="B1004" s="13" t="s">
        <v>1022</v>
      </c>
      <c r="C1004" s="13" t="s">
        <v>3763</v>
      </c>
      <c r="D1004" s="13" t="s">
        <v>2501</v>
      </c>
      <c r="M1004" s="137"/>
    </row>
    <row r="1005" spans="1:13">
      <c r="A1005" s="138" t="s">
        <v>2583</v>
      </c>
      <c r="B1005" s="13" t="s">
        <v>1023</v>
      </c>
      <c r="C1005" s="13" t="s">
        <v>3764</v>
      </c>
      <c r="D1005" s="13" t="s">
        <v>2501</v>
      </c>
      <c r="E1005" s="13" t="s">
        <v>3765</v>
      </c>
    </row>
    <row r="1006" spans="1:13">
      <c r="A1006" s="138" t="s">
        <v>2499</v>
      </c>
      <c r="B1006" s="13" t="s">
        <v>1024</v>
      </c>
      <c r="C1006" s="13" t="s">
        <v>3766</v>
      </c>
      <c r="D1006" s="13" t="s">
        <v>2501</v>
      </c>
      <c r="E1006" s="13" t="s">
        <v>3767</v>
      </c>
    </row>
    <row r="1007" spans="1:13">
      <c r="A1007" s="13" t="s">
        <v>2574</v>
      </c>
      <c r="B1007" s="13" t="s">
        <v>1025</v>
      </c>
      <c r="C1007" s="13" t="s">
        <v>3768</v>
      </c>
      <c r="D1007" s="13" t="s">
        <v>2501</v>
      </c>
      <c r="F1007" s="13" t="s">
        <v>2589</v>
      </c>
      <c r="G1007" s="13" t="s">
        <v>2590</v>
      </c>
      <c r="H1007" s="13" t="s">
        <v>2591</v>
      </c>
      <c r="M1007" s="137"/>
    </row>
    <row r="1008" spans="1:13">
      <c r="A1008" s="13" t="s">
        <v>2574</v>
      </c>
      <c r="B1008" s="13" t="s">
        <v>1026</v>
      </c>
      <c r="C1008" s="13" t="s">
        <v>3769</v>
      </c>
      <c r="D1008" s="13" t="s">
        <v>2501</v>
      </c>
      <c r="F1008" s="13" t="s">
        <v>2589</v>
      </c>
      <c r="G1008" s="13" t="s">
        <v>2590</v>
      </c>
      <c r="H1008" s="13" t="s">
        <v>2591</v>
      </c>
      <c r="M1008" s="137"/>
    </row>
    <row r="1009" spans="1:15" ht="16.350000000000001" customHeight="1">
      <c r="A1009" s="13" t="s">
        <v>2526</v>
      </c>
      <c r="B1009" s="13" t="s">
        <v>1027</v>
      </c>
      <c r="D1009" s="13" t="s">
        <v>2494</v>
      </c>
      <c r="M1009" s="137" t="s">
        <v>3770</v>
      </c>
    </row>
    <row r="1010" spans="1:15" s="125" customFormat="1">
      <c r="A1010" s="125" t="s">
        <v>2574</v>
      </c>
      <c r="B1010" s="125" t="s">
        <v>1028</v>
      </c>
      <c r="C1010" s="125" t="s">
        <v>3771</v>
      </c>
      <c r="D1010" s="125" t="s">
        <v>2501</v>
      </c>
    </row>
    <row r="1011" spans="1:15" s="125" customFormat="1">
      <c r="A1011" s="125" t="s">
        <v>2574</v>
      </c>
      <c r="B1011" s="125" t="s">
        <v>1029</v>
      </c>
      <c r="C1011" s="125" t="s">
        <v>3772</v>
      </c>
      <c r="D1011" s="125" t="s">
        <v>2501</v>
      </c>
    </row>
    <row r="1012" spans="1:15" s="41" customFormat="1">
      <c r="A1012" s="41" t="s">
        <v>2522</v>
      </c>
      <c r="B1012" s="41" t="s">
        <v>3762</v>
      </c>
      <c r="M1012" s="136"/>
    </row>
    <row r="1013" spans="1:15" s="135" customFormat="1">
      <c r="A1013" s="135" t="s">
        <v>2522</v>
      </c>
      <c r="B1013" s="135" t="s">
        <v>3754</v>
      </c>
    </row>
    <row r="1014" spans="1:15" s="135" customFormat="1">
      <c r="A1014" s="135" t="s">
        <v>2495</v>
      </c>
      <c r="B1014" s="135" t="s">
        <v>3773</v>
      </c>
      <c r="C1014" s="135" t="s">
        <v>3774</v>
      </c>
      <c r="D1014" s="135" t="s">
        <v>2501</v>
      </c>
      <c r="E1014" s="135" t="s">
        <v>3775</v>
      </c>
    </row>
    <row r="1015" spans="1:15" s="135" customFormat="1">
      <c r="A1015" s="146" t="s">
        <v>2495</v>
      </c>
      <c r="B1015" s="146" t="s">
        <v>3776</v>
      </c>
      <c r="C1015" s="146" t="s">
        <v>3777</v>
      </c>
      <c r="D1015" s="146" t="s">
        <v>2501</v>
      </c>
      <c r="E1015" s="146"/>
      <c r="F1015" s="146"/>
      <c r="G1015" s="146"/>
      <c r="H1015" s="146"/>
      <c r="I1015" s="146"/>
      <c r="J1015" s="146"/>
      <c r="K1015" s="146"/>
      <c r="L1015" s="146"/>
      <c r="M1015" s="146"/>
      <c r="N1015" s="146"/>
      <c r="O1015" s="146"/>
    </row>
    <row r="1016" spans="1:15">
      <c r="A1016" s="13" t="s">
        <v>2492</v>
      </c>
      <c r="B1016" s="13" t="s">
        <v>1030</v>
      </c>
      <c r="C1016" s="13" t="s">
        <v>3778</v>
      </c>
      <c r="D1016" s="13" t="s">
        <v>2494</v>
      </c>
    </row>
    <row r="1017" spans="1:15" s="142" customFormat="1" ht="16.350000000000001" customHeight="1">
      <c r="A1017" s="142" t="s">
        <v>2650</v>
      </c>
      <c r="B1017" s="142" t="s">
        <v>1031</v>
      </c>
      <c r="C1017" s="142" t="s">
        <v>3779</v>
      </c>
      <c r="D1017" s="142" t="s">
        <v>2501</v>
      </c>
      <c r="M1017" s="145"/>
    </row>
    <row r="1018" spans="1:15" s="123" customFormat="1" ht="16.350000000000001" customHeight="1">
      <c r="A1018" s="123" t="s">
        <v>2492</v>
      </c>
      <c r="B1018" s="123" t="s">
        <v>1032</v>
      </c>
      <c r="C1018" s="123" t="s">
        <v>2776</v>
      </c>
      <c r="D1018" s="123" t="s">
        <v>2501</v>
      </c>
      <c r="E1018" s="129" t="s">
        <v>3780</v>
      </c>
      <c r="M1018" s="133"/>
    </row>
    <row r="1019" spans="1:15" ht="16.350000000000001" customHeight="1">
      <c r="A1019" s="13" t="s">
        <v>3155</v>
      </c>
      <c r="B1019" s="13" t="s">
        <v>1033</v>
      </c>
      <c r="C1019" s="13" t="s">
        <v>3781</v>
      </c>
      <c r="D1019" s="13" t="s">
        <v>2501</v>
      </c>
      <c r="E1019" s="13" t="s">
        <v>3782</v>
      </c>
      <c r="I1019" s="13" t="s">
        <v>3783</v>
      </c>
      <c r="M1019" s="137"/>
    </row>
    <row r="1020" spans="1:15" s="129" customFormat="1" ht="16.350000000000001" customHeight="1">
      <c r="A1020" s="129" t="s">
        <v>2492</v>
      </c>
      <c r="B1020" s="129" t="s">
        <v>1062</v>
      </c>
      <c r="C1020" s="129" t="s">
        <v>2657</v>
      </c>
      <c r="D1020" s="129" t="s">
        <v>2501</v>
      </c>
      <c r="E1020" s="129" t="s">
        <v>3784</v>
      </c>
      <c r="M1020" s="140"/>
    </row>
    <row r="1021" spans="1:15" ht="16.350000000000001" customHeight="1">
      <c r="A1021" s="13" t="s">
        <v>3785</v>
      </c>
      <c r="B1021" s="13" t="s">
        <v>1063</v>
      </c>
      <c r="C1021" s="13" t="s">
        <v>3786</v>
      </c>
      <c r="D1021" s="13" t="s">
        <v>2501</v>
      </c>
      <c r="E1021" s="13" t="s">
        <v>3782</v>
      </c>
      <c r="F1021" s="123" t="s">
        <v>2661</v>
      </c>
      <c r="G1021" s="123" t="s">
        <v>2662</v>
      </c>
      <c r="H1021" s="125" t="s">
        <v>2663</v>
      </c>
      <c r="M1021" s="137"/>
    </row>
    <row r="1022" spans="1:15" ht="16.350000000000001" customHeight="1">
      <c r="A1022" s="13" t="s">
        <v>2499</v>
      </c>
      <c r="B1022" s="13" t="s">
        <v>1074</v>
      </c>
      <c r="C1022" s="13" t="s">
        <v>3787</v>
      </c>
      <c r="D1022" s="13" t="s">
        <v>2501</v>
      </c>
      <c r="E1022" s="13" t="s">
        <v>3788</v>
      </c>
      <c r="M1022" s="137"/>
    </row>
    <row r="1023" spans="1:15" s="146" customFormat="1">
      <c r="A1023" s="146" t="s">
        <v>2522</v>
      </c>
      <c r="B1023" s="146" t="s">
        <v>3776</v>
      </c>
    </row>
    <row r="1024" spans="1:15">
      <c r="A1024" s="138" t="s">
        <v>2495</v>
      </c>
      <c r="B1024" s="13" t="s">
        <v>3789</v>
      </c>
      <c r="C1024" s="13" t="s">
        <v>3790</v>
      </c>
      <c r="D1024" s="13" t="s">
        <v>2501</v>
      </c>
    </row>
    <row r="1025" spans="1:9">
      <c r="A1025" s="13" t="s">
        <v>2492</v>
      </c>
      <c r="B1025" s="13" t="s">
        <v>1077</v>
      </c>
      <c r="C1025" s="13" t="s">
        <v>3791</v>
      </c>
      <c r="D1025" s="13" t="s">
        <v>2494</v>
      </c>
    </row>
    <row r="1026" spans="1:9">
      <c r="A1026" s="13" t="s">
        <v>2669</v>
      </c>
      <c r="B1026" s="13" t="s">
        <v>1078</v>
      </c>
      <c r="C1026" s="13" t="s">
        <v>3792</v>
      </c>
      <c r="D1026" s="13" t="s">
        <v>2501</v>
      </c>
      <c r="F1026" s="129" t="s">
        <v>2671</v>
      </c>
      <c r="G1026" s="129" t="s">
        <v>2672</v>
      </c>
    </row>
    <row r="1027" spans="1:9">
      <c r="A1027" s="13" t="s">
        <v>3793</v>
      </c>
      <c r="B1027" s="13" t="s">
        <v>1083</v>
      </c>
      <c r="C1027" s="125" t="s">
        <v>3794</v>
      </c>
      <c r="D1027" s="13" t="s">
        <v>2501</v>
      </c>
      <c r="E1027" s="13" t="s">
        <v>3795</v>
      </c>
      <c r="I1027" s="13" t="s">
        <v>3783</v>
      </c>
    </row>
    <row r="1028" spans="1:9">
      <c r="A1028" s="13" t="s">
        <v>2675</v>
      </c>
      <c r="B1028" s="13" t="s">
        <v>1112</v>
      </c>
      <c r="C1028" s="125" t="s">
        <v>3796</v>
      </c>
      <c r="D1028" s="13" t="s">
        <v>2501</v>
      </c>
      <c r="E1028" s="13" t="s">
        <v>3795</v>
      </c>
      <c r="F1028" s="123" t="s">
        <v>2661</v>
      </c>
      <c r="G1028" s="123" t="s">
        <v>2662</v>
      </c>
      <c r="H1028" s="125" t="s">
        <v>2663</v>
      </c>
    </row>
    <row r="1029" spans="1:9">
      <c r="A1029" s="13" t="s">
        <v>2499</v>
      </c>
      <c r="B1029" s="13" t="s">
        <v>1123</v>
      </c>
      <c r="C1029" s="13" t="s">
        <v>3797</v>
      </c>
      <c r="D1029" s="13" t="s">
        <v>2501</v>
      </c>
      <c r="E1029" s="13" t="s">
        <v>3798</v>
      </c>
    </row>
    <row r="1030" spans="1:9">
      <c r="A1030" s="13" t="s">
        <v>3793</v>
      </c>
      <c r="B1030" s="13" t="s">
        <v>1126</v>
      </c>
      <c r="C1030" s="125" t="s">
        <v>3799</v>
      </c>
      <c r="D1030" s="13" t="s">
        <v>2501</v>
      </c>
      <c r="E1030" s="13" t="s">
        <v>3800</v>
      </c>
      <c r="I1030" s="13" t="s">
        <v>3801</v>
      </c>
    </row>
    <row r="1031" spans="1:9">
      <c r="A1031" s="13" t="s">
        <v>2682</v>
      </c>
      <c r="B1031" s="13" t="s">
        <v>1155</v>
      </c>
      <c r="C1031" s="125" t="s">
        <v>3802</v>
      </c>
      <c r="D1031" s="13" t="s">
        <v>2501</v>
      </c>
      <c r="E1031" s="13" t="s">
        <v>3800</v>
      </c>
      <c r="F1031" s="123" t="s">
        <v>2661</v>
      </c>
      <c r="G1031" s="123" t="s">
        <v>2662</v>
      </c>
      <c r="H1031" s="125" t="s">
        <v>2663</v>
      </c>
    </row>
    <row r="1032" spans="1:9">
      <c r="A1032" s="13" t="s">
        <v>2499</v>
      </c>
      <c r="B1032" s="13" t="s">
        <v>1166</v>
      </c>
      <c r="C1032" s="13" t="s">
        <v>3803</v>
      </c>
      <c r="D1032" s="13" t="s">
        <v>2501</v>
      </c>
      <c r="E1032" s="13" t="s">
        <v>3804</v>
      </c>
    </row>
    <row r="1033" spans="1:9">
      <c r="A1033" s="138" t="s">
        <v>2522</v>
      </c>
      <c r="B1033" s="13" t="s">
        <v>3789</v>
      </c>
    </row>
    <row r="1034" spans="1:9" s="135" customFormat="1">
      <c r="A1034" s="135" t="s">
        <v>2522</v>
      </c>
      <c r="B1034" s="135" t="s">
        <v>3773</v>
      </c>
    </row>
    <row r="1035" spans="1:9" s="124" customFormat="1">
      <c r="A1035" s="124" t="s">
        <v>2522</v>
      </c>
      <c r="B1035" s="124" t="s">
        <v>3152</v>
      </c>
    </row>
    <row r="1036" spans="1:9" s="128" customFormat="1">
      <c r="A1036" s="128" t="s">
        <v>2522</v>
      </c>
      <c r="B1036" s="128" t="s">
        <v>3149</v>
      </c>
    </row>
    <row r="1037" spans="1:9" s="128" customFormat="1">
      <c r="A1037" s="128" t="s">
        <v>2495</v>
      </c>
      <c r="B1037" s="128" t="s">
        <v>3805</v>
      </c>
      <c r="C1037" s="128" t="s">
        <v>3806</v>
      </c>
    </row>
    <row r="1038" spans="1:9" s="147" customFormat="1">
      <c r="A1038" s="147" t="s">
        <v>3807</v>
      </c>
      <c r="B1038" s="147" t="s">
        <v>1169</v>
      </c>
      <c r="C1038" s="147" t="s">
        <v>3808</v>
      </c>
      <c r="D1038" s="147" t="s">
        <v>2501</v>
      </c>
      <c r="F1038" s="147" t="s">
        <v>3809</v>
      </c>
      <c r="H1038" s="147" t="s">
        <v>3810</v>
      </c>
    </row>
    <row r="1039" spans="1:9" s="147" customFormat="1">
      <c r="A1039" s="147" t="s">
        <v>2499</v>
      </c>
      <c r="B1039" s="147" t="s">
        <v>1177</v>
      </c>
      <c r="C1039" s="147" t="s">
        <v>3811</v>
      </c>
      <c r="D1039" s="147" t="s">
        <v>2501</v>
      </c>
      <c r="E1039" s="147" t="s">
        <v>3812</v>
      </c>
    </row>
    <row r="1040" spans="1:9" s="147" customFormat="1">
      <c r="A1040" s="147" t="s">
        <v>3813</v>
      </c>
      <c r="B1040" s="147" t="s">
        <v>1181</v>
      </c>
      <c r="C1040" s="147" t="s">
        <v>3814</v>
      </c>
      <c r="D1040" s="147" t="s">
        <v>2501</v>
      </c>
      <c r="F1040" s="147" t="s">
        <v>3815</v>
      </c>
      <c r="H1040" s="147" t="s">
        <v>3810</v>
      </c>
    </row>
    <row r="1041" spans="1:8" s="147" customFormat="1">
      <c r="A1041" s="147" t="s">
        <v>2499</v>
      </c>
      <c r="B1041" s="147" t="s">
        <v>1190</v>
      </c>
      <c r="C1041" s="147" t="s">
        <v>3816</v>
      </c>
      <c r="D1041" s="147" t="s">
        <v>2501</v>
      </c>
      <c r="E1041" s="147" t="s">
        <v>3817</v>
      </c>
    </row>
    <row r="1042" spans="1:8" s="147" customFormat="1">
      <c r="A1042" s="147" t="s">
        <v>3818</v>
      </c>
      <c r="B1042" s="147" t="s">
        <v>1194</v>
      </c>
      <c r="C1042" s="147" t="s">
        <v>3819</v>
      </c>
      <c r="D1042" s="147" t="s">
        <v>2501</v>
      </c>
      <c r="H1042" s="147" t="s">
        <v>3810</v>
      </c>
    </row>
    <row r="1043" spans="1:8" s="147" customFormat="1">
      <c r="A1043" s="147" t="s">
        <v>3820</v>
      </c>
      <c r="B1043" s="147" t="s">
        <v>1195</v>
      </c>
      <c r="C1043" s="147" t="s">
        <v>3821</v>
      </c>
      <c r="D1043" s="147" t="s">
        <v>2501</v>
      </c>
      <c r="F1043" s="147" t="s">
        <v>3822</v>
      </c>
      <c r="H1043" s="147" t="s">
        <v>3810</v>
      </c>
    </row>
    <row r="1044" spans="1:8" s="147" customFormat="1" ht="13.5" customHeight="1">
      <c r="A1044" s="147" t="s">
        <v>3823</v>
      </c>
      <c r="B1044" s="147" t="s">
        <v>1202</v>
      </c>
      <c r="C1044" s="147" t="s">
        <v>3824</v>
      </c>
      <c r="D1044" s="147" t="s">
        <v>2501</v>
      </c>
      <c r="E1044" s="147" t="s">
        <v>3825</v>
      </c>
      <c r="H1044" s="147" t="s">
        <v>3810</v>
      </c>
    </row>
    <row r="1045" spans="1:8" s="147" customFormat="1" ht="13.5" customHeight="1">
      <c r="A1045" s="147" t="s">
        <v>3826</v>
      </c>
      <c r="B1045" s="147" t="s">
        <v>1203</v>
      </c>
      <c r="C1045" s="147" t="s">
        <v>3827</v>
      </c>
      <c r="D1045" s="147" t="s">
        <v>2501</v>
      </c>
      <c r="F1045" s="147" t="s">
        <v>3809</v>
      </c>
      <c r="H1045" s="147" t="s">
        <v>3810</v>
      </c>
    </row>
    <row r="1046" spans="1:8" s="147" customFormat="1" ht="13.5" customHeight="1">
      <c r="A1046" s="147" t="s">
        <v>2499</v>
      </c>
      <c r="B1046" s="147" t="s">
        <v>1211</v>
      </c>
      <c r="C1046" s="147" t="s">
        <v>3828</v>
      </c>
      <c r="D1046" s="147" t="s">
        <v>2501</v>
      </c>
      <c r="E1046" s="147" t="s">
        <v>3829</v>
      </c>
    </row>
    <row r="1047" spans="1:8" s="147" customFormat="1" ht="13.5" customHeight="1">
      <c r="A1047" s="147" t="s">
        <v>3830</v>
      </c>
      <c r="B1047" s="147" t="s">
        <v>1216</v>
      </c>
      <c r="C1047" s="147" t="s">
        <v>3831</v>
      </c>
    </row>
    <row r="1048" spans="1:8" s="147" customFormat="1" ht="13.5" customHeight="1">
      <c r="A1048" s="147" t="s">
        <v>3832</v>
      </c>
      <c r="B1048" s="147" t="s">
        <v>1217</v>
      </c>
      <c r="C1048" s="147" t="s">
        <v>3833</v>
      </c>
      <c r="D1048" s="147" t="s">
        <v>2501</v>
      </c>
      <c r="F1048" s="147" t="s">
        <v>3809</v>
      </c>
      <c r="H1048" s="147" t="s">
        <v>3810</v>
      </c>
    </row>
    <row r="1049" spans="1:8" s="147" customFormat="1" ht="13.5" customHeight="1">
      <c r="A1049" s="147" t="s">
        <v>2499</v>
      </c>
      <c r="B1049" s="147" t="s">
        <v>1224</v>
      </c>
      <c r="C1049" s="147" t="s">
        <v>3834</v>
      </c>
      <c r="D1049" s="147" t="s">
        <v>2501</v>
      </c>
      <c r="E1049" s="147" t="s">
        <v>3835</v>
      </c>
    </row>
    <row r="1050" spans="1:8" s="147" customFormat="1" ht="13.5" customHeight="1">
      <c r="A1050" s="147" t="s">
        <v>3836</v>
      </c>
      <c r="B1050" s="147" t="s">
        <v>1228</v>
      </c>
      <c r="C1050" s="147" t="s">
        <v>3837</v>
      </c>
      <c r="D1050" s="147" t="s">
        <v>2501</v>
      </c>
      <c r="F1050" s="147" t="s">
        <v>3809</v>
      </c>
      <c r="H1050" s="147" t="s">
        <v>3810</v>
      </c>
    </row>
    <row r="1051" spans="1:8" s="147" customFormat="1" ht="13.5" customHeight="1">
      <c r="A1051" s="147" t="s">
        <v>2499</v>
      </c>
      <c r="B1051" s="147" t="s">
        <v>1236</v>
      </c>
      <c r="C1051" s="147" t="s">
        <v>3838</v>
      </c>
      <c r="D1051" s="147" t="s">
        <v>2501</v>
      </c>
      <c r="E1051" s="147" t="s">
        <v>3839</v>
      </c>
    </row>
    <row r="1052" spans="1:8" s="147" customFormat="1" ht="13.5" customHeight="1">
      <c r="A1052" s="147" t="s">
        <v>3840</v>
      </c>
      <c r="B1052" s="147" t="s">
        <v>1240</v>
      </c>
      <c r="C1052" s="147" t="s">
        <v>3841</v>
      </c>
      <c r="D1052" s="147" t="s">
        <v>2501</v>
      </c>
      <c r="F1052" s="147" t="s">
        <v>3809</v>
      </c>
      <c r="H1052" s="147" t="s">
        <v>3810</v>
      </c>
    </row>
    <row r="1053" spans="1:8" s="147" customFormat="1" ht="13.5" customHeight="1">
      <c r="A1053" s="147" t="s">
        <v>2499</v>
      </c>
      <c r="B1053" s="147" t="s">
        <v>1247</v>
      </c>
      <c r="C1053" s="147" t="s">
        <v>3842</v>
      </c>
      <c r="D1053" s="147" t="s">
        <v>2501</v>
      </c>
      <c r="E1053" s="147" t="s">
        <v>3843</v>
      </c>
    </row>
    <row r="1054" spans="1:8" s="147" customFormat="1" ht="13.5" customHeight="1">
      <c r="A1054" s="147" t="s">
        <v>3844</v>
      </c>
      <c r="B1054" s="147" t="s">
        <v>1251</v>
      </c>
      <c r="C1054" s="147" t="s">
        <v>3845</v>
      </c>
      <c r="D1054" s="147" t="s">
        <v>2501</v>
      </c>
      <c r="F1054" s="147" t="s">
        <v>3809</v>
      </c>
      <c r="H1054" s="147" t="s">
        <v>3810</v>
      </c>
    </row>
    <row r="1055" spans="1:8" s="147" customFormat="1" ht="13.5" customHeight="1">
      <c r="A1055" s="147" t="s">
        <v>2499</v>
      </c>
      <c r="B1055" s="147" t="s">
        <v>1259</v>
      </c>
      <c r="C1055" s="147" t="s">
        <v>3846</v>
      </c>
      <c r="D1055" s="147" t="s">
        <v>2501</v>
      </c>
      <c r="E1055" s="147" t="s">
        <v>3847</v>
      </c>
    </row>
    <row r="1056" spans="1:8" s="147" customFormat="1" ht="13.5" customHeight="1">
      <c r="A1056" s="147" t="s">
        <v>3848</v>
      </c>
      <c r="B1056" s="147" t="s">
        <v>1262</v>
      </c>
      <c r="C1056" s="147" t="s">
        <v>3849</v>
      </c>
      <c r="D1056" s="147" t="s">
        <v>2501</v>
      </c>
    </row>
    <row r="1057" spans="1:8" s="147" customFormat="1" ht="13.5" customHeight="1">
      <c r="A1057" s="147" t="s">
        <v>3850</v>
      </c>
      <c r="B1057" s="147" t="s">
        <v>1263</v>
      </c>
      <c r="C1057" s="147" t="s">
        <v>3851</v>
      </c>
      <c r="D1057" s="147" t="s">
        <v>2501</v>
      </c>
      <c r="E1057" s="147" t="s">
        <v>3852</v>
      </c>
    </row>
    <row r="1058" spans="1:8" s="147" customFormat="1" ht="13.5" customHeight="1">
      <c r="A1058" s="147" t="s">
        <v>2499</v>
      </c>
      <c r="B1058" s="147" t="s">
        <v>1264</v>
      </c>
      <c r="C1058" s="147" t="s">
        <v>3853</v>
      </c>
      <c r="D1058" s="147" t="s">
        <v>2501</v>
      </c>
      <c r="E1058" s="147" t="s">
        <v>3854</v>
      </c>
    </row>
    <row r="1059" spans="1:8" s="147" customFormat="1" ht="13.5" customHeight="1">
      <c r="A1059" s="147" t="s">
        <v>2499</v>
      </c>
      <c r="B1059" s="147" t="s">
        <v>1265</v>
      </c>
      <c r="C1059" s="147" t="s">
        <v>3855</v>
      </c>
      <c r="D1059" s="147" t="s">
        <v>2501</v>
      </c>
      <c r="E1059" s="147" t="s">
        <v>3856</v>
      </c>
    </row>
    <row r="1060" spans="1:8" s="147" customFormat="1" ht="13.5" customHeight="1">
      <c r="A1060" s="147" t="s">
        <v>3848</v>
      </c>
      <c r="B1060" s="147" t="s">
        <v>1266</v>
      </c>
      <c r="C1060" s="147" t="s">
        <v>3857</v>
      </c>
      <c r="D1060" s="147" t="s">
        <v>2501</v>
      </c>
    </row>
    <row r="1061" spans="1:8" s="147" customFormat="1" ht="13.5" customHeight="1">
      <c r="A1061" s="147" t="s">
        <v>3850</v>
      </c>
      <c r="B1061" s="147" t="s">
        <v>1267</v>
      </c>
      <c r="C1061" s="147" t="s">
        <v>3858</v>
      </c>
      <c r="D1061" s="147" t="s">
        <v>2501</v>
      </c>
      <c r="E1061" s="147" t="s">
        <v>3859</v>
      </c>
    </row>
    <row r="1062" spans="1:8" s="147" customFormat="1" ht="13.5" customHeight="1">
      <c r="A1062" s="147" t="s">
        <v>2499</v>
      </c>
      <c r="B1062" s="147" t="s">
        <v>1268</v>
      </c>
      <c r="C1062" s="147" t="s">
        <v>3860</v>
      </c>
      <c r="D1062" s="147" t="s">
        <v>2501</v>
      </c>
      <c r="E1062" s="147" t="s">
        <v>3861</v>
      </c>
    </row>
    <row r="1063" spans="1:8" s="147" customFormat="1" ht="13.5" customHeight="1">
      <c r="A1063" s="147" t="s">
        <v>2499</v>
      </c>
      <c r="B1063" s="147" t="s">
        <v>1269</v>
      </c>
      <c r="C1063" s="147" t="s">
        <v>3862</v>
      </c>
      <c r="D1063" s="147" t="s">
        <v>2501</v>
      </c>
      <c r="E1063" s="147" t="s">
        <v>3863</v>
      </c>
    </row>
    <row r="1064" spans="1:8" s="147" customFormat="1" ht="13.5" customHeight="1">
      <c r="A1064" s="147" t="s">
        <v>2499</v>
      </c>
      <c r="B1064" s="147" t="s">
        <v>1270</v>
      </c>
      <c r="C1064" s="147" t="s">
        <v>3864</v>
      </c>
    </row>
    <row r="1065" spans="1:8" s="147" customFormat="1" ht="13.5" customHeight="1">
      <c r="A1065" s="147" t="s">
        <v>2492</v>
      </c>
      <c r="B1065" s="147" t="s">
        <v>1271</v>
      </c>
      <c r="C1065" s="147" t="s">
        <v>3865</v>
      </c>
    </row>
    <row r="1066" spans="1:8" s="128" customFormat="1">
      <c r="A1066" s="128" t="s">
        <v>2522</v>
      </c>
      <c r="B1066" s="128" t="s">
        <v>3805</v>
      </c>
    </row>
    <row r="1067" spans="1:8">
      <c r="A1067" s="13" t="s">
        <v>2499</v>
      </c>
      <c r="B1067" s="13" t="s">
        <v>1272</v>
      </c>
      <c r="C1067" s="13" t="s">
        <v>3866</v>
      </c>
      <c r="D1067" s="123"/>
      <c r="H1067" s="13" t="s">
        <v>3867</v>
      </c>
    </row>
    <row r="1068" spans="1:8">
      <c r="A1068" s="13" t="s">
        <v>3868</v>
      </c>
      <c r="B1068" s="13" t="s">
        <v>3869</v>
      </c>
      <c r="C1068" s="13" t="s">
        <v>3870</v>
      </c>
      <c r="D1068" s="13" t="s">
        <v>2501</v>
      </c>
      <c r="H1068" s="13" t="s">
        <v>3871</v>
      </c>
    </row>
    <row r="1069" spans="1:8">
      <c r="A1069" s="13" t="s">
        <v>2492</v>
      </c>
      <c r="B1069" s="13" t="s">
        <v>1273</v>
      </c>
      <c r="C1069" s="13" t="s">
        <v>3872</v>
      </c>
    </row>
    <row r="1070" spans="1:8" s="126" customFormat="1">
      <c r="A1070" s="126" t="s">
        <v>2522</v>
      </c>
      <c r="B1070" s="126" t="s">
        <v>2535</v>
      </c>
    </row>
    <row r="1071" spans="1:8">
      <c r="A1071" s="13" t="s">
        <v>2492</v>
      </c>
      <c r="B1071" s="13" t="s">
        <v>1274</v>
      </c>
      <c r="C1071" s="13" t="s">
        <v>3873</v>
      </c>
      <c r="E1071" s="13" t="s">
        <v>3874</v>
      </c>
    </row>
  </sheetData>
  <autoFilter ref="A1:BB1130" xr:uid="{00000000-0001-0000-0000-000000000000}"/>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7BEA-9A8E-4F98-873E-4F3E0B4BCE8B}">
  <dimension ref="A1:H880"/>
  <sheetViews>
    <sheetView zoomScale="110" zoomScaleNormal="140" workbookViewId="0">
      <pane ySplit="1" topLeftCell="A783" activePane="bottomLeft" state="frozen"/>
      <selection pane="bottomLeft" activeCell="D808" sqref="D808"/>
      <selection activeCell="B16" sqref="B16"/>
    </sheetView>
  </sheetViews>
  <sheetFormatPr defaultColWidth="10.85546875" defaultRowHeight="17.45"/>
  <cols>
    <col min="1" max="1" width="36.42578125" style="13" bestFit="1" customWidth="1"/>
    <col min="2" max="2" width="24.42578125" style="13" bestFit="1" customWidth="1"/>
    <col min="3" max="3" width="47.5703125" style="13" customWidth="1"/>
    <col min="4" max="4" width="24.28515625" style="13" customWidth="1"/>
    <col min="5" max="5" width="17" style="13" customWidth="1"/>
    <col min="6" max="6" width="16.85546875" style="13" customWidth="1"/>
    <col min="7" max="16384" width="10.85546875" style="13"/>
  </cols>
  <sheetData>
    <row r="1" spans="1:6" s="122" customFormat="1">
      <c r="A1" s="122" t="s">
        <v>3875</v>
      </c>
      <c r="B1" s="122" t="s">
        <v>2472</v>
      </c>
      <c r="C1" s="122" t="s">
        <v>2473</v>
      </c>
      <c r="D1" s="122" t="s">
        <v>3876</v>
      </c>
      <c r="E1" s="122" t="s">
        <v>3877</v>
      </c>
      <c r="F1" s="122" t="s">
        <v>3878</v>
      </c>
    </row>
    <row r="2" spans="1:6">
      <c r="A2" s="13" t="s">
        <v>3879</v>
      </c>
      <c r="B2" s="13" t="s">
        <v>1287</v>
      </c>
      <c r="C2" s="13" t="s">
        <v>1292</v>
      </c>
    </row>
    <row r="3" spans="1:6">
      <c r="A3" s="13" t="s">
        <v>3879</v>
      </c>
      <c r="B3" s="13" t="s">
        <v>1826</v>
      </c>
      <c r="C3" s="13" t="s">
        <v>1830</v>
      </c>
    </row>
    <row r="4" spans="1:6">
      <c r="A4" s="13" t="s">
        <v>3879</v>
      </c>
      <c r="B4" s="13" t="s">
        <v>3880</v>
      </c>
      <c r="C4" s="13" t="s">
        <v>3881</v>
      </c>
    </row>
    <row r="5" spans="1:6">
      <c r="A5" s="13" t="s">
        <v>3879</v>
      </c>
      <c r="B5" s="13" t="s">
        <v>1688</v>
      </c>
      <c r="C5" s="13" t="s">
        <v>1690</v>
      </c>
    </row>
    <row r="6" spans="1:6">
      <c r="A6" s="13" t="s">
        <v>3879</v>
      </c>
      <c r="B6" s="13" t="s">
        <v>1553</v>
      </c>
      <c r="C6" s="13" t="s">
        <v>1557</v>
      </c>
    </row>
    <row r="7" spans="1:6">
      <c r="A7" s="13" t="s">
        <v>3879</v>
      </c>
      <c r="B7" s="13" t="s">
        <v>1588</v>
      </c>
      <c r="C7" s="13" t="s">
        <v>1591</v>
      </c>
    </row>
    <row r="8" spans="1:6">
      <c r="A8" s="13" t="s">
        <v>3879</v>
      </c>
      <c r="B8" s="13" t="s">
        <v>1972</v>
      </c>
      <c r="C8" s="13" t="s">
        <v>1974</v>
      </c>
    </row>
    <row r="9" spans="1:6">
      <c r="A9" s="13" t="s">
        <v>3879</v>
      </c>
      <c r="B9" s="13" t="s">
        <v>1787</v>
      </c>
      <c r="C9" s="13" t="s">
        <v>1790</v>
      </c>
    </row>
    <row r="12" spans="1:6">
      <c r="A12" s="13" t="s">
        <v>3882</v>
      </c>
      <c r="B12" s="13" t="s">
        <v>1827</v>
      </c>
      <c r="C12" s="13" t="s">
        <v>3883</v>
      </c>
    </row>
    <row r="13" spans="1:6">
      <c r="A13" s="13" t="s">
        <v>3882</v>
      </c>
      <c r="B13" s="13" t="s">
        <v>3884</v>
      </c>
      <c r="C13" s="13" t="s">
        <v>3885</v>
      </c>
    </row>
    <row r="14" spans="1:6">
      <c r="A14" s="13" t="s">
        <v>3882</v>
      </c>
      <c r="B14" s="13" t="s">
        <v>1517</v>
      </c>
      <c r="C14" s="13" t="s">
        <v>3886</v>
      </c>
    </row>
    <row r="15" spans="1:6">
      <c r="A15" s="13" t="s">
        <v>3882</v>
      </c>
      <c r="B15" s="13" t="s">
        <v>1288</v>
      </c>
      <c r="C15" s="13" t="s">
        <v>3887</v>
      </c>
    </row>
    <row r="16" spans="1:6">
      <c r="A16" s="13" t="s">
        <v>3882</v>
      </c>
      <c r="B16" s="13" t="s">
        <v>1380</v>
      </c>
      <c r="C16" s="13" t="s">
        <v>3888</v>
      </c>
    </row>
    <row r="17" spans="1:4">
      <c r="A17" s="13" t="s">
        <v>3882</v>
      </c>
      <c r="B17" s="13" t="s">
        <v>1554</v>
      </c>
      <c r="C17" s="13" t="s">
        <v>3889</v>
      </c>
    </row>
    <row r="18" spans="1:4">
      <c r="A18" s="13" t="s">
        <v>3882</v>
      </c>
      <c r="B18" s="13" t="s">
        <v>3890</v>
      </c>
      <c r="C18" s="13" t="s">
        <v>3891</v>
      </c>
    </row>
    <row r="21" spans="1:4">
      <c r="A21" s="13" t="s">
        <v>3892</v>
      </c>
      <c r="B21" s="13" t="s">
        <v>1903</v>
      </c>
      <c r="C21" s="13" t="s">
        <v>3893</v>
      </c>
      <c r="D21" s="13" t="s">
        <v>1827</v>
      </c>
    </row>
    <row r="22" spans="1:4">
      <c r="A22" s="13" t="s">
        <v>3892</v>
      </c>
      <c r="B22" s="13" t="s">
        <v>1828</v>
      </c>
      <c r="C22" s="13" t="s">
        <v>3894</v>
      </c>
      <c r="D22" s="13" t="s">
        <v>1827</v>
      </c>
    </row>
    <row r="23" spans="1:4">
      <c r="A23" s="13" t="s">
        <v>3892</v>
      </c>
      <c r="B23" s="13" t="s">
        <v>3895</v>
      </c>
      <c r="C23" s="13" t="s">
        <v>3896</v>
      </c>
      <c r="D23" s="13" t="s">
        <v>1827</v>
      </c>
    </row>
    <row r="24" spans="1:4">
      <c r="A24" s="13" t="s">
        <v>3892</v>
      </c>
      <c r="B24" s="13" t="s">
        <v>3897</v>
      </c>
      <c r="C24" s="13" t="s">
        <v>3898</v>
      </c>
      <c r="D24" s="13" t="s">
        <v>1827</v>
      </c>
    </row>
    <row r="25" spans="1:4">
      <c r="A25" s="13" t="s">
        <v>3892</v>
      </c>
      <c r="B25" s="13" t="s">
        <v>3899</v>
      </c>
      <c r="C25" s="13" t="s">
        <v>3900</v>
      </c>
      <c r="D25" s="13" t="s">
        <v>1827</v>
      </c>
    </row>
    <row r="26" spans="1:4">
      <c r="A26" s="13" t="s">
        <v>3892</v>
      </c>
      <c r="B26" s="13" t="s">
        <v>3901</v>
      </c>
      <c r="C26" s="13" t="s">
        <v>3902</v>
      </c>
      <c r="D26" s="13" t="s">
        <v>1827</v>
      </c>
    </row>
    <row r="28" spans="1:4">
      <c r="A28" s="13" t="s">
        <v>3892</v>
      </c>
      <c r="B28" s="13" t="s">
        <v>3903</v>
      </c>
      <c r="C28" s="13" t="s">
        <v>3904</v>
      </c>
      <c r="D28" s="13" t="s">
        <v>3884</v>
      </c>
    </row>
    <row r="29" spans="1:4">
      <c r="A29" s="13" t="s">
        <v>3892</v>
      </c>
      <c r="B29" s="13" t="s">
        <v>3905</v>
      </c>
      <c r="C29" s="13" t="s">
        <v>3906</v>
      </c>
      <c r="D29" s="13" t="s">
        <v>3884</v>
      </c>
    </row>
    <row r="30" spans="1:4">
      <c r="A30" s="13" t="s">
        <v>3892</v>
      </c>
      <c r="B30" s="13" t="s">
        <v>3907</v>
      </c>
      <c r="C30" s="13" t="s">
        <v>3908</v>
      </c>
      <c r="D30" s="13" t="s">
        <v>3884</v>
      </c>
    </row>
    <row r="32" spans="1:4">
      <c r="A32" s="13" t="s">
        <v>3892</v>
      </c>
      <c r="B32" s="13" t="s">
        <v>1518</v>
      </c>
      <c r="C32" s="13" t="s">
        <v>3909</v>
      </c>
      <c r="D32" s="13" t="s">
        <v>1517</v>
      </c>
    </row>
    <row r="33" spans="1:4">
      <c r="A33" s="13" t="s">
        <v>3892</v>
      </c>
      <c r="B33" s="13" t="s">
        <v>1659</v>
      </c>
      <c r="C33" s="13" t="s">
        <v>3910</v>
      </c>
      <c r="D33" s="13" t="s">
        <v>1517</v>
      </c>
    </row>
    <row r="34" spans="1:4">
      <c r="A34" s="13" t="s">
        <v>3892</v>
      </c>
      <c r="B34" s="13" t="s">
        <v>3911</v>
      </c>
      <c r="C34" s="13" t="s">
        <v>3912</v>
      </c>
      <c r="D34" s="13" t="s">
        <v>1517</v>
      </c>
    </row>
    <row r="36" spans="1:4">
      <c r="A36" s="13" t="s">
        <v>3892</v>
      </c>
      <c r="B36" s="13" t="s">
        <v>2079</v>
      </c>
      <c r="C36" s="13" t="s">
        <v>3913</v>
      </c>
      <c r="D36" s="13" t="s">
        <v>1288</v>
      </c>
    </row>
    <row r="37" spans="1:4">
      <c r="A37" s="13" t="s">
        <v>3892</v>
      </c>
      <c r="B37" s="13" t="s">
        <v>1289</v>
      </c>
      <c r="C37" s="13" t="s">
        <v>3914</v>
      </c>
      <c r="D37" s="13" t="s">
        <v>1288</v>
      </c>
    </row>
    <row r="38" spans="1:4">
      <c r="A38" s="13" t="s">
        <v>3892</v>
      </c>
      <c r="B38" s="13" t="s">
        <v>1788</v>
      </c>
      <c r="C38" s="13" t="s">
        <v>3915</v>
      </c>
      <c r="D38" s="13" t="s">
        <v>1288</v>
      </c>
    </row>
    <row r="39" spans="1:4">
      <c r="A39" s="13" t="s">
        <v>3892</v>
      </c>
      <c r="B39" s="13" t="s">
        <v>3916</v>
      </c>
      <c r="C39" s="13" t="s">
        <v>3917</v>
      </c>
      <c r="D39" s="13" t="s">
        <v>1288</v>
      </c>
    </row>
    <row r="40" spans="1:4">
      <c r="A40" s="13" t="s">
        <v>3892</v>
      </c>
      <c r="B40" s="13" t="s">
        <v>3918</v>
      </c>
      <c r="C40" s="13" t="s">
        <v>3919</v>
      </c>
      <c r="D40" s="13" t="s">
        <v>1288</v>
      </c>
    </row>
    <row r="42" spans="1:4">
      <c r="A42" s="13" t="s">
        <v>3892</v>
      </c>
      <c r="B42" s="13" t="s">
        <v>3920</v>
      </c>
      <c r="C42" s="13" t="s">
        <v>3921</v>
      </c>
      <c r="D42" s="13" t="s">
        <v>1380</v>
      </c>
    </row>
    <row r="43" spans="1:4">
      <c r="A43" s="13" t="s">
        <v>3892</v>
      </c>
      <c r="B43" s="13" t="s">
        <v>3922</v>
      </c>
      <c r="C43" s="13" t="s">
        <v>3923</v>
      </c>
      <c r="D43" s="13" t="s">
        <v>1380</v>
      </c>
    </row>
    <row r="44" spans="1:4">
      <c r="A44" s="13" t="s">
        <v>3892</v>
      </c>
      <c r="B44" s="13" t="s">
        <v>1381</v>
      </c>
      <c r="C44" s="13" t="s">
        <v>3924</v>
      </c>
      <c r="D44" s="13" t="s">
        <v>1380</v>
      </c>
    </row>
    <row r="45" spans="1:4">
      <c r="A45" s="13" t="s">
        <v>3892</v>
      </c>
      <c r="B45" s="13" t="s">
        <v>3925</v>
      </c>
      <c r="C45" s="13" t="s">
        <v>3926</v>
      </c>
      <c r="D45" s="13" t="s">
        <v>1380</v>
      </c>
    </row>
    <row r="46" spans="1:4" ht="13.35" customHeight="1"/>
    <row r="47" spans="1:4" ht="13.35" customHeight="1">
      <c r="A47" s="13" t="s">
        <v>3892</v>
      </c>
      <c r="B47" s="13" t="s">
        <v>1555</v>
      </c>
      <c r="C47" s="13" t="s">
        <v>3927</v>
      </c>
      <c r="D47" s="13" t="s">
        <v>1554</v>
      </c>
    </row>
    <row r="48" spans="1:4" ht="13.35" customHeight="1">
      <c r="A48" s="13" t="s">
        <v>3892</v>
      </c>
      <c r="B48" s="13" t="s">
        <v>3928</v>
      </c>
      <c r="C48" s="13" t="s">
        <v>3929</v>
      </c>
      <c r="D48" s="13" t="s">
        <v>1554</v>
      </c>
    </row>
    <row r="49" spans="1:5" ht="13.35" customHeight="1">
      <c r="A49" s="13" t="s">
        <v>3892</v>
      </c>
      <c r="B49" s="13" t="s">
        <v>3930</v>
      </c>
      <c r="C49" s="13" t="s">
        <v>3931</v>
      </c>
      <c r="D49" s="13" t="s">
        <v>1554</v>
      </c>
    </row>
    <row r="50" spans="1:5">
      <c r="A50" s="13" t="s">
        <v>3892</v>
      </c>
      <c r="B50" s="13" t="s">
        <v>1589</v>
      </c>
      <c r="C50" s="13" t="s">
        <v>3932</v>
      </c>
      <c r="D50" s="13" t="s">
        <v>1554</v>
      </c>
    </row>
    <row r="53" spans="1:5">
      <c r="A53" s="13" t="s">
        <v>3892</v>
      </c>
      <c r="B53" s="13" t="s">
        <v>3933</v>
      </c>
      <c r="C53" s="13" t="s">
        <v>3934</v>
      </c>
      <c r="D53" s="13" t="s">
        <v>3890</v>
      </c>
    </row>
    <row r="54" spans="1:5">
      <c r="A54" s="13" t="s">
        <v>3892</v>
      </c>
      <c r="B54" s="13" t="s">
        <v>3935</v>
      </c>
      <c r="C54" s="13" t="s">
        <v>3936</v>
      </c>
      <c r="D54" s="13" t="s">
        <v>3890</v>
      </c>
    </row>
    <row r="55" spans="1:5">
      <c r="A55" s="13" t="s">
        <v>3892</v>
      </c>
      <c r="B55" s="13" t="s">
        <v>3937</v>
      </c>
      <c r="C55" s="13" t="s">
        <v>3938</v>
      </c>
      <c r="D55" s="13" t="s">
        <v>3890</v>
      </c>
    </row>
    <row r="56" spans="1:5">
      <c r="A56" s="13" t="s">
        <v>3892</v>
      </c>
      <c r="B56" s="13" t="s">
        <v>3939</v>
      </c>
      <c r="C56" s="13" t="s">
        <v>3940</v>
      </c>
      <c r="D56" s="13" t="s">
        <v>3890</v>
      </c>
    </row>
    <row r="60" spans="1:5">
      <c r="A60" s="13" t="s">
        <v>3941</v>
      </c>
      <c r="B60" s="13" t="s">
        <v>3942</v>
      </c>
      <c r="C60" s="13" t="s">
        <v>3943</v>
      </c>
      <c r="D60" s="13" t="s">
        <v>1827</v>
      </c>
      <c r="E60" s="148" t="s">
        <v>3895</v>
      </c>
    </row>
    <row r="61" spans="1:5">
      <c r="A61" s="13" t="s">
        <v>3941</v>
      </c>
      <c r="B61" s="13" t="s">
        <v>3944</v>
      </c>
      <c r="C61" s="13" t="s">
        <v>3945</v>
      </c>
      <c r="D61" s="13" t="s">
        <v>1827</v>
      </c>
      <c r="E61" s="148" t="s">
        <v>3895</v>
      </c>
    </row>
    <row r="62" spans="1:5">
      <c r="A62" s="13" t="s">
        <v>3941</v>
      </c>
      <c r="B62" s="13" t="s">
        <v>3946</v>
      </c>
      <c r="C62" s="13" t="s">
        <v>3947</v>
      </c>
      <c r="D62" s="13" t="s">
        <v>1827</v>
      </c>
      <c r="E62" s="148" t="s">
        <v>3895</v>
      </c>
    </row>
    <row r="63" spans="1:5">
      <c r="A63" s="13" t="s">
        <v>3941</v>
      </c>
      <c r="B63" s="13" t="s">
        <v>3948</v>
      </c>
      <c r="C63" s="13" t="s">
        <v>3949</v>
      </c>
      <c r="D63" s="13" t="s">
        <v>1827</v>
      </c>
      <c r="E63" s="148" t="s">
        <v>3895</v>
      </c>
    </row>
    <row r="64" spans="1:5">
      <c r="A64" s="13" t="s">
        <v>3941</v>
      </c>
      <c r="B64" s="13" t="s">
        <v>3950</v>
      </c>
      <c r="C64" s="13" t="s">
        <v>3951</v>
      </c>
      <c r="D64" s="13" t="s">
        <v>1827</v>
      </c>
      <c r="E64" s="148" t="s">
        <v>3895</v>
      </c>
    </row>
    <row r="65" spans="1:5">
      <c r="A65" s="13" t="s">
        <v>3941</v>
      </c>
      <c r="B65" s="13" t="s">
        <v>3952</v>
      </c>
      <c r="C65" s="13" t="s">
        <v>3953</v>
      </c>
      <c r="D65" s="13" t="s">
        <v>1827</v>
      </c>
      <c r="E65" s="148" t="s">
        <v>3895</v>
      </c>
    </row>
    <row r="66" spans="1:5">
      <c r="A66" s="13" t="s">
        <v>3941</v>
      </c>
      <c r="B66" s="13" t="s">
        <v>3954</v>
      </c>
      <c r="C66" s="13" t="s">
        <v>3955</v>
      </c>
      <c r="D66" s="13" t="s">
        <v>1827</v>
      </c>
      <c r="E66" s="148" t="s">
        <v>3895</v>
      </c>
    </row>
    <row r="67" spans="1:5">
      <c r="A67" s="13" t="s">
        <v>3941</v>
      </c>
      <c r="B67" s="13" t="s">
        <v>3956</v>
      </c>
      <c r="C67" s="13" t="s">
        <v>3957</v>
      </c>
      <c r="D67" s="13" t="s">
        <v>1827</v>
      </c>
      <c r="E67" s="148" t="s">
        <v>3895</v>
      </c>
    </row>
    <row r="68" spans="1:5">
      <c r="A68" s="13" t="s">
        <v>3941</v>
      </c>
      <c r="B68" s="13" t="s">
        <v>3958</v>
      </c>
      <c r="C68" s="13" t="s">
        <v>3959</v>
      </c>
      <c r="D68" s="13" t="s">
        <v>1827</v>
      </c>
      <c r="E68" s="148" t="s">
        <v>3895</v>
      </c>
    </row>
    <row r="69" spans="1:5">
      <c r="A69" s="13" t="s">
        <v>3941</v>
      </c>
      <c r="B69" s="13" t="s">
        <v>3960</v>
      </c>
      <c r="C69" s="13" t="s">
        <v>3961</v>
      </c>
      <c r="D69" s="13" t="s">
        <v>1827</v>
      </c>
      <c r="E69" s="148" t="s">
        <v>3895</v>
      </c>
    </row>
    <row r="70" spans="1:5">
      <c r="A70" s="13" t="s">
        <v>3941</v>
      </c>
      <c r="B70" s="13" t="s">
        <v>3962</v>
      </c>
      <c r="C70" s="13" t="s">
        <v>3963</v>
      </c>
      <c r="D70" s="13" t="s">
        <v>1827</v>
      </c>
      <c r="E70" s="148" t="s">
        <v>3897</v>
      </c>
    </row>
    <row r="71" spans="1:5">
      <c r="A71" s="13" t="s">
        <v>3941</v>
      </c>
      <c r="B71" s="13" t="s">
        <v>3964</v>
      </c>
      <c r="C71" s="13" t="s">
        <v>3965</v>
      </c>
      <c r="D71" s="13" t="s">
        <v>1827</v>
      </c>
      <c r="E71" s="148" t="s">
        <v>3897</v>
      </c>
    </row>
    <row r="72" spans="1:5">
      <c r="A72" s="13" t="s">
        <v>3941</v>
      </c>
      <c r="B72" s="13" t="s">
        <v>3966</v>
      </c>
      <c r="C72" s="13" t="s">
        <v>3967</v>
      </c>
      <c r="D72" s="13" t="s">
        <v>1827</v>
      </c>
      <c r="E72" s="148" t="s">
        <v>3897</v>
      </c>
    </row>
    <row r="73" spans="1:5">
      <c r="A73" s="13" t="s">
        <v>3941</v>
      </c>
      <c r="B73" s="13" t="s">
        <v>3968</v>
      </c>
      <c r="C73" s="13" t="s">
        <v>3969</v>
      </c>
      <c r="D73" s="13" t="s">
        <v>1827</v>
      </c>
      <c r="E73" s="148" t="s">
        <v>3897</v>
      </c>
    </row>
    <row r="74" spans="1:5">
      <c r="A74" s="13" t="s">
        <v>3941</v>
      </c>
      <c r="B74" s="13" t="s">
        <v>3970</v>
      </c>
      <c r="C74" s="13" t="s">
        <v>3971</v>
      </c>
      <c r="D74" s="13" t="s">
        <v>1827</v>
      </c>
      <c r="E74" s="148" t="s">
        <v>3897</v>
      </c>
    </row>
    <row r="75" spans="1:5">
      <c r="A75" s="13" t="s">
        <v>3941</v>
      </c>
      <c r="B75" s="13" t="s">
        <v>3972</v>
      </c>
      <c r="C75" s="13" t="s">
        <v>3973</v>
      </c>
      <c r="D75" s="13" t="s">
        <v>1827</v>
      </c>
      <c r="E75" s="148" t="s">
        <v>3897</v>
      </c>
    </row>
    <row r="76" spans="1:5">
      <c r="A76" s="13" t="s">
        <v>3941</v>
      </c>
      <c r="B76" s="13" t="s">
        <v>3974</v>
      </c>
      <c r="C76" s="13" t="s">
        <v>3975</v>
      </c>
      <c r="D76" s="13" t="s">
        <v>1827</v>
      </c>
      <c r="E76" s="148" t="s">
        <v>3899</v>
      </c>
    </row>
    <row r="77" spans="1:5">
      <c r="A77" s="13" t="s">
        <v>3941</v>
      </c>
      <c r="B77" s="13" t="s">
        <v>3976</v>
      </c>
      <c r="C77" s="13" t="s">
        <v>3977</v>
      </c>
      <c r="D77" s="13" t="s">
        <v>1827</v>
      </c>
      <c r="E77" s="148" t="s">
        <v>3899</v>
      </c>
    </row>
    <row r="78" spans="1:5">
      <c r="A78" s="13" t="s">
        <v>3941</v>
      </c>
      <c r="B78" s="13" t="s">
        <v>3978</v>
      </c>
      <c r="C78" s="13" t="s">
        <v>3979</v>
      </c>
      <c r="D78" s="13" t="s">
        <v>1827</v>
      </c>
      <c r="E78" s="148" t="s">
        <v>3899</v>
      </c>
    </row>
    <row r="79" spans="1:5">
      <c r="A79" s="13" t="s">
        <v>3941</v>
      </c>
      <c r="B79" s="13" t="s">
        <v>3980</v>
      </c>
      <c r="C79" s="13" t="s">
        <v>3981</v>
      </c>
      <c r="D79" s="13" t="s">
        <v>1827</v>
      </c>
      <c r="E79" s="148" t="s">
        <v>3899</v>
      </c>
    </row>
    <row r="80" spans="1:5">
      <c r="A80" s="13" t="s">
        <v>3941</v>
      </c>
      <c r="B80" s="13" t="s">
        <v>3982</v>
      </c>
      <c r="C80" s="13" t="s">
        <v>3983</v>
      </c>
      <c r="D80" s="13" t="s">
        <v>1827</v>
      </c>
      <c r="E80" s="148" t="s">
        <v>3899</v>
      </c>
    </row>
    <row r="81" spans="1:5">
      <c r="A81" s="13" t="s">
        <v>3941</v>
      </c>
      <c r="B81" s="13" t="s">
        <v>3984</v>
      </c>
      <c r="C81" s="13" t="s">
        <v>3985</v>
      </c>
      <c r="D81" s="13" t="s">
        <v>1827</v>
      </c>
      <c r="E81" s="148" t="s">
        <v>3899</v>
      </c>
    </row>
    <row r="82" spans="1:5">
      <c r="A82" s="13" t="s">
        <v>3941</v>
      </c>
      <c r="B82" s="13" t="s">
        <v>3986</v>
      </c>
      <c r="C82" s="13" t="s">
        <v>3987</v>
      </c>
      <c r="D82" s="13" t="s">
        <v>1827</v>
      </c>
      <c r="E82" s="148" t="s">
        <v>3899</v>
      </c>
    </row>
    <row r="83" spans="1:5">
      <c r="A83" s="13" t="s">
        <v>3941</v>
      </c>
      <c r="B83" s="13" t="s">
        <v>3988</v>
      </c>
      <c r="C83" s="13" t="s">
        <v>3989</v>
      </c>
      <c r="D83" s="13" t="s">
        <v>1827</v>
      </c>
      <c r="E83" s="148" t="s">
        <v>3899</v>
      </c>
    </row>
    <row r="84" spans="1:5">
      <c r="A84" s="13" t="s">
        <v>3941</v>
      </c>
      <c r="B84" s="13" t="s">
        <v>3990</v>
      </c>
      <c r="C84" s="13" t="s">
        <v>3991</v>
      </c>
      <c r="D84" s="13" t="s">
        <v>1827</v>
      </c>
      <c r="E84" s="148" t="s">
        <v>3899</v>
      </c>
    </row>
    <row r="85" spans="1:5">
      <c r="A85" s="13" t="s">
        <v>3941</v>
      </c>
      <c r="B85" s="13" t="s">
        <v>3992</v>
      </c>
      <c r="C85" s="13" t="s">
        <v>3993</v>
      </c>
      <c r="D85" s="13" t="s">
        <v>1827</v>
      </c>
      <c r="E85" s="148" t="s">
        <v>3899</v>
      </c>
    </row>
    <row r="86" spans="1:5">
      <c r="A86" s="13" t="s">
        <v>3941</v>
      </c>
      <c r="B86" s="13" t="s">
        <v>3994</v>
      </c>
      <c r="C86" s="13" t="s">
        <v>3995</v>
      </c>
      <c r="D86" s="13" t="s">
        <v>1827</v>
      </c>
      <c r="E86" s="148" t="s">
        <v>1903</v>
      </c>
    </row>
    <row r="87" spans="1:5">
      <c r="A87" s="13" t="s">
        <v>3941</v>
      </c>
      <c r="B87" s="13" t="s">
        <v>1901</v>
      </c>
      <c r="C87" s="13" t="s">
        <v>2375</v>
      </c>
      <c r="D87" s="13" t="s">
        <v>1827</v>
      </c>
      <c r="E87" s="148" t="s">
        <v>1903</v>
      </c>
    </row>
    <row r="88" spans="1:5">
      <c r="A88" s="13" t="s">
        <v>3941</v>
      </c>
      <c r="B88" s="13" t="s">
        <v>3996</v>
      </c>
      <c r="C88" s="13" t="s">
        <v>3997</v>
      </c>
      <c r="D88" s="13" t="s">
        <v>1827</v>
      </c>
      <c r="E88" s="148" t="s">
        <v>1903</v>
      </c>
    </row>
    <row r="89" spans="1:5">
      <c r="A89" s="13" t="s">
        <v>3941</v>
      </c>
      <c r="B89" s="13" t="s">
        <v>3998</v>
      </c>
      <c r="C89" s="13" t="s">
        <v>3999</v>
      </c>
      <c r="D89" s="13" t="s">
        <v>1827</v>
      </c>
      <c r="E89" s="148" t="s">
        <v>1903</v>
      </c>
    </row>
    <row r="90" spans="1:5">
      <c r="A90" s="13" t="s">
        <v>3941</v>
      </c>
      <c r="B90" s="13" t="s">
        <v>4000</v>
      </c>
      <c r="C90" s="13" t="s">
        <v>4001</v>
      </c>
      <c r="D90" s="13" t="s">
        <v>1827</v>
      </c>
      <c r="E90" s="148" t="s">
        <v>1903</v>
      </c>
    </row>
    <row r="91" spans="1:5">
      <c r="A91" s="13" t="s">
        <v>3941</v>
      </c>
      <c r="B91" s="13" t="s">
        <v>4002</v>
      </c>
      <c r="C91" s="13" t="s">
        <v>4003</v>
      </c>
      <c r="D91" s="13" t="s">
        <v>1827</v>
      </c>
      <c r="E91" s="148" t="s">
        <v>1903</v>
      </c>
    </row>
    <row r="92" spans="1:5">
      <c r="A92" s="13" t="s">
        <v>3941</v>
      </c>
      <c r="B92" s="13" t="s">
        <v>4004</v>
      </c>
      <c r="C92" s="13" t="s">
        <v>4005</v>
      </c>
      <c r="D92" s="13" t="s">
        <v>1827</v>
      </c>
      <c r="E92" s="148" t="s">
        <v>1903</v>
      </c>
    </row>
    <row r="93" spans="1:5">
      <c r="A93" s="13" t="s">
        <v>3941</v>
      </c>
      <c r="B93" s="13" t="s">
        <v>4006</v>
      </c>
      <c r="C93" s="13" t="s">
        <v>4007</v>
      </c>
      <c r="D93" s="13" t="s">
        <v>1827</v>
      </c>
      <c r="E93" s="148" t="s">
        <v>3901</v>
      </c>
    </row>
    <row r="94" spans="1:5">
      <c r="A94" s="13" t="s">
        <v>3941</v>
      </c>
      <c r="B94" s="13" t="s">
        <v>4008</v>
      </c>
      <c r="C94" s="13" t="s">
        <v>4009</v>
      </c>
      <c r="D94" s="13" t="s">
        <v>1827</v>
      </c>
      <c r="E94" s="148" t="s">
        <v>3901</v>
      </c>
    </row>
    <row r="95" spans="1:5">
      <c r="A95" s="13" t="s">
        <v>3941</v>
      </c>
      <c r="B95" s="13" t="s">
        <v>4010</v>
      </c>
      <c r="C95" s="13" t="s">
        <v>4011</v>
      </c>
      <c r="D95" s="13" t="s">
        <v>1827</v>
      </c>
      <c r="E95" s="148" t="s">
        <v>3901</v>
      </c>
    </row>
    <row r="96" spans="1:5">
      <c r="A96" s="13" t="s">
        <v>3941</v>
      </c>
      <c r="B96" s="13" t="s">
        <v>4012</v>
      </c>
      <c r="C96" s="13" t="s">
        <v>4013</v>
      </c>
      <c r="D96" s="13" t="s">
        <v>1827</v>
      </c>
      <c r="E96" s="148" t="s">
        <v>3901</v>
      </c>
    </row>
    <row r="97" spans="1:5">
      <c r="A97" s="13" t="s">
        <v>3941</v>
      </c>
      <c r="B97" s="13" t="s">
        <v>4014</v>
      </c>
      <c r="C97" s="13" t="s">
        <v>4015</v>
      </c>
      <c r="D97" s="13" t="s">
        <v>1827</v>
      </c>
      <c r="E97" s="148" t="s">
        <v>3901</v>
      </c>
    </row>
    <row r="98" spans="1:5">
      <c r="A98" s="13" t="s">
        <v>3941</v>
      </c>
      <c r="B98" s="13" t="s">
        <v>4016</v>
      </c>
      <c r="C98" s="13" t="s">
        <v>4017</v>
      </c>
      <c r="D98" s="13" t="s">
        <v>1827</v>
      </c>
      <c r="E98" s="148" t="s">
        <v>3901</v>
      </c>
    </row>
    <row r="99" spans="1:5">
      <c r="A99" s="13" t="s">
        <v>3941</v>
      </c>
      <c r="B99" s="13" t="s">
        <v>4018</v>
      </c>
      <c r="C99" s="13" t="s">
        <v>4019</v>
      </c>
      <c r="D99" s="13" t="s">
        <v>1827</v>
      </c>
      <c r="E99" s="148" t="s">
        <v>1828</v>
      </c>
    </row>
    <row r="100" spans="1:5">
      <c r="A100" s="13" t="s">
        <v>3941</v>
      </c>
      <c r="B100" s="13" t="s">
        <v>4020</v>
      </c>
      <c r="C100" s="13" t="s">
        <v>4021</v>
      </c>
      <c r="D100" s="13" t="s">
        <v>1827</v>
      </c>
      <c r="E100" s="148" t="s">
        <v>1828</v>
      </c>
    </row>
    <row r="101" spans="1:5">
      <c r="A101" s="13" t="s">
        <v>3941</v>
      </c>
      <c r="B101" s="13" t="s">
        <v>4022</v>
      </c>
      <c r="C101" s="13" t="s">
        <v>4023</v>
      </c>
      <c r="D101" s="13" t="s">
        <v>1827</v>
      </c>
      <c r="E101" s="148" t="s">
        <v>1828</v>
      </c>
    </row>
    <row r="102" spans="1:5">
      <c r="A102" s="13" t="s">
        <v>3941</v>
      </c>
      <c r="B102" s="13" t="s">
        <v>4024</v>
      </c>
      <c r="C102" s="13" t="s">
        <v>4025</v>
      </c>
      <c r="D102" s="13" t="s">
        <v>1827</v>
      </c>
      <c r="E102" s="148" t="s">
        <v>1828</v>
      </c>
    </row>
    <row r="103" spans="1:5">
      <c r="A103" s="13" t="s">
        <v>3941</v>
      </c>
      <c r="B103" s="13" t="s">
        <v>4026</v>
      </c>
      <c r="C103" s="13" t="s">
        <v>4027</v>
      </c>
      <c r="D103" s="13" t="s">
        <v>1827</v>
      </c>
      <c r="E103" s="148" t="s">
        <v>1828</v>
      </c>
    </row>
    <row r="104" spans="1:5">
      <c r="A104" s="13" t="s">
        <v>3941</v>
      </c>
      <c r="B104" s="13" t="s">
        <v>4028</v>
      </c>
      <c r="C104" s="13" t="s">
        <v>4029</v>
      </c>
      <c r="D104" s="13" t="s">
        <v>1827</v>
      </c>
      <c r="E104" s="148" t="s">
        <v>1828</v>
      </c>
    </row>
    <row r="105" spans="1:5">
      <c r="A105" s="13" t="s">
        <v>3941</v>
      </c>
      <c r="B105" s="13" t="s">
        <v>4030</v>
      </c>
      <c r="C105" s="13" t="s">
        <v>4031</v>
      </c>
      <c r="D105" s="13" t="s">
        <v>1827</v>
      </c>
      <c r="E105" s="148" t="s">
        <v>1828</v>
      </c>
    </row>
    <row r="106" spans="1:5">
      <c r="A106" s="13" t="s">
        <v>3941</v>
      </c>
      <c r="B106" s="13" t="s">
        <v>1824</v>
      </c>
      <c r="C106" s="13" t="s">
        <v>2202</v>
      </c>
      <c r="D106" s="13" t="s">
        <v>1827</v>
      </c>
      <c r="E106" s="148" t="s">
        <v>1828</v>
      </c>
    </row>
    <row r="109" spans="1:5">
      <c r="A109" s="13" t="s">
        <v>3941</v>
      </c>
      <c r="B109" s="13" t="s">
        <v>4032</v>
      </c>
      <c r="C109" s="13" t="s">
        <v>4033</v>
      </c>
      <c r="D109" s="13" t="s">
        <v>3884</v>
      </c>
      <c r="E109" s="148" t="s">
        <v>3903</v>
      </c>
    </row>
    <row r="110" spans="1:5">
      <c r="A110" s="13" t="s">
        <v>3941</v>
      </c>
      <c r="B110" s="13" t="s">
        <v>4034</v>
      </c>
      <c r="C110" s="13" t="s">
        <v>4035</v>
      </c>
      <c r="D110" s="13" t="s">
        <v>3884</v>
      </c>
      <c r="E110" s="148" t="s">
        <v>3903</v>
      </c>
    </row>
    <row r="111" spans="1:5">
      <c r="A111" s="13" t="s">
        <v>3941</v>
      </c>
      <c r="B111" s="13" t="s">
        <v>4036</v>
      </c>
      <c r="C111" s="13" t="s">
        <v>4037</v>
      </c>
      <c r="D111" s="13" t="s">
        <v>3884</v>
      </c>
      <c r="E111" s="148" t="s">
        <v>3903</v>
      </c>
    </row>
    <row r="112" spans="1:5">
      <c r="A112" s="13" t="s">
        <v>3941</v>
      </c>
      <c r="B112" s="13" t="s">
        <v>4038</v>
      </c>
      <c r="C112" s="13" t="s">
        <v>4039</v>
      </c>
      <c r="D112" s="13" t="s">
        <v>3884</v>
      </c>
      <c r="E112" s="148" t="s">
        <v>3903</v>
      </c>
    </row>
    <row r="113" spans="1:5">
      <c r="A113" s="13" t="s">
        <v>3941</v>
      </c>
      <c r="B113" s="13" t="s">
        <v>4040</v>
      </c>
      <c r="C113" s="13" t="s">
        <v>4041</v>
      </c>
      <c r="D113" s="13" t="s">
        <v>3884</v>
      </c>
      <c r="E113" s="148" t="s">
        <v>3903</v>
      </c>
    </row>
    <row r="114" spans="1:5">
      <c r="A114" s="13" t="s">
        <v>3941</v>
      </c>
      <c r="B114" s="13" t="s">
        <v>4042</v>
      </c>
      <c r="C114" s="13" t="s">
        <v>4043</v>
      </c>
      <c r="D114" s="13" t="s">
        <v>3884</v>
      </c>
      <c r="E114" s="148" t="s">
        <v>3903</v>
      </c>
    </row>
    <row r="115" spans="1:5">
      <c r="A115" s="13" t="s">
        <v>3941</v>
      </c>
      <c r="B115" s="13" t="s">
        <v>4044</v>
      </c>
      <c r="C115" s="13" t="s">
        <v>4045</v>
      </c>
      <c r="D115" s="13" t="s">
        <v>3884</v>
      </c>
      <c r="E115" s="148" t="s">
        <v>3903</v>
      </c>
    </row>
    <row r="116" spans="1:5">
      <c r="A116" s="13" t="s">
        <v>3941</v>
      </c>
      <c r="B116" s="13" t="s">
        <v>4046</v>
      </c>
      <c r="C116" s="13" t="s">
        <v>4047</v>
      </c>
      <c r="D116" s="13" t="s">
        <v>3884</v>
      </c>
      <c r="E116" s="148" t="s">
        <v>3903</v>
      </c>
    </row>
    <row r="117" spans="1:5">
      <c r="A117" s="13" t="s">
        <v>3941</v>
      </c>
      <c r="B117" s="13" t="s">
        <v>4048</v>
      </c>
      <c r="C117" s="13" t="s">
        <v>4049</v>
      </c>
      <c r="D117" s="13" t="s">
        <v>3884</v>
      </c>
      <c r="E117" s="148" t="s">
        <v>3903</v>
      </c>
    </row>
    <row r="118" spans="1:5">
      <c r="A118" s="13" t="s">
        <v>3941</v>
      </c>
      <c r="B118" s="13" t="s">
        <v>4050</v>
      </c>
      <c r="C118" s="13" t="s">
        <v>4051</v>
      </c>
      <c r="D118" s="13" t="s">
        <v>3884</v>
      </c>
      <c r="E118" s="148" t="s">
        <v>3903</v>
      </c>
    </row>
    <row r="119" spans="1:5">
      <c r="A119" s="13" t="s">
        <v>3941</v>
      </c>
      <c r="B119" s="13" t="s">
        <v>4052</v>
      </c>
      <c r="C119" s="13" t="s">
        <v>4053</v>
      </c>
      <c r="D119" s="13" t="s">
        <v>3884</v>
      </c>
      <c r="E119" s="148" t="s">
        <v>3903</v>
      </c>
    </row>
    <row r="120" spans="1:5">
      <c r="A120" s="13" t="s">
        <v>3941</v>
      </c>
      <c r="B120" s="13" t="s">
        <v>4054</v>
      </c>
      <c r="C120" s="13" t="s">
        <v>4055</v>
      </c>
      <c r="D120" s="13" t="s">
        <v>3884</v>
      </c>
      <c r="E120" s="148" t="s">
        <v>3903</v>
      </c>
    </row>
    <row r="121" spans="1:5">
      <c r="A121" s="13" t="s">
        <v>3941</v>
      </c>
      <c r="B121" s="13" t="s">
        <v>4056</v>
      </c>
      <c r="C121" s="13" t="s">
        <v>4057</v>
      </c>
      <c r="D121" s="13" t="s">
        <v>3884</v>
      </c>
      <c r="E121" s="148" t="s">
        <v>3903</v>
      </c>
    </row>
    <row r="122" spans="1:5">
      <c r="A122" s="13" t="s">
        <v>3941</v>
      </c>
      <c r="B122" s="13" t="s">
        <v>4058</v>
      </c>
      <c r="C122" s="13" t="s">
        <v>4059</v>
      </c>
      <c r="D122" s="13" t="s">
        <v>3884</v>
      </c>
      <c r="E122" s="148" t="s">
        <v>3907</v>
      </c>
    </row>
    <row r="123" spans="1:5">
      <c r="A123" s="13" t="s">
        <v>3941</v>
      </c>
      <c r="B123" s="13" t="s">
        <v>4060</v>
      </c>
      <c r="C123" s="13" t="s">
        <v>4061</v>
      </c>
      <c r="D123" s="13" t="s">
        <v>3884</v>
      </c>
      <c r="E123" s="148" t="s">
        <v>3907</v>
      </c>
    </row>
    <row r="124" spans="1:5">
      <c r="A124" s="13" t="s">
        <v>3941</v>
      </c>
      <c r="B124" s="13" t="s">
        <v>4062</v>
      </c>
      <c r="C124" s="13" t="s">
        <v>4063</v>
      </c>
      <c r="D124" s="13" t="s">
        <v>3884</v>
      </c>
      <c r="E124" s="148" t="s">
        <v>3907</v>
      </c>
    </row>
    <row r="125" spans="1:5">
      <c r="A125" s="13" t="s">
        <v>3941</v>
      </c>
      <c r="B125" s="13" t="s">
        <v>4064</v>
      </c>
      <c r="C125" s="13" t="s">
        <v>4065</v>
      </c>
      <c r="D125" s="13" t="s">
        <v>3884</v>
      </c>
      <c r="E125" s="148" t="s">
        <v>3907</v>
      </c>
    </row>
    <row r="126" spans="1:5">
      <c r="A126" s="13" t="s">
        <v>3941</v>
      </c>
      <c r="B126" s="13" t="s">
        <v>4066</v>
      </c>
      <c r="C126" s="13" t="s">
        <v>4067</v>
      </c>
      <c r="D126" s="13" t="s">
        <v>3884</v>
      </c>
      <c r="E126" s="148" t="s">
        <v>3907</v>
      </c>
    </row>
    <row r="127" spans="1:5">
      <c r="A127" s="13" t="s">
        <v>3941</v>
      </c>
      <c r="B127" s="13" t="s">
        <v>4068</v>
      </c>
      <c r="C127" s="13" t="s">
        <v>4069</v>
      </c>
      <c r="D127" s="13" t="s">
        <v>3884</v>
      </c>
      <c r="E127" s="148" t="s">
        <v>3907</v>
      </c>
    </row>
    <row r="128" spans="1:5">
      <c r="A128" s="13" t="s">
        <v>3941</v>
      </c>
      <c r="B128" s="13" t="s">
        <v>4070</v>
      </c>
      <c r="C128" s="13" t="s">
        <v>4071</v>
      </c>
      <c r="D128" s="13" t="s">
        <v>3884</v>
      </c>
      <c r="E128" s="148" t="s">
        <v>3907</v>
      </c>
    </row>
    <row r="129" spans="1:5">
      <c r="A129" s="13" t="s">
        <v>3941</v>
      </c>
      <c r="B129" s="13" t="s">
        <v>4072</v>
      </c>
      <c r="C129" s="13" t="s">
        <v>4073</v>
      </c>
      <c r="D129" s="13" t="s">
        <v>3884</v>
      </c>
      <c r="E129" s="148" t="s">
        <v>3907</v>
      </c>
    </row>
    <row r="130" spans="1:5">
      <c r="A130" s="13" t="s">
        <v>3941</v>
      </c>
      <c r="B130" s="13" t="s">
        <v>4074</v>
      </c>
      <c r="C130" s="13" t="s">
        <v>4075</v>
      </c>
      <c r="D130" s="13" t="s">
        <v>3884</v>
      </c>
      <c r="E130" s="148" t="s">
        <v>3905</v>
      </c>
    </row>
    <row r="131" spans="1:5">
      <c r="A131" s="13" t="s">
        <v>3941</v>
      </c>
      <c r="B131" s="13" t="s">
        <v>4076</v>
      </c>
      <c r="C131" s="13" t="s">
        <v>4077</v>
      </c>
      <c r="D131" s="13" t="s">
        <v>3884</v>
      </c>
      <c r="E131" s="148" t="s">
        <v>3905</v>
      </c>
    </row>
    <row r="132" spans="1:5">
      <c r="A132" s="13" t="s">
        <v>3941</v>
      </c>
      <c r="B132" s="13" t="s">
        <v>4078</v>
      </c>
      <c r="C132" s="13" t="s">
        <v>4079</v>
      </c>
      <c r="D132" s="13" t="s">
        <v>3884</v>
      </c>
      <c r="E132" s="148" t="s">
        <v>3905</v>
      </c>
    </row>
    <row r="133" spans="1:5">
      <c r="A133" s="13" t="s">
        <v>3941</v>
      </c>
      <c r="B133" s="13" t="s">
        <v>4080</v>
      </c>
      <c r="C133" s="13" t="s">
        <v>4081</v>
      </c>
      <c r="D133" s="13" t="s">
        <v>3884</v>
      </c>
      <c r="E133" s="148" t="s">
        <v>3905</v>
      </c>
    </row>
    <row r="134" spans="1:5">
      <c r="A134" s="13" t="s">
        <v>3941</v>
      </c>
      <c r="B134" s="13" t="s">
        <v>4082</v>
      </c>
      <c r="C134" s="13" t="s">
        <v>4083</v>
      </c>
      <c r="D134" s="13" t="s">
        <v>3884</v>
      </c>
      <c r="E134" s="148" t="s">
        <v>3905</v>
      </c>
    </row>
    <row r="135" spans="1:5">
      <c r="A135" s="13" t="s">
        <v>3941</v>
      </c>
      <c r="B135" s="13" t="s">
        <v>4084</v>
      </c>
      <c r="C135" s="13" t="s">
        <v>4085</v>
      </c>
      <c r="D135" s="13" t="s">
        <v>3884</v>
      </c>
      <c r="E135" s="148" t="s">
        <v>3905</v>
      </c>
    </row>
    <row r="136" spans="1:5">
      <c r="A136" s="13" t="s">
        <v>3941</v>
      </c>
      <c r="B136" s="13" t="s">
        <v>4086</v>
      </c>
      <c r="C136" s="13" t="s">
        <v>4087</v>
      </c>
      <c r="D136" s="13" t="s">
        <v>3884</v>
      </c>
      <c r="E136" s="148" t="s">
        <v>3905</v>
      </c>
    </row>
    <row r="137" spans="1:5">
      <c r="A137" s="13" t="s">
        <v>3941</v>
      </c>
      <c r="B137" s="13" t="s">
        <v>4088</v>
      </c>
      <c r="C137" s="13" t="s">
        <v>4089</v>
      </c>
      <c r="D137" s="13" t="s">
        <v>3884</v>
      </c>
      <c r="E137" s="148" t="s">
        <v>3905</v>
      </c>
    </row>
    <row r="138" spans="1:5">
      <c r="A138" s="13" t="s">
        <v>3941</v>
      </c>
      <c r="B138" s="13" t="s">
        <v>4090</v>
      </c>
      <c r="C138" s="13" t="s">
        <v>4091</v>
      </c>
      <c r="D138" s="13" t="s">
        <v>3884</v>
      </c>
      <c r="E138" s="148" t="s">
        <v>3905</v>
      </c>
    </row>
    <row r="141" spans="1:5">
      <c r="A141" s="13" t="s">
        <v>3941</v>
      </c>
      <c r="B141" s="13" t="s">
        <v>4092</v>
      </c>
      <c r="C141" s="13" t="s">
        <v>4093</v>
      </c>
      <c r="D141" s="13" t="s">
        <v>1517</v>
      </c>
      <c r="E141" s="148" t="s">
        <v>1659</v>
      </c>
    </row>
    <row r="142" spans="1:5">
      <c r="A142" s="13" t="s">
        <v>3941</v>
      </c>
      <c r="B142" s="13" t="s">
        <v>4094</v>
      </c>
      <c r="C142" s="13" t="s">
        <v>4095</v>
      </c>
      <c r="D142" s="13" t="s">
        <v>1517</v>
      </c>
      <c r="E142" s="148" t="s">
        <v>1659</v>
      </c>
    </row>
    <row r="143" spans="1:5">
      <c r="A143" s="13" t="s">
        <v>3941</v>
      </c>
      <c r="B143" s="13" t="s">
        <v>1657</v>
      </c>
      <c r="C143" s="13" t="s">
        <v>2210</v>
      </c>
      <c r="D143" s="13" t="s">
        <v>1517</v>
      </c>
      <c r="E143" s="148" t="s">
        <v>1659</v>
      </c>
    </row>
    <row r="144" spans="1:5">
      <c r="A144" s="13" t="s">
        <v>3941</v>
      </c>
      <c r="B144" s="13" t="s">
        <v>4096</v>
      </c>
      <c r="C144" s="13" t="s">
        <v>4097</v>
      </c>
      <c r="D144" s="13" t="s">
        <v>1517</v>
      </c>
      <c r="E144" s="148" t="s">
        <v>1659</v>
      </c>
    </row>
    <row r="145" spans="1:5">
      <c r="A145" s="13" t="s">
        <v>3941</v>
      </c>
      <c r="B145" s="13" t="s">
        <v>4098</v>
      </c>
      <c r="C145" s="13" t="s">
        <v>4099</v>
      </c>
      <c r="D145" s="13" t="s">
        <v>1517</v>
      </c>
      <c r="E145" s="148" t="s">
        <v>1659</v>
      </c>
    </row>
    <row r="146" spans="1:5">
      <c r="A146" s="13" t="s">
        <v>3941</v>
      </c>
      <c r="B146" s="13" t="s">
        <v>4100</v>
      </c>
      <c r="C146" s="13" t="s">
        <v>4101</v>
      </c>
      <c r="D146" s="13" t="s">
        <v>1517</v>
      </c>
      <c r="E146" s="148" t="s">
        <v>1659</v>
      </c>
    </row>
    <row r="147" spans="1:5">
      <c r="A147" s="13" t="s">
        <v>3941</v>
      </c>
      <c r="B147" s="13" t="s">
        <v>4102</v>
      </c>
      <c r="C147" s="13" t="s">
        <v>4103</v>
      </c>
      <c r="D147" s="13" t="s">
        <v>1517</v>
      </c>
      <c r="E147" s="148" t="s">
        <v>1659</v>
      </c>
    </row>
    <row r="148" spans="1:5">
      <c r="A148" s="13" t="s">
        <v>3941</v>
      </c>
      <c r="B148" s="13" t="s">
        <v>4104</v>
      </c>
      <c r="C148" s="13" t="s">
        <v>4105</v>
      </c>
      <c r="D148" s="13" t="s">
        <v>1517</v>
      </c>
      <c r="E148" s="148" t="s">
        <v>1659</v>
      </c>
    </row>
    <row r="149" spans="1:5">
      <c r="A149" s="13" t="s">
        <v>3941</v>
      </c>
      <c r="B149" s="13" t="s">
        <v>4106</v>
      </c>
      <c r="C149" s="13" t="s">
        <v>4107</v>
      </c>
      <c r="D149" s="13" t="s">
        <v>1517</v>
      </c>
      <c r="E149" s="148" t="s">
        <v>1659</v>
      </c>
    </row>
    <row r="150" spans="1:5">
      <c r="A150" s="13" t="s">
        <v>3941</v>
      </c>
      <c r="B150" s="13" t="s">
        <v>4108</v>
      </c>
      <c r="C150" s="13" t="s">
        <v>4109</v>
      </c>
      <c r="D150" s="13" t="s">
        <v>1517</v>
      </c>
      <c r="E150" s="148" t="s">
        <v>3911</v>
      </c>
    </row>
    <row r="151" spans="1:5">
      <c r="A151" s="13" t="s">
        <v>3941</v>
      </c>
      <c r="B151" s="13" t="s">
        <v>4110</v>
      </c>
      <c r="C151" s="13" t="s">
        <v>4111</v>
      </c>
      <c r="D151" s="13" t="s">
        <v>1517</v>
      </c>
      <c r="E151" s="148" t="s">
        <v>3911</v>
      </c>
    </row>
    <row r="152" spans="1:5">
      <c r="A152" s="13" t="s">
        <v>3941</v>
      </c>
      <c r="B152" s="13" t="s">
        <v>4112</v>
      </c>
      <c r="C152" s="13" t="s">
        <v>4113</v>
      </c>
      <c r="D152" s="13" t="s">
        <v>1517</v>
      </c>
      <c r="E152" s="148" t="s">
        <v>3911</v>
      </c>
    </row>
    <row r="153" spans="1:5">
      <c r="A153" s="13" t="s">
        <v>3941</v>
      </c>
      <c r="B153" s="13" t="s">
        <v>4114</v>
      </c>
      <c r="C153" s="13" t="s">
        <v>4115</v>
      </c>
      <c r="D153" s="13" t="s">
        <v>1517</v>
      </c>
      <c r="E153" s="148" t="s">
        <v>3911</v>
      </c>
    </row>
    <row r="154" spans="1:5">
      <c r="A154" s="13" t="s">
        <v>3941</v>
      </c>
      <c r="B154" s="13" t="s">
        <v>4116</v>
      </c>
      <c r="C154" s="13" t="s">
        <v>4117</v>
      </c>
      <c r="D154" s="13" t="s">
        <v>1517</v>
      </c>
      <c r="E154" s="148" t="s">
        <v>3911</v>
      </c>
    </row>
    <row r="155" spans="1:5">
      <c r="A155" s="13" t="s">
        <v>3941</v>
      </c>
      <c r="B155" s="13" t="s">
        <v>4118</v>
      </c>
      <c r="C155" s="13" t="s">
        <v>4119</v>
      </c>
      <c r="D155" s="13" t="s">
        <v>1517</v>
      </c>
      <c r="E155" s="148" t="s">
        <v>3911</v>
      </c>
    </row>
    <row r="156" spans="1:5">
      <c r="A156" s="13" t="s">
        <v>3941</v>
      </c>
      <c r="B156" s="13" t="s">
        <v>4120</v>
      </c>
      <c r="C156" s="13" t="s">
        <v>4121</v>
      </c>
      <c r="D156" s="13" t="s">
        <v>1517</v>
      </c>
      <c r="E156" s="148" t="s">
        <v>3911</v>
      </c>
    </row>
    <row r="157" spans="1:5">
      <c r="A157" s="13" t="s">
        <v>3941</v>
      </c>
      <c r="B157" s="13" t="s">
        <v>4122</v>
      </c>
      <c r="C157" s="13" t="s">
        <v>4123</v>
      </c>
      <c r="D157" s="13" t="s">
        <v>1517</v>
      </c>
      <c r="E157" s="148" t="s">
        <v>3911</v>
      </c>
    </row>
    <row r="158" spans="1:5">
      <c r="A158" s="13" t="s">
        <v>3941</v>
      </c>
      <c r="B158" s="13" t="s">
        <v>1970</v>
      </c>
      <c r="C158" s="13" t="s">
        <v>2207</v>
      </c>
      <c r="D158" s="13" t="s">
        <v>1517</v>
      </c>
      <c r="E158" s="148" t="s">
        <v>1518</v>
      </c>
    </row>
    <row r="159" spans="1:5">
      <c r="A159" s="13" t="s">
        <v>3941</v>
      </c>
      <c r="B159" s="13" t="s">
        <v>1515</v>
      </c>
      <c r="C159" s="13" t="s">
        <v>2201</v>
      </c>
      <c r="D159" s="13" t="s">
        <v>1517</v>
      </c>
      <c r="E159" s="148" t="s">
        <v>1518</v>
      </c>
    </row>
    <row r="160" spans="1:5">
      <c r="A160" s="13" t="s">
        <v>3941</v>
      </c>
      <c r="B160" s="13" t="s">
        <v>4124</v>
      </c>
      <c r="C160" s="13" t="s">
        <v>4125</v>
      </c>
      <c r="D160" s="13" t="s">
        <v>1517</v>
      </c>
      <c r="E160" s="148" t="s">
        <v>1518</v>
      </c>
    </row>
    <row r="161" spans="1:5">
      <c r="A161" s="13" t="s">
        <v>3941</v>
      </c>
      <c r="B161" s="13" t="s">
        <v>4126</v>
      </c>
      <c r="C161" s="13" t="s">
        <v>4127</v>
      </c>
      <c r="D161" s="13" t="s">
        <v>1517</v>
      </c>
      <c r="E161" s="148" t="s">
        <v>1518</v>
      </c>
    </row>
    <row r="162" spans="1:5">
      <c r="A162" s="13" t="s">
        <v>3941</v>
      </c>
      <c r="B162" s="13" t="s">
        <v>4128</v>
      </c>
      <c r="C162" s="13" t="s">
        <v>4129</v>
      </c>
      <c r="D162" s="13" t="s">
        <v>1517</v>
      </c>
      <c r="E162" s="148" t="s">
        <v>1518</v>
      </c>
    </row>
    <row r="163" spans="1:5">
      <c r="A163" s="13" t="s">
        <v>3941</v>
      </c>
      <c r="B163" s="13" t="s">
        <v>4130</v>
      </c>
      <c r="C163" s="13" t="s">
        <v>4131</v>
      </c>
      <c r="D163" s="13" t="s">
        <v>1517</v>
      </c>
      <c r="E163" s="148" t="s">
        <v>1518</v>
      </c>
    </row>
    <row r="164" spans="1:5">
      <c r="A164" s="13" t="s">
        <v>3941</v>
      </c>
      <c r="B164" s="13" t="s">
        <v>4132</v>
      </c>
      <c r="C164" s="13" t="s">
        <v>4133</v>
      </c>
      <c r="D164" s="13" t="s">
        <v>1517</v>
      </c>
      <c r="E164" s="148" t="s">
        <v>1518</v>
      </c>
    </row>
    <row r="165" spans="1:5">
      <c r="A165" s="13" t="s">
        <v>3941</v>
      </c>
      <c r="B165" s="13" t="s">
        <v>4134</v>
      </c>
      <c r="C165" s="13" t="s">
        <v>4135</v>
      </c>
      <c r="D165" s="13" t="s">
        <v>1517</v>
      </c>
      <c r="E165" s="148" t="s">
        <v>1518</v>
      </c>
    </row>
    <row r="166" spans="1:5">
      <c r="A166" s="13" t="s">
        <v>3941</v>
      </c>
      <c r="B166" s="13" t="s">
        <v>4136</v>
      </c>
      <c r="C166" s="13" t="s">
        <v>4137</v>
      </c>
      <c r="D166" s="13" t="s">
        <v>1517</v>
      </c>
      <c r="E166" s="148" t="s">
        <v>1518</v>
      </c>
    </row>
    <row r="167" spans="1:5">
      <c r="A167" s="13" t="s">
        <v>3941</v>
      </c>
      <c r="B167" s="13" t="s">
        <v>4138</v>
      </c>
      <c r="C167" s="13" t="s">
        <v>4139</v>
      </c>
      <c r="D167" s="13" t="s">
        <v>1517</v>
      </c>
      <c r="E167" s="148" t="s">
        <v>1518</v>
      </c>
    </row>
    <row r="168" spans="1:5">
      <c r="A168" s="13" t="s">
        <v>3941</v>
      </c>
      <c r="B168" s="13" t="s">
        <v>4140</v>
      </c>
      <c r="C168" s="13" t="s">
        <v>4141</v>
      </c>
      <c r="D168" s="13" t="s">
        <v>1517</v>
      </c>
      <c r="E168" s="148" t="s">
        <v>1518</v>
      </c>
    </row>
    <row r="171" spans="1:5">
      <c r="A171" s="13" t="s">
        <v>3941</v>
      </c>
      <c r="B171" s="13" t="s">
        <v>4142</v>
      </c>
      <c r="C171" s="13" t="s">
        <v>4143</v>
      </c>
      <c r="D171" s="13" t="s">
        <v>1288</v>
      </c>
      <c r="E171" s="148" t="s">
        <v>2079</v>
      </c>
    </row>
    <row r="172" spans="1:5">
      <c r="A172" s="13" t="s">
        <v>3941</v>
      </c>
      <c r="B172" s="13" t="s">
        <v>2077</v>
      </c>
      <c r="C172" s="13" t="s">
        <v>2403</v>
      </c>
      <c r="D172" s="13" t="s">
        <v>1288</v>
      </c>
      <c r="E172" s="148" t="s">
        <v>2079</v>
      </c>
    </row>
    <row r="173" spans="1:5">
      <c r="A173" s="13" t="s">
        <v>3941</v>
      </c>
      <c r="B173" s="13" t="s">
        <v>4144</v>
      </c>
      <c r="C173" s="13" t="s">
        <v>4145</v>
      </c>
      <c r="D173" s="13" t="s">
        <v>1288</v>
      </c>
      <c r="E173" s="148" t="s">
        <v>2079</v>
      </c>
    </row>
    <row r="174" spans="1:5">
      <c r="A174" s="13" t="s">
        <v>3941</v>
      </c>
      <c r="B174" s="13" t="s">
        <v>4146</v>
      </c>
      <c r="C174" s="13" t="s">
        <v>4147</v>
      </c>
      <c r="D174" s="13" t="s">
        <v>1288</v>
      </c>
      <c r="E174" s="148" t="s">
        <v>2079</v>
      </c>
    </row>
    <row r="175" spans="1:5">
      <c r="A175" s="13" t="s">
        <v>3941</v>
      </c>
      <c r="B175" s="13" t="s">
        <v>4148</v>
      </c>
      <c r="C175" s="13" t="s">
        <v>4149</v>
      </c>
      <c r="D175" s="13" t="s">
        <v>1288</v>
      </c>
      <c r="E175" s="148" t="s">
        <v>2079</v>
      </c>
    </row>
    <row r="176" spans="1:5">
      <c r="A176" s="13" t="s">
        <v>3941</v>
      </c>
      <c r="B176" s="13" t="s">
        <v>4150</v>
      </c>
      <c r="C176" s="13" t="s">
        <v>4151</v>
      </c>
      <c r="D176" s="13" t="s">
        <v>1288</v>
      </c>
      <c r="E176" s="148" t="s">
        <v>2079</v>
      </c>
    </row>
    <row r="177" spans="1:5">
      <c r="A177" s="13" t="s">
        <v>3941</v>
      </c>
      <c r="B177" s="13" t="s">
        <v>4152</v>
      </c>
      <c r="C177" s="13" t="s">
        <v>4153</v>
      </c>
      <c r="D177" s="13" t="s">
        <v>1288</v>
      </c>
      <c r="E177" s="148" t="s">
        <v>2079</v>
      </c>
    </row>
    <row r="178" spans="1:5">
      <c r="A178" s="13" t="s">
        <v>3941</v>
      </c>
      <c r="B178" s="13" t="s">
        <v>4154</v>
      </c>
      <c r="C178" s="13" t="s">
        <v>4155</v>
      </c>
      <c r="D178" s="13" t="s">
        <v>1288</v>
      </c>
      <c r="E178" s="148" t="s">
        <v>1289</v>
      </c>
    </row>
    <row r="179" spans="1:5">
      <c r="A179" s="13" t="s">
        <v>3941</v>
      </c>
      <c r="B179" s="13" t="s">
        <v>1956</v>
      </c>
      <c r="C179" s="13" t="s">
        <v>4156</v>
      </c>
      <c r="D179" s="13" t="s">
        <v>1288</v>
      </c>
      <c r="E179" s="148" t="s">
        <v>1289</v>
      </c>
    </row>
    <row r="180" spans="1:5">
      <c r="A180" s="13" t="s">
        <v>3941</v>
      </c>
      <c r="B180" s="13" t="s">
        <v>1284</v>
      </c>
      <c r="C180" s="13" t="s">
        <v>2425</v>
      </c>
      <c r="D180" s="13" t="s">
        <v>1288</v>
      </c>
      <c r="E180" s="148" t="s">
        <v>1289</v>
      </c>
    </row>
    <row r="181" spans="1:5">
      <c r="A181" s="13" t="s">
        <v>3941</v>
      </c>
      <c r="B181" s="13" t="s">
        <v>1686</v>
      </c>
      <c r="C181" s="13" t="s">
        <v>2204</v>
      </c>
      <c r="D181" s="13" t="s">
        <v>1288</v>
      </c>
      <c r="E181" s="148" t="s">
        <v>1289</v>
      </c>
    </row>
    <row r="182" spans="1:5">
      <c r="A182" s="13" t="s">
        <v>3941</v>
      </c>
      <c r="B182" s="13" t="s">
        <v>2050</v>
      </c>
      <c r="C182" s="13" t="s">
        <v>2209</v>
      </c>
      <c r="D182" s="13" t="s">
        <v>1288</v>
      </c>
      <c r="E182" s="148" t="s">
        <v>1289</v>
      </c>
    </row>
    <row r="183" spans="1:5">
      <c r="A183" s="13" t="s">
        <v>3941</v>
      </c>
      <c r="B183" s="13" t="s">
        <v>4157</v>
      </c>
      <c r="C183" s="13" t="s">
        <v>4158</v>
      </c>
      <c r="D183" s="13" t="s">
        <v>1288</v>
      </c>
      <c r="E183" s="148" t="s">
        <v>1289</v>
      </c>
    </row>
    <row r="184" spans="1:5">
      <c r="A184" s="13" t="s">
        <v>3941</v>
      </c>
      <c r="B184" s="13" t="s">
        <v>4159</v>
      </c>
      <c r="C184" s="13" t="s">
        <v>4160</v>
      </c>
      <c r="D184" s="13" t="s">
        <v>1288</v>
      </c>
      <c r="E184" s="148" t="s">
        <v>1788</v>
      </c>
    </row>
    <row r="185" spans="1:5">
      <c r="A185" s="13" t="s">
        <v>3941</v>
      </c>
      <c r="B185" s="13" t="s">
        <v>4161</v>
      </c>
      <c r="C185" s="13" t="s">
        <v>4162</v>
      </c>
      <c r="D185" s="13" t="s">
        <v>1288</v>
      </c>
      <c r="E185" s="148" t="s">
        <v>1788</v>
      </c>
    </row>
    <row r="186" spans="1:5">
      <c r="A186" s="13" t="s">
        <v>3941</v>
      </c>
      <c r="B186" s="13" t="s">
        <v>1785</v>
      </c>
      <c r="C186" s="13" t="s">
        <v>2205</v>
      </c>
      <c r="D186" s="13" t="s">
        <v>1288</v>
      </c>
      <c r="E186" s="148" t="s">
        <v>1788</v>
      </c>
    </row>
    <row r="187" spans="1:5">
      <c r="A187" s="13" t="s">
        <v>3941</v>
      </c>
      <c r="B187" s="13" t="s">
        <v>3916</v>
      </c>
      <c r="C187" s="13" t="s">
        <v>3917</v>
      </c>
      <c r="D187" s="13" t="s">
        <v>1288</v>
      </c>
      <c r="E187" s="148" t="s">
        <v>3916</v>
      </c>
    </row>
    <row r="188" spans="1:5">
      <c r="A188" s="13" t="s">
        <v>3941</v>
      </c>
      <c r="B188" s="13" t="s">
        <v>4163</v>
      </c>
      <c r="C188" s="13" t="s">
        <v>4164</v>
      </c>
      <c r="D188" s="13" t="s">
        <v>1288</v>
      </c>
      <c r="E188" s="148" t="s">
        <v>3916</v>
      </c>
    </row>
    <row r="189" spans="1:5">
      <c r="A189" s="13" t="s">
        <v>3941</v>
      </c>
      <c r="B189" s="13" t="s">
        <v>4165</v>
      </c>
      <c r="C189" s="13" t="s">
        <v>4166</v>
      </c>
      <c r="D189" s="13" t="s">
        <v>1288</v>
      </c>
      <c r="E189" s="148" t="s">
        <v>3916</v>
      </c>
    </row>
    <row r="190" spans="1:5">
      <c r="A190" s="13" t="s">
        <v>3941</v>
      </c>
      <c r="B190" s="13" t="s">
        <v>4167</v>
      </c>
      <c r="C190" s="13" t="s">
        <v>4168</v>
      </c>
      <c r="D190" s="13" t="s">
        <v>1288</v>
      </c>
      <c r="E190" s="148" t="s">
        <v>3918</v>
      </c>
    </row>
    <row r="191" spans="1:5">
      <c r="A191" s="13" t="s">
        <v>3941</v>
      </c>
      <c r="B191" s="13" t="s">
        <v>4169</v>
      </c>
      <c r="C191" s="13" t="s">
        <v>4170</v>
      </c>
      <c r="D191" s="13" t="s">
        <v>1288</v>
      </c>
      <c r="E191" s="148" t="s">
        <v>3918</v>
      </c>
    </row>
    <row r="192" spans="1:5">
      <c r="A192" s="13" t="s">
        <v>3941</v>
      </c>
      <c r="B192" s="13" t="s">
        <v>4171</v>
      </c>
      <c r="C192" s="13" t="s">
        <v>4172</v>
      </c>
      <c r="D192" s="13" t="s">
        <v>1288</v>
      </c>
      <c r="E192" s="148" t="s">
        <v>3918</v>
      </c>
    </row>
    <row r="193" spans="1:5">
      <c r="A193" s="13" t="s">
        <v>3941</v>
      </c>
      <c r="B193" s="13" t="s">
        <v>4173</v>
      </c>
      <c r="C193" s="13" t="s">
        <v>4174</v>
      </c>
      <c r="D193" s="13" t="s">
        <v>1288</v>
      </c>
      <c r="E193" s="148" t="s">
        <v>3918</v>
      </c>
    </row>
    <row r="194" spans="1:5">
      <c r="A194" s="13" t="s">
        <v>3941</v>
      </c>
      <c r="B194" s="13" t="s">
        <v>4175</v>
      </c>
      <c r="C194" s="13" t="s">
        <v>4176</v>
      </c>
      <c r="D194" s="13" t="s">
        <v>1288</v>
      </c>
      <c r="E194" s="148" t="s">
        <v>3918</v>
      </c>
    </row>
    <row r="195" spans="1:5">
      <c r="A195" s="13" t="s">
        <v>3941</v>
      </c>
      <c r="B195" s="13" t="s">
        <v>4177</v>
      </c>
      <c r="C195" s="13" t="s">
        <v>4178</v>
      </c>
      <c r="D195" s="13" t="s">
        <v>1288</v>
      </c>
      <c r="E195" s="148" t="s">
        <v>3918</v>
      </c>
    </row>
    <row r="196" spans="1:5">
      <c r="A196" s="13" t="s">
        <v>3941</v>
      </c>
      <c r="B196" s="13" t="s">
        <v>4179</v>
      </c>
      <c r="C196" s="13" t="s">
        <v>4180</v>
      </c>
      <c r="D196" s="13" t="s">
        <v>1288</v>
      </c>
      <c r="E196" s="148" t="s">
        <v>3918</v>
      </c>
    </row>
    <row r="197" spans="1:5">
      <c r="A197" s="13" t="s">
        <v>3941</v>
      </c>
      <c r="B197" s="13" t="s">
        <v>4181</v>
      </c>
      <c r="C197" s="13" t="s">
        <v>4182</v>
      </c>
      <c r="D197" s="13" t="s">
        <v>1288</v>
      </c>
      <c r="E197" s="148" t="s">
        <v>3918</v>
      </c>
    </row>
    <row r="200" spans="1:5">
      <c r="A200" s="13" t="s">
        <v>3941</v>
      </c>
      <c r="B200" s="13" t="s">
        <v>4183</v>
      </c>
      <c r="C200" s="13" t="s">
        <v>4184</v>
      </c>
      <c r="D200" s="13" t="s">
        <v>1380</v>
      </c>
      <c r="E200" s="148" t="s">
        <v>3920</v>
      </c>
    </row>
    <row r="201" spans="1:5">
      <c r="A201" s="13" t="s">
        <v>3941</v>
      </c>
      <c r="B201" s="13" t="s">
        <v>4185</v>
      </c>
      <c r="C201" s="13" t="s">
        <v>4186</v>
      </c>
      <c r="D201" s="13" t="s">
        <v>1380</v>
      </c>
      <c r="E201" s="148" t="s">
        <v>3920</v>
      </c>
    </row>
    <row r="202" spans="1:5">
      <c r="A202" s="13" t="s">
        <v>3941</v>
      </c>
      <c r="B202" s="13" t="s">
        <v>4187</v>
      </c>
      <c r="C202" s="13" t="s">
        <v>4188</v>
      </c>
      <c r="D202" s="13" t="s">
        <v>1380</v>
      </c>
      <c r="E202" s="148" t="s">
        <v>3920</v>
      </c>
    </row>
    <row r="203" spans="1:5">
      <c r="A203" s="13" t="s">
        <v>3941</v>
      </c>
      <c r="B203" s="13" t="s">
        <v>4189</v>
      </c>
      <c r="C203" s="13" t="s">
        <v>4190</v>
      </c>
      <c r="D203" s="13" t="s">
        <v>1380</v>
      </c>
      <c r="E203" s="148" t="s">
        <v>3920</v>
      </c>
    </row>
    <row r="204" spans="1:5">
      <c r="A204" s="13" t="s">
        <v>3941</v>
      </c>
      <c r="B204" s="13" t="s">
        <v>4191</v>
      </c>
      <c r="C204" s="13" t="s">
        <v>4192</v>
      </c>
      <c r="D204" s="13" t="s">
        <v>1380</v>
      </c>
      <c r="E204" s="148" t="s">
        <v>3922</v>
      </c>
    </row>
    <row r="205" spans="1:5">
      <c r="A205" s="13" t="s">
        <v>3941</v>
      </c>
      <c r="B205" s="13" t="s">
        <v>4193</v>
      </c>
      <c r="C205" s="13" t="s">
        <v>4194</v>
      </c>
      <c r="D205" s="13" t="s">
        <v>1380</v>
      </c>
      <c r="E205" s="148" t="s">
        <v>3922</v>
      </c>
    </row>
    <row r="206" spans="1:5">
      <c r="A206" s="13" t="s">
        <v>3941</v>
      </c>
      <c r="B206" s="13" t="s">
        <v>4195</v>
      </c>
      <c r="C206" s="13" t="s">
        <v>4196</v>
      </c>
      <c r="D206" s="13" t="s">
        <v>1380</v>
      </c>
      <c r="E206" s="148" t="s">
        <v>3922</v>
      </c>
    </row>
    <row r="207" spans="1:5">
      <c r="A207" s="13" t="s">
        <v>3941</v>
      </c>
      <c r="B207" s="13" t="s">
        <v>4197</v>
      </c>
      <c r="C207" s="13" t="s">
        <v>4198</v>
      </c>
      <c r="D207" s="13" t="s">
        <v>1380</v>
      </c>
      <c r="E207" s="148" t="s">
        <v>3922</v>
      </c>
    </row>
    <row r="208" spans="1:5">
      <c r="A208" s="13" t="s">
        <v>3941</v>
      </c>
      <c r="B208" s="13" t="s">
        <v>4199</v>
      </c>
      <c r="C208" s="13" t="s">
        <v>4200</v>
      </c>
      <c r="D208" s="13" t="s">
        <v>1380</v>
      </c>
      <c r="E208" s="148" t="s">
        <v>3922</v>
      </c>
    </row>
    <row r="209" spans="1:5">
      <c r="A209" s="13" t="s">
        <v>3941</v>
      </c>
      <c r="B209" s="13" t="s">
        <v>4201</v>
      </c>
      <c r="C209" s="13" t="s">
        <v>4202</v>
      </c>
      <c r="D209" s="13" t="s">
        <v>1380</v>
      </c>
      <c r="E209" s="148" t="s">
        <v>3922</v>
      </c>
    </row>
    <row r="210" spans="1:5">
      <c r="A210" s="13" t="s">
        <v>3941</v>
      </c>
      <c r="B210" s="13" t="s">
        <v>4203</v>
      </c>
      <c r="C210" s="13" t="s">
        <v>4204</v>
      </c>
      <c r="D210" s="13" t="s">
        <v>1380</v>
      </c>
      <c r="E210" s="148" t="s">
        <v>3922</v>
      </c>
    </row>
    <row r="211" spans="1:5">
      <c r="A211" s="13" t="s">
        <v>3941</v>
      </c>
      <c r="B211" s="13" t="s">
        <v>4205</v>
      </c>
      <c r="C211" s="13" t="s">
        <v>4206</v>
      </c>
      <c r="D211" s="13" t="s">
        <v>1380</v>
      </c>
      <c r="E211" s="148" t="s">
        <v>3922</v>
      </c>
    </row>
    <row r="212" spans="1:5">
      <c r="A212" s="13" t="s">
        <v>3941</v>
      </c>
      <c r="B212" s="13" t="s">
        <v>4207</v>
      </c>
      <c r="C212" s="13" t="s">
        <v>4208</v>
      </c>
      <c r="D212" s="13" t="s">
        <v>1380</v>
      </c>
      <c r="E212" s="148" t="s">
        <v>3922</v>
      </c>
    </row>
    <row r="213" spans="1:5">
      <c r="A213" s="13" t="s">
        <v>3941</v>
      </c>
      <c r="B213" s="13" t="s">
        <v>4209</v>
      </c>
      <c r="C213" s="13" t="s">
        <v>4210</v>
      </c>
      <c r="D213" s="13" t="s">
        <v>1380</v>
      </c>
      <c r="E213" s="148" t="s">
        <v>1381</v>
      </c>
    </row>
    <row r="214" spans="1:5">
      <c r="A214" s="13" t="s">
        <v>3941</v>
      </c>
      <c r="B214" s="13" t="s">
        <v>4211</v>
      </c>
      <c r="C214" s="13" t="s">
        <v>4212</v>
      </c>
      <c r="D214" s="13" t="s">
        <v>1380</v>
      </c>
      <c r="E214" s="148" t="s">
        <v>1381</v>
      </c>
    </row>
    <row r="215" spans="1:5">
      <c r="A215" s="13" t="s">
        <v>3941</v>
      </c>
      <c r="B215" s="13" t="s">
        <v>4213</v>
      </c>
      <c r="C215" s="13" t="s">
        <v>4214</v>
      </c>
      <c r="D215" s="13" t="s">
        <v>1380</v>
      </c>
      <c r="E215" s="148" t="s">
        <v>1381</v>
      </c>
    </row>
    <row r="216" spans="1:5">
      <c r="A216" s="13" t="s">
        <v>3941</v>
      </c>
      <c r="B216" s="13" t="s">
        <v>4215</v>
      </c>
      <c r="C216" s="13" t="s">
        <v>4216</v>
      </c>
      <c r="D216" s="13" t="s">
        <v>1380</v>
      </c>
      <c r="E216" s="148" t="s">
        <v>1381</v>
      </c>
    </row>
    <row r="217" spans="1:5">
      <c r="A217" s="13" t="s">
        <v>3941</v>
      </c>
      <c r="B217" s="13" t="s">
        <v>4217</v>
      </c>
      <c r="C217" s="13" t="s">
        <v>4218</v>
      </c>
      <c r="D217" s="13" t="s">
        <v>1380</v>
      </c>
      <c r="E217" s="148" t="s">
        <v>1381</v>
      </c>
    </row>
    <row r="218" spans="1:5">
      <c r="A218" s="13" t="s">
        <v>3941</v>
      </c>
      <c r="B218" s="13" t="s">
        <v>4219</v>
      </c>
      <c r="C218" s="13" t="s">
        <v>4220</v>
      </c>
      <c r="D218" s="13" t="s">
        <v>1380</v>
      </c>
      <c r="E218" s="148" t="s">
        <v>1381</v>
      </c>
    </row>
    <row r="219" spans="1:5">
      <c r="A219" s="13" t="s">
        <v>3941</v>
      </c>
      <c r="B219" s="13" t="s">
        <v>1378</v>
      </c>
      <c r="C219" s="13" t="s">
        <v>2199</v>
      </c>
      <c r="D219" s="13" t="s">
        <v>1380</v>
      </c>
      <c r="E219" s="148" t="s">
        <v>1381</v>
      </c>
    </row>
    <row r="220" spans="1:5">
      <c r="A220" s="13" t="s">
        <v>3941</v>
      </c>
      <c r="B220" s="13" t="s">
        <v>4221</v>
      </c>
      <c r="C220" s="13" t="s">
        <v>4222</v>
      </c>
      <c r="D220" s="13" t="s">
        <v>1380</v>
      </c>
      <c r="E220" s="148" t="s">
        <v>1381</v>
      </c>
    </row>
    <row r="221" spans="1:5">
      <c r="A221" s="13" t="s">
        <v>3941</v>
      </c>
      <c r="B221" s="13" t="s">
        <v>4223</v>
      </c>
      <c r="C221" s="13" t="s">
        <v>4224</v>
      </c>
      <c r="D221" s="13" t="s">
        <v>1380</v>
      </c>
      <c r="E221" s="148" t="s">
        <v>1381</v>
      </c>
    </row>
    <row r="222" spans="1:5">
      <c r="A222" s="13" t="s">
        <v>3941</v>
      </c>
      <c r="B222" s="13" t="s">
        <v>4225</v>
      </c>
      <c r="C222" s="13" t="s">
        <v>4226</v>
      </c>
      <c r="D222" s="13" t="s">
        <v>1380</v>
      </c>
      <c r="E222" s="148" t="s">
        <v>1381</v>
      </c>
    </row>
    <row r="223" spans="1:5">
      <c r="A223" s="13" t="s">
        <v>3941</v>
      </c>
      <c r="B223" s="13" t="s">
        <v>4227</v>
      </c>
      <c r="C223" s="13" t="s">
        <v>4228</v>
      </c>
      <c r="D223" s="13" t="s">
        <v>1380</v>
      </c>
      <c r="E223" s="148" t="s">
        <v>1381</v>
      </c>
    </row>
    <row r="224" spans="1:5">
      <c r="A224" s="13" t="s">
        <v>3941</v>
      </c>
      <c r="B224" s="13" t="s">
        <v>4229</v>
      </c>
      <c r="C224" s="13" t="s">
        <v>4230</v>
      </c>
      <c r="D224" s="13" t="s">
        <v>1380</v>
      </c>
      <c r="E224" s="148" t="s">
        <v>1381</v>
      </c>
    </row>
    <row r="225" spans="1:5">
      <c r="A225" s="13" t="s">
        <v>3941</v>
      </c>
      <c r="B225" s="13" t="s">
        <v>4231</v>
      </c>
      <c r="C225" s="13" t="s">
        <v>4232</v>
      </c>
      <c r="D225" s="13" t="s">
        <v>1380</v>
      </c>
      <c r="E225" s="148" t="s">
        <v>1381</v>
      </c>
    </row>
    <row r="226" spans="1:5">
      <c r="A226" s="13" t="s">
        <v>3941</v>
      </c>
      <c r="B226" s="13" t="s">
        <v>4233</v>
      </c>
      <c r="C226" s="13" t="s">
        <v>4234</v>
      </c>
      <c r="D226" s="13" t="s">
        <v>1380</v>
      </c>
      <c r="E226" s="148" t="s">
        <v>3925</v>
      </c>
    </row>
    <row r="227" spans="1:5">
      <c r="A227" s="13" t="s">
        <v>3941</v>
      </c>
      <c r="B227" s="13" t="s">
        <v>4235</v>
      </c>
      <c r="C227" s="13" t="s">
        <v>4236</v>
      </c>
      <c r="D227" s="13" t="s">
        <v>1380</v>
      </c>
      <c r="E227" s="148" t="s">
        <v>3925</v>
      </c>
    </row>
    <row r="228" spans="1:5">
      <c r="A228" s="13" t="s">
        <v>3941</v>
      </c>
      <c r="B228" s="13" t="s">
        <v>4237</v>
      </c>
      <c r="C228" s="13" t="s">
        <v>4238</v>
      </c>
      <c r="D228" s="13" t="s">
        <v>1380</v>
      </c>
      <c r="E228" s="148" t="s">
        <v>3925</v>
      </c>
    </row>
    <row r="229" spans="1:5">
      <c r="A229" s="13" t="s">
        <v>3941</v>
      </c>
      <c r="B229" s="13" t="s">
        <v>4239</v>
      </c>
      <c r="C229" s="13" t="s">
        <v>4240</v>
      </c>
      <c r="D229" s="13" t="s">
        <v>1380</v>
      </c>
      <c r="E229" s="148" t="s">
        <v>3925</v>
      </c>
    </row>
    <row r="230" spans="1:5">
      <c r="A230" s="13" t="s">
        <v>3941</v>
      </c>
      <c r="B230" s="13" t="s">
        <v>4241</v>
      </c>
      <c r="C230" s="13" t="s">
        <v>4242</v>
      </c>
      <c r="D230" s="13" t="s">
        <v>1380</v>
      </c>
      <c r="E230" s="148" t="s">
        <v>3925</v>
      </c>
    </row>
    <row r="233" spans="1:5">
      <c r="A233" s="13" t="s">
        <v>3941</v>
      </c>
      <c r="B233" s="13" t="s">
        <v>4243</v>
      </c>
      <c r="C233" s="13" t="s">
        <v>4244</v>
      </c>
      <c r="D233" s="13" t="s">
        <v>1554</v>
      </c>
      <c r="E233" s="148" t="s">
        <v>1555</v>
      </c>
    </row>
    <row r="234" spans="1:5">
      <c r="A234" s="13" t="s">
        <v>3941</v>
      </c>
      <c r="B234" s="13" t="s">
        <v>1551</v>
      </c>
      <c r="C234" s="13" t="s">
        <v>2206</v>
      </c>
      <c r="D234" s="13" t="s">
        <v>1554</v>
      </c>
      <c r="E234" s="148" t="s">
        <v>1555</v>
      </c>
    </row>
    <row r="235" spans="1:5">
      <c r="A235" s="13" t="s">
        <v>3941</v>
      </c>
      <c r="B235" s="13" t="s">
        <v>4245</v>
      </c>
      <c r="C235" s="13" t="s">
        <v>4246</v>
      </c>
      <c r="D235" s="13" t="s">
        <v>1554</v>
      </c>
      <c r="E235" s="148" t="s">
        <v>1555</v>
      </c>
    </row>
    <row r="236" spans="1:5">
      <c r="A236" s="13" t="s">
        <v>3941</v>
      </c>
      <c r="B236" s="13" t="s">
        <v>4247</v>
      </c>
      <c r="C236" s="13" t="s">
        <v>4248</v>
      </c>
      <c r="D236" s="13" t="s">
        <v>1554</v>
      </c>
      <c r="E236" s="148" t="s">
        <v>1555</v>
      </c>
    </row>
    <row r="237" spans="1:5">
      <c r="A237" s="13" t="s">
        <v>3941</v>
      </c>
      <c r="B237" s="13" t="s">
        <v>4249</v>
      </c>
      <c r="C237" s="13" t="s">
        <v>4250</v>
      </c>
      <c r="D237" s="13" t="s">
        <v>1554</v>
      </c>
      <c r="E237" s="148" t="s">
        <v>1555</v>
      </c>
    </row>
    <row r="238" spans="1:5">
      <c r="A238" s="13" t="s">
        <v>3941</v>
      </c>
      <c r="B238" s="13" t="s">
        <v>4251</v>
      </c>
      <c r="C238" s="13" t="s">
        <v>4252</v>
      </c>
      <c r="D238" s="13" t="s">
        <v>1554</v>
      </c>
      <c r="E238" s="148" t="s">
        <v>3928</v>
      </c>
    </row>
    <row r="239" spans="1:5">
      <c r="A239" s="13" t="s">
        <v>3941</v>
      </c>
      <c r="B239" s="13" t="s">
        <v>4253</v>
      </c>
      <c r="C239" s="13" t="s">
        <v>4254</v>
      </c>
      <c r="D239" s="13" t="s">
        <v>1554</v>
      </c>
      <c r="E239" s="148" t="s">
        <v>3928</v>
      </c>
    </row>
    <row r="240" spans="1:5">
      <c r="A240" s="13" t="s">
        <v>3941</v>
      </c>
      <c r="B240" s="13" t="s">
        <v>4255</v>
      </c>
      <c r="C240" s="13" t="s">
        <v>4256</v>
      </c>
      <c r="D240" s="13" t="s">
        <v>1554</v>
      </c>
      <c r="E240" s="148" t="s">
        <v>3928</v>
      </c>
    </row>
    <row r="241" spans="1:5">
      <c r="A241" s="13" t="s">
        <v>3941</v>
      </c>
      <c r="B241" s="13" t="s">
        <v>4257</v>
      </c>
      <c r="C241" s="13" t="s">
        <v>4258</v>
      </c>
      <c r="D241" s="13" t="s">
        <v>1554</v>
      </c>
      <c r="E241" s="148" t="s">
        <v>3928</v>
      </c>
    </row>
    <row r="242" spans="1:5">
      <c r="A242" s="13" t="s">
        <v>3941</v>
      </c>
      <c r="B242" s="13" t="s">
        <v>4259</v>
      </c>
      <c r="C242" s="13" t="s">
        <v>4260</v>
      </c>
      <c r="D242" s="13" t="s">
        <v>1554</v>
      </c>
      <c r="E242" s="148" t="s">
        <v>3928</v>
      </c>
    </row>
    <row r="243" spans="1:5">
      <c r="A243" s="13" t="s">
        <v>3941</v>
      </c>
      <c r="B243" s="13" t="s">
        <v>4261</v>
      </c>
      <c r="C243" s="13" t="s">
        <v>4262</v>
      </c>
      <c r="D243" s="13" t="s">
        <v>1554</v>
      </c>
      <c r="E243" s="148" t="s">
        <v>3928</v>
      </c>
    </row>
    <row r="244" spans="1:5">
      <c r="A244" s="13" t="s">
        <v>3941</v>
      </c>
      <c r="B244" s="13" t="s">
        <v>4263</v>
      </c>
      <c r="C244" s="13" t="s">
        <v>4264</v>
      </c>
      <c r="D244" s="13" t="s">
        <v>1554</v>
      </c>
      <c r="E244" s="148" t="s">
        <v>3930</v>
      </c>
    </row>
    <row r="245" spans="1:5">
      <c r="A245" s="13" t="s">
        <v>3941</v>
      </c>
      <c r="B245" s="13" t="s">
        <v>4265</v>
      </c>
      <c r="C245" s="13" t="s">
        <v>4266</v>
      </c>
      <c r="D245" s="13" t="s">
        <v>1554</v>
      </c>
      <c r="E245" s="148" t="s">
        <v>3930</v>
      </c>
    </row>
    <row r="246" spans="1:5">
      <c r="A246" s="13" t="s">
        <v>3941</v>
      </c>
      <c r="B246" s="13" t="s">
        <v>4267</v>
      </c>
      <c r="C246" s="13" t="s">
        <v>4268</v>
      </c>
      <c r="D246" s="13" t="s">
        <v>1554</v>
      </c>
      <c r="E246" s="148" t="s">
        <v>3930</v>
      </c>
    </row>
    <row r="247" spans="1:5">
      <c r="A247" s="13" t="s">
        <v>3941</v>
      </c>
      <c r="B247" s="13" t="s">
        <v>4269</v>
      </c>
      <c r="C247" s="13" t="s">
        <v>4270</v>
      </c>
      <c r="D247" s="13" t="s">
        <v>1554</v>
      </c>
      <c r="E247" s="148" t="s">
        <v>3930</v>
      </c>
    </row>
    <row r="248" spans="1:5">
      <c r="A248" s="13" t="s">
        <v>3941</v>
      </c>
      <c r="B248" s="13" t="s">
        <v>4271</v>
      </c>
      <c r="C248" s="13" t="s">
        <v>4272</v>
      </c>
      <c r="D248" s="13" t="s">
        <v>1554</v>
      </c>
      <c r="E248" s="148" t="s">
        <v>3930</v>
      </c>
    </row>
    <row r="249" spans="1:5">
      <c r="A249" s="13" t="s">
        <v>3941</v>
      </c>
      <c r="B249" s="13" t="s">
        <v>4273</v>
      </c>
      <c r="C249" s="13" t="s">
        <v>4274</v>
      </c>
      <c r="D249" s="13" t="s">
        <v>1554</v>
      </c>
      <c r="E249" s="148" t="s">
        <v>3930</v>
      </c>
    </row>
    <row r="250" spans="1:5">
      <c r="A250" s="13" t="s">
        <v>3941</v>
      </c>
      <c r="B250" s="13" t="s">
        <v>4275</v>
      </c>
      <c r="C250" s="13" t="s">
        <v>4276</v>
      </c>
      <c r="D250" s="13" t="s">
        <v>1554</v>
      </c>
      <c r="E250" s="148" t="s">
        <v>3930</v>
      </c>
    </row>
    <row r="251" spans="1:5">
      <c r="A251" s="13" t="s">
        <v>3941</v>
      </c>
      <c r="B251" s="13" t="s">
        <v>4277</v>
      </c>
      <c r="C251" s="13" t="s">
        <v>4278</v>
      </c>
      <c r="D251" s="13" t="s">
        <v>1554</v>
      </c>
      <c r="E251" s="148" t="s">
        <v>3930</v>
      </c>
    </row>
    <row r="252" spans="1:5">
      <c r="A252" s="13" t="s">
        <v>3941</v>
      </c>
      <c r="B252" s="13" t="s">
        <v>4279</v>
      </c>
      <c r="C252" s="13" t="s">
        <v>4280</v>
      </c>
      <c r="D252" s="13" t="s">
        <v>1554</v>
      </c>
      <c r="E252" s="148" t="s">
        <v>3930</v>
      </c>
    </row>
    <row r="253" spans="1:5">
      <c r="A253" s="13" t="s">
        <v>3941</v>
      </c>
      <c r="B253" s="13" t="s">
        <v>4281</v>
      </c>
      <c r="C253" s="13" t="s">
        <v>4282</v>
      </c>
      <c r="D253" s="13" t="s">
        <v>1554</v>
      </c>
      <c r="E253" s="148" t="s">
        <v>1589</v>
      </c>
    </row>
    <row r="254" spans="1:5">
      <c r="A254" s="13" t="s">
        <v>3941</v>
      </c>
      <c r="B254" s="13" t="s">
        <v>4283</v>
      </c>
      <c r="C254" s="13" t="s">
        <v>4284</v>
      </c>
      <c r="D254" s="13" t="s">
        <v>1554</v>
      </c>
      <c r="E254" s="148" t="s">
        <v>1589</v>
      </c>
    </row>
    <row r="255" spans="1:5">
      <c r="A255" s="13" t="s">
        <v>3941</v>
      </c>
      <c r="B255" s="13" t="s">
        <v>1586</v>
      </c>
      <c r="C255" s="13" t="s">
        <v>2203</v>
      </c>
      <c r="D255" s="13" t="s">
        <v>1554</v>
      </c>
      <c r="E255" s="148" t="s">
        <v>1589</v>
      </c>
    </row>
    <row r="256" spans="1:5">
      <c r="A256" s="13" t="s">
        <v>3941</v>
      </c>
      <c r="B256" s="13" t="s">
        <v>4285</v>
      </c>
      <c r="C256" s="13" t="s">
        <v>4286</v>
      </c>
      <c r="D256" s="13" t="s">
        <v>1554</v>
      </c>
      <c r="E256" s="148" t="s">
        <v>1589</v>
      </c>
    </row>
    <row r="257" spans="1:5">
      <c r="A257" s="13" t="s">
        <v>3941</v>
      </c>
      <c r="B257" s="13" t="s">
        <v>4287</v>
      </c>
      <c r="C257" s="13" t="s">
        <v>4288</v>
      </c>
      <c r="D257" s="13" t="s">
        <v>1554</v>
      </c>
      <c r="E257" s="148" t="s">
        <v>1589</v>
      </c>
    </row>
    <row r="258" spans="1:5">
      <c r="A258" s="13" t="s">
        <v>3941</v>
      </c>
      <c r="B258" s="13" t="s">
        <v>4289</v>
      </c>
      <c r="C258" s="13" t="s">
        <v>4290</v>
      </c>
      <c r="D258" s="13" t="s">
        <v>1554</v>
      </c>
      <c r="E258" s="148" t="s">
        <v>1589</v>
      </c>
    </row>
    <row r="261" spans="1:5">
      <c r="A261" s="13" t="s">
        <v>3941</v>
      </c>
      <c r="B261" s="13" t="s">
        <v>4291</v>
      </c>
      <c r="C261" s="13" t="s">
        <v>4292</v>
      </c>
      <c r="D261" s="13" t="s">
        <v>3890</v>
      </c>
      <c r="E261" s="148" t="s">
        <v>3933</v>
      </c>
    </row>
    <row r="262" spans="1:5">
      <c r="A262" s="13" t="s">
        <v>3941</v>
      </c>
      <c r="B262" s="13" t="s">
        <v>4293</v>
      </c>
      <c r="C262" s="13" t="s">
        <v>4294</v>
      </c>
      <c r="D262" s="13" t="s">
        <v>3890</v>
      </c>
      <c r="E262" s="148" t="s">
        <v>3933</v>
      </c>
    </row>
    <row r="263" spans="1:5">
      <c r="A263" s="13" t="s">
        <v>3941</v>
      </c>
      <c r="B263" s="13" t="s">
        <v>4295</v>
      </c>
      <c r="C263" s="13" t="s">
        <v>4296</v>
      </c>
      <c r="D263" s="13" t="s">
        <v>3890</v>
      </c>
      <c r="E263" s="148" t="s">
        <v>3933</v>
      </c>
    </row>
    <row r="264" spans="1:5">
      <c r="A264" s="13" t="s">
        <v>3941</v>
      </c>
      <c r="B264" s="13" t="s">
        <v>4297</v>
      </c>
      <c r="C264" s="13" t="s">
        <v>4298</v>
      </c>
      <c r="D264" s="13" t="s">
        <v>3890</v>
      </c>
      <c r="E264" s="148" t="s">
        <v>3933</v>
      </c>
    </row>
    <row r="265" spans="1:5">
      <c r="A265" s="13" t="s">
        <v>3941</v>
      </c>
      <c r="B265" s="13" t="s">
        <v>4299</v>
      </c>
      <c r="C265" s="13" t="s">
        <v>4300</v>
      </c>
      <c r="D265" s="13" t="s">
        <v>3890</v>
      </c>
      <c r="E265" s="148" t="s">
        <v>3939</v>
      </c>
    </row>
    <row r="266" spans="1:5">
      <c r="A266" s="13" t="s">
        <v>3941</v>
      </c>
      <c r="B266" s="13" t="s">
        <v>4301</v>
      </c>
      <c r="C266" s="13" t="s">
        <v>4302</v>
      </c>
      <c r="D266" s="13" t="s">
        <v>3890</v>
      </c>
      <c r="E266" s="148" t="s">
        <v>3935</v>
      </c>
    </row>
    <row r="267" spans="1:5">
      <c r="A267" s="13" t="s">
        <v>3941</v>
      </c>
      <c r="B267" s="13" t="s">
        <v>4303</v>
      </c>
      <c r="C267" s="13" t="s">
        <v>4304</v>
      </c>
      <c r="D267" s="13" t="s">
        <v>3890</v>
      </c>
      <c r="E267" s="148" t="s">
        <v>3935</v>
      </c>
    </row>
    <row r="268" spans="1:5">
      <c r="A268" s="13" t="s">
        <v>3941</v>
      </c>
      <c r="B268" s="13" t="s">
        <v>4305</v>
      </c>
      <c r="C268" s="13" t="s">
        <v>4306</v>
      </c>
      <c r="D268" s="13" t="s">
        <v>3890</v>
      </c>
      <c r="E268" s="148" t="s">
        <v>3935</v>
      </c>
    </row>
    <row r="269" spans="1:5">
      <c r="A269" s="13" t="s">
        <v>3941</v>
      </c>
      <c r="B269" s="13" t="s">
        <v>4307</v>
      </c>
      <c r="C269" s="13" t="s">
        <v>4308</v>
      </c>
      <c r="D269" s="13" t="s">
        <v>3890</v>
      </c>
      <c r="E269" s="148" t="s">
        <v>3935</v>
      </c>
    </row>
    <row r="270" spans="1:5">
      <c r="A270" s="13" t="s">
        <v>3941</v>
      </c>
      <c r="B270" s="13" t="s">
        <v>4309</v>
      </c>
      <c r="C270" s="13" t="s">
        <v>4310</v>
      </c>
      <c r="D270" s="13" t="s">
        <v>3890</v>
      </c>
      <c r="E270" s="148" t="s">
        <v>3935</v>
      </c>
    </row>
    <row r="271" spans="1:5">
      <c r="A271" s="13" t="s">
        <v>3941</v>
      </c>
      <c r="B271" s="13" t="s">
        <v>4311</v>
      </c>
      <c r="C271" s="13" t="s">
        <v>4312</v>
      </c>
      <c r="D271" s="13" t="s">
        <v>3890</v>
      </c>
      <c r="E271" s="148" t="s">
        <v>3935</v>
      </c>
    </row>
    <row r="272" spans="1:5">
      <c r="A272" s="13" t="s">
        <v>3941</v>
      </c>
      <c r="B272" s="13" t="s">
        <v>4313</v>
      </c>
      <c r="C272" s="13" t="s">
        <v>4314</v>
      </c>
      <c r="D272" s="13" t="s">
        <v>3890</v>
      </c>
      <c r="E272" s="148" t="s">
        <v>3935</v>
      </c>
    </row>
    <row r="273" spans="1:5">
      <c r="A273" s="13" t="s">
        <v>3941</v>
      </c>
      <c r="B273" s="13" t="s">
        <v>4315</v>
      </c>
      <c r="C273" s="13" t="s">
        <v>4316</v>
      </c>
      <c r="D273" s="13" t="s">
        <v>3890</v>
      </c>
      <c r="E273" s="148" t="s">
        <v>3935</v>
      </c>
    </row>
    <row r="274" spans="1:5">
      <c r="A274" s="13" t="s">
        <v>3941</v>
      </c>
      <c r="B274" s="13" t="s">
        <v>4317</v>
      </c>
      <c r="C274" s="13" t="s">
        <v>4318</v>
      </c>
      <c r="D274" s="13" t="s">
        <v>3890</v>
      </c>
      <c r="E274" s="148" t="s">
        <v>3937</v>
      </c>
    </row>
    <row r="275" spans="1:5">
      <c r="A275" s="13" t="s">
        <v>3941</v>
      </c>
      <c r="B275" s="13" t="s">
        <v>4319</v>
      </c>
      <c r="C275" s="13" t="s">
        <v>4320</v>
      </c>
      <c r="D275" s="13" t="s">
        <v>3890</v>
      </c>
      <c r="E275" s="148" t="s">
        <v>3937</v>
      </c>
    </row>
    <row r="276" spans="1:5">
      <c r="A276" s="13" t="s">
        <v>3941</v>
      </c>
      <c r="B276" s="13" t="s">
        <v>4321</v>
      </c>
      <c r="C276" s="13" t="s">
        <v>4322</v>
      </c>
      <c r="D276" s="13" t="s">
        <v>3890</v>
      </c>
      <c r="E276" s="148" t="s">
        <v>3937</v>
      </c>
    </row>
    <row r="277" spans="1:5">
      <c r="A277" s="13" t="s">
        <v>3941</v>
      </c>
      <c r="B277" s="13" t="s">
        <v>4323</v>
      </c>
      <c r="C277" s="13" t="s">
        <v>4324</v>
      </c>
      <c r="D277" s="13" t="s">
        <v>3890</v>
      </c>
      <c r="E277" s="148" t="s">
        <v>3937</v>
      </c>
    </row>
    <row r="278" spans="1:5">
      <c r="A278" s="13" t="s">
        <v>3941</v>
      </c>
      <c r="B278" s="13" t="s">
        <v>4325</v>
      </c>
      <c r="C278" s="13" t="s">
        <v>4326</v>
      </c>
      <c r="D278" s="13" t="s">
        <v>3890</v>
      </c>
      <c r="E278" s="148" t="s">
        <v>3937</v>
      </c>
    </row>
    <row r="279" spans="1:5">
      <c r="A279" s="13" t="s">
        <v>3941</v>
      </c>
      <c r="B279" s="13" t="s">
        <v>4327</v>
      </c>
      <c r="C279" s="13" t="s">
        <v>4328</v>
      </c>
      <c r="D279" s="13" t="s">
        <v>3890</v>
      </c>
      <c r="E279" s="148" t="s">
        <v>3939</v>
      </c>
    </row>
    <row r="280" spans="1:5">
      <c r="A280" s="13" t="s">
        <v>3941</v>
      </c>
      <c r="B280" s="13" t="s">
        <v>4329</v>
      </c>
      <c r="C280" s="13" t="s">
        <v>4330</v>
      </c>
      <c r="D280" s="13" t="s">
        <v>3890</v>
      </c>
      <c r="E280" s="148" t="s">
        <v>3939</v>
      </c>
    </row>
    <row r="281" spans="1:5">
      <c r="A281" s="13" t="s">
        <v>3941</v>
      </c>
      <c r="B281" s="13" t="s">
        <v>4331</v>
      </c>
      <c r="C281" s="13" t="s">
        <v>4332</v>
      </c>
      <c r="D281" s="13" t="s">
        <v>3890</v>
      </c>
      <c r="E281" s="148" t="s">
        <v>3939</v>
      </c>
    </row>
    <row r="282" spans="1:5">
      <c r="A282" s="13" t="s">
        <v>3941</v>
      </c>
      <c r="B282" s="13" t="s">
        <v>4333</v>
      </c>
      <c r="C282" s="13" t="s">
        <v>4334</v>
      </c>
      <c r="D282" s="13" t="s">
        <v>3890</v>
      </c>
      <c r="E282" s="148" t="s">
        <v>3939</v>
      </c>
    </row>
    <row r="283" spans="1:5">
      <c r="A283" s="13" t="s">
        <v>3941</v>
      </c>
      <c r="B283" s="13" t="s">
        <v>4335</v>
      </c>
      <c r="C283" s="13" t="s">
        <v>4336</v>
      </c>
      <c r="D283" s="13" t="s">
        <v>3890</v>
      </c>
      <c r="E283" s="148" t="s">
        <v>3939</v>
      </c>
    </row>
    <row r="284" spans="1:5">
      <c r="A284" s="13" t="s">
        <v>3941</v>
      </c>
      <c r="B284" s="13" t="s">
        <v>4337</v>
      </c>
      <c r="C284" s="13" t="s">
        <v>4338</v>
      </c>
      <c r="D284" s="13" t="s">
        <v>3890</v>
      </c>
      <c r="E284" s="148" t="s">
        <v>3939</v>
      </c>
    </row>
    <row r="285" spans="1:5">
      <c r="A285" s="13" t="s">
        <v>3941</v>
      </c>
      <c r="B285" s="13" t="s">
        <v>4339</v>
      </c>
      <c r="C285" s="13" t="s">
        <v>4340</v>
      </c>
      <c r="D285" s="13" t="s">
        <v>3890</v>
      </c>
      <c r="E285" s="148" t="s">
        <v>3939</v>
      </c>
    </row>
    <row r="286" spans="1:5">
      <c r="A286" s="13" t="s">
        <v>3941</v>
      </c>
      <c r="B286" s="13" t="s">
        <v>4341</v>
      </c>
      <c r="C286" s="13" t="s">
        <v>4342</v>
      </c>
      <c r="D286" s="13" t="s">
        <v>3890</v>
      </c>
      <c r="E286" s="148" t="s">
        <v>3939</v>
      </c>
    </row>
    <row r="287" spans="1:5">
      <c r="A287" s="13" t="s">
        <v>3941</v>
      </c>
      <c r="B287" s="13" t="s">
        <v>4343</v>
      </c>
      <c r="C287" s="13" t="s">
        <v>4344</v>
      </c>
      <c r="D287" s="13" t="s">
        <v>3890</v>
      </c>
      <c r="E287" s="148" t="s">
        <v>3939</v>
      </c>
    </row>
    <row r="288" spans="1:5">
      <c r="A288" s="13" t="s">
        <v>3941</v>
      </c>
      <c r="B288" s="13" t="s">
        <v>4345</v>
      </c>
      <c r="C288" s="13" t="s">
        <v>4346</v>
      </c>
      <c r="D288" s="13" t="s">
        <v>3890</v>
      </c>
      <c r="E288" s="148" t="s">
        <v>3939</v>
      </c>
    </row>
    <row r="291" spans="1:6">
      <c r="A291" s="13" t="s">
        <v>4347</v>
      </c>
      <c r="B291" s="13" t="s">
        <v>4348</v>
      </c>
      <c r="C291" s="13" t="s">
        <v>4349</v>
      </c>
      <c r="D291" s="13" t="s">
        <v>1827</v>
      </c>
      <c r="E291" s="148" t="s">
        <v>3895</v>
      </c>
      <c r="F291" s="13" t="s">
        <v>3942</v>
      </c>
    </row>
    <row r="292" spans="1:6">
      <c r="A292" s="13" t="s">
        <v>4347</v>
      </c>
      <c r="B292" s="13" t="s">
        <v>4350</v>
      </c>
      <c r="C292" s="13" t="s">
        <v>4351</v>
      </c>
      <c r="D292" s="13" t="s">
        <v>1827</v>
      </c>
      <c r="E292" s="148" t="s">
        <v>3895</v>
      </c>
      <c r="F292" s="13" t="s">
        <v>3944</v>
      </c>
    </row>
    <row r="293" spans="1:6">
      <c r="A293" s="13" t="s">
        <v>4347</v>
      </c>
      <c r="B293" s="13" t="s">
        <v>4352</v>
      </c>
      <c r="C293" s="13" t="s">
        <v>4353</v>
      </c>
      <c r="D293" s="13" t="s">
        <v>1827</v>
      </c>
      <c r="E293" s="148" t="s">
        <v>3895</v>
      </c>
      <c r="F293" s="13" t="s">
        <v>3946</v>
      </c>
    </row>
    <row r="294" spans="1:6">
      <c r="A294" s="13" t="s">
        <v>4347</v>
      </c>
      <c r="B294" s="13" t="s">
        <v>4354</v>
      </c>
      <c r="C294" s="13" t="s">
        <v>4355</v>
      </c>
      <c r="D294" s="13" t="s">
        <v>1827</v>
      </c>
      <c r="E294" s="148" t="s">
        <v>3895</v>
      </c>
      <c r="F294" s="13" t="s">
        <v>3948</v>
      </c>
    </row>
    <row r="295" spans="1:6">
      <c r="A295" s="13" t="s">
        <v>4347</v>
      </c>
      <c r="B295" s="13" t="s">
        <v>4356</v>
      </c>
      <c r="C295" s="13" t="s">
        <v>4357</v>
      </c>
      <c r="D295" s="13" t="s">
        <v>1827</v>
      </c>
      <c r="E295" s="148" t="s">
        <v>3895</v>
      </c>
      <c r="F295" s="13" t="s">
        <v>3950</v>
      </c>
    </row>
    <row r="296" spans="1:6">
      <c r="A296" s="13" t="s">
        <v>4347</v>
      </c>
      <c r="B296" s="13" t="s">
        <v>4358</v>
      </c>
      <c r="C296" s="13" t="s">
        <v>4359</v>
      </c>
      <c r="D296" s="13" t="s">
        <v>1827</v>
      </c>
      <c r="E296" s="148" t="s">
        <v>3895</v>
      </c>
      <c r="F296" s="13" t="s">
        <v>3952</v>
      </c>
    </row>
    <row r="297" spans="1:6">
      <c r="A297" s="13" t="s">
        <v>4347</v>
      </c>
      <c r="B297" s="13" t="s">
        <v>4360</v>
      </c>
      <c r="C297" s="13" t="s">
        <v>4361</v>
      </c>
      <c r="D297" s="13" t="s">
        <v>1827</v>
      </c>
      <c r="E297" s="148" t="s">
        <v>3895</v>
      </c>
      <c r="F297" s="13" t="s">
        <v>3954</v>
      </c>
    </row>
    <row r="298" spans="1:6">
      <c r="A298" s="13" t="s">
        <v>4347</v>
      </c>
      <c r="B298" s="13" t="s">
        <v>4362</v>
      </c>
      <c r="C298" s="13" t="s">
        <v>4363</v>
      </c>
      <c r="D298" s="13" t="s">
        <v>1827</v>
      </c>
      <c r="E298" s="148" t="s">
        <v>3895</v>
      </c>
      <c r="F298" s="13" t="s">
        <v>3956</v>
      </c>
    </row>
    <row r="299" spans="1:6">
      <c r="A299" s="13" t="s">
        <v>4347</v>
      </c>
      <c r="B299" s="13" t="s">
        <v>4364</v>
      </c>
      <c r="C299" s="13" t="s">
        <v>4365</v>
      </c>
      <c r="D299" s="13" t="s">
        <v>1827</v>
      </c>
      <c r="E299" s="148" t="s">
        <v>3895</v>
      </c>
      <c r="F299" s="13" t="s">
        <v>3958</v>
      </c>
    </row>
    <row r="300" spans="1:6">
      <c r="A300" s="13" t="s">
        <v>4347</v>
      </c>
      <c r="B300" s="13" t="s">
        <v>4366</v>
      </c>
      <c r="C300" s="13" t="s">
        <v>4367</v>
      </c>
      <c r="D300" s="13" t="s">
        <v>1827</v>
      </c>
      <c r="E300" s="148" t="s">
        <v>3895</v>
      </c>
      <c r="F300" s="13" t="s">
        <v>3960</v>
      </c>
    </row>
    <row r="301" spans="1:6">
      <c r="A301" s="13" t="s">
        <v>4347</v>
      </c>
      <c r="B301" s="13" t="s">
        <v>4368</v>
      </c>
      <c r="C301" s="13" t="s">
        <v>4369</v>
      </c>
      <c r="D301" s="13" t="s">
        <v>1827</v>
      </c>
      <c r="E301" s="148" t="s">
        <v>3897</v>
      </c>
      <c r="F301" s="13" t="s">
        <v>3962</v>
      </c>
    </row>
    <row r="302" spans="1:6">
      <c r="A302" s="13" t="s">
        <v>4347</v>
      </c>
      <c r="B302" s="13" t="s">
        <v>4370</v>
      </c>
      <c r="C302" s="13" t="s">
        <v>4371</v>
      </c>
      <c r="D302" s="13" t="s">
        <v>1827</v>
      </c>
      <c r="E302" s="148" t="s">
        <v>3897</v>
      </c>
      <c r="F302" s="13" t="s">
        <v>3964</v>
      </c>
    </row>
    <row r="303" spans="1:6">
      <c r="A303" s="13" t="s">
        <v>4347</v>
      </c>
      <c r="B303" s="13" t="s">
        <v>4372</v>
      </c>
      <c r="C303" s="13" t="s">
        <v>4373</v>
      </c>
      <c r="D303" s="13" t="s">
        <v>1827</v>
      </c>
      <c r="E303" s="148" t="s">
        <v>3897</v>
      </c>
      <c r="F303" s="13" t="s">
        <v>3966</v>
      </c>
    </row>
    <row r="304" spans="1:6">
      <c r="A304" s="13" t="s">
        <v>4347</v>
      </c>
      <c r="B304" s="13" t="s">
        <v>4374</v>
      </c>
      <c r="C304" s="13" t="s">
        <v>4375</v>
      </c>
      <c r="D304" s="13" t="s">
        <v>1827</v>
      </c>
      <c r="E304" s="148" t="s">
        <v>3897</v>
      </c>
      <c r="F304" s="13" t="s">
        <v>3968</v>
      </c>
    </row>
    <row r="305" spans="1:6">
      <c r="A305" s="13" t="s">
        <v>4347</v>
      </c>
      <c r="B305" s="13" t="s">
        <v>4376</v>
      </c>
      <c r="C305" s="13" t="s">
        <v>4377</v>
      </c>
      <c r="D305" s="13" t="s">
        <v>1827</v>
      </c>
      <c r="E305" s="148" t="s">
        <v>3897</v>
      </c>
      <c r="F305" s="13" t="s">
        <v>3970</v>
      </c>
    </row>
    <row r="306" spans="1:6">
      <c r="A306" s="13" t="s">
        <v>4347</v>
      </c>
      <c r="B306" s="13" t="s">
        <v>4378</v>
      </c>
      <c r="C306" s="13" t="s">
        <v>4379</v>
      </c>
      <c r="D306" s="13" t="s">
        <v>1827</v>
      </c>
      <c r="E306" s="148" t="s">
        <v>3897</v>
      </c>
      <c r="F306" s="13" t="s">
        <v>3972</v>
      </c>
    </row>
    <row r="307" spans="1:6">
      <c r="A307" s="13" t="s">
        <v>4347</v>
      </c>
      <c r="B307" s="13" t="s">
        <v>4380</v>
      </c>
      <c r="C307" s="13" t="s">
        <v>4381</v>
      </c>
      <c r="D307" s="13" t="s">
        <v>1827</v>
      </c>
      <c r="E307" s="148" t="s">
        <v>3899</v>
      </c>
      <c r="F307" s="13" t="s">
        <v>3974</v>
      </c>
    </row>
    <row r="308" spans="1:6">
      <c r="A308" s="13" t="s">
        <v>4347</v>
      </c>
      <c r="B308" s="13" t="s">
        <v>4382</v>
      </c>
      <c r="C308" s="13" t="s">
        <v>4383</v>
      </c>
      <c r="D308" s="13" t="s">
        <v>1827</v>
      </c>
      <c r="E308" s="148" t="s">
        <v>3899</v>
      </c>
      <c r="F308" s="13" t="s">
        <v>3976</v>
      </c>
    </row>
    <row r="309" spans="1:6">
      <c r="A309" s="13" t="s">
        <v>4347</v>
      </c>
      <c r="B309" s="13" t="s">
        <v>4384</v>
      </c>
      <c r="C309" s="13" t="s">
        <v>4385</v>
      </c>
      <c r="D309" s="13" t="s">
        <v>1827</v>
      </c>
      <c r="E309" s="148" t="s">
        <v>3899</v>
      </c>
      <c r="F309" s="13" t="s">
        <v>3978</v>
      </c>
    </row>
    <row r="310" spans="1:6">
      <c r="A310" s="13" t="s">
        <v>4347</v>
      </c>
      <c r="B310" s="13" t="s">
        <v>4386</v>
      </c>
      <c r="C310" s="13" t="s">
        <v>4387</v>
      </c>
      <c r="D310" s="13" t="s">
        <v>1827</v>
      </c>
      <c r="E310" s="148" t="s">
        <v>3899</v>
      </c>
      <c r="F310" s="13" t="s">
        <v>3980</v>
      </c>
    </row>
    <row r="311" spans="1:6">
      <c r="A311" s="13" t="s">
        <v>4347</v>
      </c>
      <c r="B311" s="13" t="s">
        <v>4388</v>
      </c>
      <c r="C311" s="13" t="s">
        <v>4389</v>
      </c>
      <c r="D311" s="13" t="s">
        <v>1827</v>
      </c>
      <c r="E311" s="148" t="s">
        <v>3899</v>
      </c>
      <c r="F311" s="13" t="s">
        <v>3982</v>
      </c>
    </row>
    <row r="312" spans="1:6">
      <c r="A312" s="13" t="s">
        <v>4347</v>
      </c>
      <c r="B312" s="13" t="s">
        <v>4390</v>
      </c>
      <c r="C312" s="13" t="s">
        <v>4391</v>
      </c>
      <c r="D312" s="13" t="s">
        <v>1827</v>
      </c>
      <c r="E312" s="148" t="s">
        <v>3899</v>
      </c>
      <c r="F312" s="13" t="s">
        <v>3984</v>
      </c>
    </row>
    <row r="313" spans="1:6">
      <c r="A313" s="13" t="s">
        <v>4347</v>
      </c>
      <c r="B313" s="13" t="s">
        <v>4392</v>
      </c>
      <c r="C313" s="13" t="s">
        <v>4393</v>
      </c>
      <c r="D313" s="13" t="s">
        <v>1827</v>
      </c>
      <c r="E313" s="148" t="s">
        <v>3899</v>
      </c>
      <c r="F313" s="13" t="s">
        <v>3986</v>
      </c>
    </row>
    <row r="314" spans="1:6">
      <c r="A314" s="13" t="s">
        <v>4347</v>
      </c>
      <c r="B314" s="13" t="s">
        <v>4394</v>
      </c>
      <c r="C314" s="13" t="s">
        <v>4395</v>
      </c>
      <c r="D314" s="13" t="s">
        <v>1827</v>
      </c>
      <c r="E314" s="148" t="s">
        <v>3899</v>
      </c>
      <c r="F314" s="13" t="s">
        <v>3988</v>
      </c>
    </row>
    <row r="315" spans="1:6">
      <c r="A315" s="13" t="s">
        <v>4347</v>
      </c>
      <c r="B315" s="13" t="s">
        <v>4396</v>
      </c>
      <c r="C315" s="13" t="s">
        <v>4397</v>
      </c>
      <c r="D315" s="13" t="s">
        <v>1827</v>
      </c>
      <c r="E315" s="148" t="s">
        <v>3899</v>
      </c>
      <c r="F315" s="13" t="s">
        <v>3990</v>
      </c>
    </row>
    <row r="316" spans="1:6">
      <c r="A316" s="13" t="s">
        <v>4347</v>
      </c>
      <c r="B316" s="13" t="s">
        <v>4398</v>
      </c>
      <c r="C316" s="13" t="s">
        <v>4399</v>
      </c>
      <c r="D316" s="13" t="s">
        <v>1827</v>
      </c>
      <c r="E316" s="148" t="s">
        <v>3899</v>
      </c>
      <c r="F316" s="13" t="s">
        <v>3992</v>
      </c>
    </row>
    <row r="317" spans="1:6">
      <c r="A317" s="13" t="s">
        <v>4347</v>
      </c>
      <c r="B317" s="13" t="s">
        <v>4400</v>
      </c>
      <c r="C317" s="13" t="s">
        <v>4401</v>
      </c>
      <c r="D317" s="13" t="s">
        <v>1827</v>
      </c>
      <c r="E317" s="148" t="s">
        <v>1903</v>
      </c>
      <c r="F317" s="13" t="s">
        <v>3994</v>
      </c>
    </row>
    <row r="318" spans="1:6">
      <c r="A318" s="13" t="s">
        <v>4347</v>
      </c>
      <c r="B318" s="13" t="s">
        <v>1904</v>
      </c>
      <c r="C318" s="13" t="s">
        <v>1905</v>
      </c>
      <c r="D318" s="13" t="s">
        <v>1827</v>
      </c>
      <c r="E318" s="148" t="s">
        <v>1903</v>
      </c>
      <c r="F318" s="13" t="s">
        <v>1901</v>
      </c>
    </row>
    <row r="319" spans="1:6">
      <c r="A319" s="13" t="s">
        <v>4347</v>
      </c>
      <c r="B319" s="13" t="s">
        <v>4402</v>
      </c>
      <c r="C319" s="13" t="s">
        <v>4403</v>
      </c>
      <c r="D319" s="13" t="s">
        <v>1827</v>
      </c>
      <c r="E319" s="148" t="s">
        <v>1903</v>
      </c>
      <c r="F319" s="13" t="s">
        <v>3996</v>
      </c>
    </row>
    <row r="320" spans="1:6">
      <c r="A320" s="13" t="s">
        <v>4347</v>
      </c>
      <c r="B320" s="13" t="s">
        <v>4404</v>
      </c>
      <c r="C320" s="13" t="s">
        <v>4405</v>
      </c>
      <c r="D320" s="13" t="s">
        <v>1827</v>
      </c>
      <c r="E320" s="148" t="s">
        <v>1903</v>
      </c>
      <c r="F320" s="13" t="s">
        <v>3998</v>
      </c>
    </row>
    <row r="321" spans="1:6">
      <c r="A321" s="13" t="s">
        <v>4347</v>
      </c>
      <c r="B321" s="13" t="s">
        <v>4406</v>
      </c>
      <c r="C321" s="13" t="s">
        <v>4407</v>
      </c>
      <c r="D321" s="13" t="s">
        <v>1827</v>
      </c>
      <c r="E321" s="148" t="s">
        <v>1903</v>
      </c>
      <c r="F321" s="13" t="s">
        <v>4000</v>
      </c>
    </row>
    <row r="322" spans="1:6">
      <c r="A322" s="13" t="s">
        <v>4347</v>
      </c>
      <c r="B322" s="13" t="s">
        <v>4408</v>
      </c>
      <c r="C322" s="13" t="s">
        <v>4409</v>
      </c>
      <c r="D322" s="13" t="s">
        <v>1827</v>
      </c>
      <c r="E322" s="148" t="s">
        <v>1903</v>
      </c>
      <c r="F322" s="13" t="s">
        <v>4002</v>
      </c>
    </row>
    <row r="323" spans="1:6">
      <c r="A323" s="13" t="s">
        <v>4347</v>
      </c>
      <c r="B323" s="13" t="s">
        <v>4410</v>
      </c>
      <c r="C323" s="13" t="s">
        <v>4411</v>
      </c>
      <c r="D323" s="13" t="s">
        <v>1827</v>
      </c>
      <c r="E323" s="148" t="s">
        <v>1903</v>
      </c>
      <c r="F323" s="13" t="s">
        <v>4004</v>
      </c>
    </row>
    <row r="324" spans="1:6">
      <c r="A324" s="13" t="s">
        <v>4347</v>
      </c>
      <c r="B324" s="13" t="s">
        <v>4412</v>
      </c>
      <c r="C324" s="13" t="s">
        <v>4413</v>
      </c>
      <c r="D324" s="13" t="s">
        <v>1827</v>
      </c>
      <c r="E324" s="148" t="s">
        <v>3901</v>
      </c>
      <c r="F324" s="13" t="s">
        <v>4006</v>
      </c>
    </row>
    <row r="325" spans="1:6">
      <c r="A325" s="13" t="s">
        <v>4347</v>
      </c>
      <c r="B325" s="13" t="s">
        <v>4414</v>
      </c>
      <c r="C325" s="13" t="s">
        <v>4415</v>
      </c>
      <c r="D325" s="13" t="s">
        <v>1827</v>
      </c>
      <c r="E325" s="148" t="s">
        <v>3901</v>
      </c>
      <c r="F325" s="13" t="s">
        <v>4008</v>
      </c>
    </row>
    <row r="326" spans="1:6">
      <c r="A326" s="13" t="s">
        <v>4347</v>
      </c>
      <c r="B326" s="13" t="s">
        <v>4416</v>
      </c>
      <c r="C326" s="13" t="s">
        <v>4417</v>
      </c>
      <c r="D326" s="13" t="s">
        <v>1827</v>
      </c>
      <c r="E326" s="148" t="s">
        <v>3901</v>
      </c>
      <c r="F326" s="13" t="s">
        <v>4010</v>
      </c>
    </row>
    <row r="327" spans="1:6">
      <c r="A327" s="13" t="s">
        <v>4347</v>
      </c>
      <c r="B327" s="13" t="s">
        <v>4418</v>
      </c>
      <c r="C327" s="13" t="s">
        <v>4419</v>
      </c>
      <c r="D327" s="13" t="s">
        <v>1827</v>
      </c>
      <c r="E327" s="148" t="s">
        <v>3901</v>
      </c>
      <c r="F327" s="13" t="s">
        <v>4012</v>
      </c>
    </row>
    <row r="328" spans="1:6">
      <c r="A328" s="13" t="s">
        <v>4347</v>
      </c>
      <c r="B328" s="13" t="s">
        <v>4420</v>
      </c>
      <c r="C328" s="13" t="s">
        <v>4421</v>
      </c>
      <c r="D328" s="13" t="s">
        <v>1827</v>
      </c>
      <c r="E328" s="148" t="s">
        <v>3901</v>
      </c>
      <c r="F328" s="13" t="s">
        <v>4014</v>
      </c>
    </row>
    <row r="329" spans="1:6">
      <c r="A329" s="13" t="s">
        <v>4347</v>
      </c>
      <c r="B329" s="13" t="s">
        <v>4422</v>
      </c>
      <c r="C329" s="13" t="s">
        <v>4423</v>
      </c>
      <c r="D329" s="13" t="s">
        <v>1827</v>
      </c>
      <c r="E329" s="148" t="s">
        <v>3901</v>
      </c>
      <c r="F329" s="13" t="s">
        <v>4016</v>
      </c>
    </row>
    <row r="330" spans="1:6">
      <c r="A330" s="13" t="s">
        <v>4347</v>
      </c>
      <c r="B330" s="13" t="s">
        <v>4424</v>
      </c>
      <c r="C330" s="13" t="s">
        <v>4425</v>
      </c>
      <c r="D330" s="13" t="s">
        <v>1827</v>
      </c>
      <c r="E330" s="148" t="s">
        <v>1828</v>
      </c>
      <c r="F330" s="13" t="s">
        <v>4018</v>
      </c>
    </row>
    <row r="331" spans="1:6">
      <c r="A331" s="13" t="s">
        <v>4347</v>
      </c>
      <c r="B331" s="13" t="s">
        <v>4426</v>
      </c>
      <c r="C331" s="13" t="s">
        <v>4427</v>
      </c>
      <c r="D331" s="13" t="s">
        <v>1827</v>
      </c>
      <c r="E331" s="148" t="s">
        <v>1828</v>
      </c>
      <c r="F331" s="13" t="s">
        <v>4020</v>
      </c>
    </row>
    <row r="332" spans="1:6">
      <c r="A332" s="13" t="s">
        <v>4347</v>
      </c>
      <c r="B332" s="13" t="s">
        <v>4428</v>
      </c>
      <c r="C332" s="13" t="s">
        <v>4429</v>
      </c>
      <c r="D332" s="13" t="s">
        <v>1827</v>
      </c>
      <c r="E332" s="148" t="s">
        <v>1828</v>
      </c>
      <c r="F332" s="13" t="s">
        <v>4022</v>
      </c>
    </row>
    <row r="333" spans="1:6">
      <c r="A333" s="13" t="s">
        <v>4347</v>
      </c>
      <c r="B333" s="13" t="s">
        <v>4430</v>
      </c>
      <c r="C333" s="13" t="s">
        <v>4431</v>
      </c>
      <c r="D333" s="13" t="s">
        <v>1827</v>
      </c>
      <c r="E333" s="148" t="s">
        <v>1828</v>
      </c>
      <c r="F333" s="13" t="s">
        <v>4024</v>
      </c>
    </row>
    <row r="334" spans="1:6">
      <c r="A334" s="13" t="s">
        <v>4347</v>
      </c>
      <c r="B334" s="13" t="s">
        <v>4432</v>
      </c>
      <c r="C334" s="13" t="s">
        <v>4433</v>
      </c>
      <c r="D334" s="13" t="s">
        <v>1827</v>
      </c>
      <c r="E334" s="148" t="s">
        <v>1828</v>
      </c>
      <c r="F334" s="13" t="s">
        <v>4026</v>
      </c>
    </row>
    <row r="335" spans="1:6">
      <c r="A335" s="13" t="s">
        <v>4347</v>
      </c>
      <c r="B335" s="13" t="s">
        <v>4434</v>
      </c>
      <c r="C335" s="13" t="s">
        <v>4435</v>
      </c>
      <c r="D335" s="13" t="s">
        <v>1827</v>
      </c>
      <c r="E335" s="148" t="s">
        <v>1828</v>
      </c>
      <c r="F335" s="13" t="s">
        <v>4028</v>
      </c>
    </row>
    <row r="336" spans="1:6">
      <c r="A336" s="13" t="s">
        <v>4347</v>
      </c>
      <c r="B336" s="13" t="s">
        <v>4436</v>
      </c>
      <c r="C336" s="13" t="s">
        <v>4437</v>
      </c>
      <c r="D336" s="13" t="s">
        <v>1827</v>
      </c>
      <c r="E336" s="148" t="s">
        <v>1828</v>
      </c>
      <c r="F336" s="13" t="s">
        <v>4030</v>
      </c>
    </row>
    <row r="337" spans="1:8">
      <c r="A337" s="13" t="s">
        <v>4347</v>
      </c>
      <c r="B337" s="13" t="s">
        <v>1829</v>
      </c>
      <c r="C337" s="13" t="s">
        <v>1831</v>
      </c>
      <c r="D337" s="13" t="s">
        <v>1827</v>
      </c>
      <c r="E337" s="148" t="s">
        <v>1828</v>
      </c>
      <c r="F337" s="13" t="s">
        <v>1824</v>
      </c>
    </row>
    <row r="340" spans="1:8">
      <c r="A340" s="13" t="s">
        <v>4347</v>
      </c>
      <c r="B340" s="13" t="s">
        <v>4438</v>
      </c>
      <c r="C340" s="13" t="s">
        <v>4439</v>
      </c>
      <c r="D340" s="13" t="s">
        <v>3884</v>
      </c>
      <c r="E340" s="148" t="s">
        <v>3903</v>
      </c>
      <c r="F340" s="13" t="s">
        <v>4032</v>
      </c>
      <c r="H340" s="149"/>
    </row>
    <row r="341" spans="1:8">
      <c r="A341" s="13" t="s">
        <v>4347</v>
      </c>
      <c r="B341" s="13" t="s">
        <v>4440</v>
      </c>
      <c r="C341" s="13" t="s">
        <v>4441</v>
      </c>
      <c r="D341" s="13" t="s">
        <v>3884</v>
      </c>
      <c r="E341" s="148" t="s">
        <v>3903</v>
      </c>
      <c r="F341" s="13" t="s">
        <v>4034</v>
      </c>
      <c r="H341" s="149"/>
    </row>
    <row r="342" spans="1:8">
      <c r="A342" s="13" t="s">
        <v>4347</v>
      </c>
      <c r="B342" s="13" t="s">
        <v>4442</v>
      </c>
      <c r="C342" s="13" t="s">
        <v>4443</v>
      </c>
      <c r="D342" s="13" t="s">
        <v>3884</v>
      </c>
      <c r="E342" s="148" t="s">
        <v>3903</v>
      </c>
      <c r="F342" s="13" t="s">
        <v>4036</v>
      </c>
      <c r="H342" s="149"/>
    </row>
    <row r="343" spans="1:8">
      <c r="A343" s="13" t="s">
        <v>4347</v>
      </c>
      <c r="B343" s="13" t="s">
        <v>4444</v>
      </c>
      <c r="C343" s="13" t="s">
        <v>4445</v>
      </c>
      <c r="D343" s="13" t="s">
        <v>3884</v>
      </c>
      <c r="E343" s="148" t="s">
        <v>3903</v>
      </c>
      <c r="F343" s="13" t="s">
        <v>4038</v>
      </c>
      <c r="H343" s="149"/>
    </row>
    <row r="344" spans="1:8">
      <c r="A344" s="13" t="s">
        <v>4347</v>
      </c>
      <c r="B344" s="13" t="s">
        <v>4446</v>
      </c>
      <c r="C344" s="13" t="s">
        <v>4447</v>
      </c>
      <c r="D344" s="13" t="s">
        <v>3884</v>
      </c>
      <c r="E344" s="148" t="s">
        <v>3903</v>
      </c>
      <c r="F344" s="13" t="s">
        <v>4040</v>
      </c>
      <c r="H344" s="149"/>
    </row>
    <row r="345" spans="1:8">
      <c r="A345" s="13" t="s">
        <v>4347</v>
      </c>
      <c r="B345" s="13" t="s">
        <v>4448</v>
      </c>
      <c r="C345" s="13" t="s">
        <v>4449</v>
      </c>
      <c r="D345" s="13" t="s">
        <v>3884</v>
      </c>
      <c r="E345" s="148" t="s">
        <v>3903</v>
      </c>
      <c r="F345" s="13" t="s">
        <v>4042</v>
      </c>
      <c r="H345" s="149"/>
    </row>
    <row r="346" spans="1:8">
      <c r="A346" s="13" t="s">
        <v>4347</v>
      </c>
      <c r="B346" s="13" t="s">
        <v>4450</v>
      </c>
      <c r="C346" s="13" t="s">
        <v>4451</v>
      </c>
      <c r="D346" s="13" t="s">
        <v>3884</v>
      </c>
      <c r="E346" s="148" t="s">
        <v>3903</v>
      </c>
      <c r="F346" s="13" t="s">
        <v>4044</v>
      </c>
      <c r="H346" s="149"/>
    </row>
    <row r="347" spans="1:8">
      <c r="A347" s="13" t="s">
        <v>4347</v>
      </c>
      <c r="B347" s="13" t="s">
        <v>4452</v>
      </c>
      <c r="C347" s="13" t="s">
        <v>4453</v>
      </c>
      <c r="D347" s="13" t="s">
        <v>3884</v>
      </c>
      <c r="E347" s="148" t="s">
        <v>3903</v>
      </c>
      <c r="F347" s="13" t="s">
        <v>4046</v>
      </c>
      <c r="H347" s="149"/>
    </row>
    <row r="348" spans="1:8">
      <c r="A348" s="13" t="s">
        <v>4347</v>
      </c>
      <c r="B348" s="13" t="s">
        <v>4454</v>
      </c>
      <c r="C348" s="13" t="s">
        <v>4455</v>
      </c>
      <c r="D348" s="13" t="s">
        <v>3884</v>
      </c>
      <c r="E348" s="148" t="s">
        <v>3903</v>
      </c>
      <c r="F348" s="13" t="s">
        <v>4048</v>
      </c>
      <c r="H348" s="149"/>
    </row>
    <row r="349" spans="1:8">
      <c r="A349" s="13" t="s">
        <v>4347</v>
      </c>
      <c r="B349" s="13" t="s">
        <v>4456</v>
      </c>
      <c r="C349" s="13" t="s">
        <v>4457</v>
      </c>
      <c r="D349" s="13" t="s">
        <v>3884</v>
      </c>
      <c r="E349" s="148" t="s">
        <v>3903</v>
      </c>
      <c r="F349" s="13" t="s">
        <v>4050</v>
      </c>
      <c r="H349" s="149"/>
    </row>
    <row r="350" spans="1:8">
      <c r="A350" s="13" t="s">
        <v>4347</v>
      </c>
      <c r="B350" s="13" t="s">
        <v>4458</v>
      </c>
      <c r="C350" s="13" t="s">
        <v>4459</v>
      </c>
      <c r="D350" s="13" t="s">
        <v>3884</v>
      </c>
      <c r="E350" s="148" t="s">
        <v>3903</v>
      </c>
      <c r="F350" s="13" t="s">
        <v>4052</v>
      </c>
      <c r="H350" s="149"/>
    </row>
    <row r="351" spans="1:8">
      <c r="A351" s="13" t="s">
        <v>4347</v>
      </c>
      <c r="B351" s="13" t="s">
        <v>4460</v>
      </c>
      <c r="C351" s="13" t="s">
        <v>4461</v>
      </c>
      <c r="D351" s="13" t="s">
        <v>3884</v>
      </c>
      <c r="E351" s="148" t="s">
        <v>3903</v>
      </c>
      <c r="F351" s="13" t="s">
        <v>4054</v>
      </c>
      <c r="H351" s="149"/>
    </row>
    <row r="352" spans="1:8">
      <c r="A352" s="13" t="s">
        <v>4347</v>
      </c>
      <c r="B352" s="13" t="s">
        <v>4462</v>
      </c>
      <c r="C352" s="13" t="s">
        <v>4463</v>
      </c>
      <c r="D352" s="13" t="s">
        <v>3884</v>
      </c>
      <c r="E352" s="148" t="s">
        <v>3903</v>
      </c>
      <c r="F352" s="13" t="s">
        <v>4056</v>
      </c>
      <c r="H352" s="149"/>
    </row>
    <row r="353" spans="1:8">
      <c r="A353" s="13" t="s">
        <v>4347</v>
      </c>
      <c r="B353" s="13" t="s">
        <v>4464</v>
      </c>
      <c r="C353" s="13" t="s">
        <v>4465</v>
      </c>
      <c r="D353" s="13" t="s">
        <v>3884</v>
      </c>
      <c r="E353" s="148" t="s">
        <v>3907</v>
      </c>
      <c r="F353" s="13" t="s">
        <v>4058</v>
      </c>
      <c r="H353" s="149"/>
    </row>
    <row r="354" spans="1:8">
      <c r="A354" s="13" t="s">
        <v>4347</v>
      </c>
      <c r="B354" s="13" t="s">
        <v>4466</v>
      </c>
      <c r="C354" s="13" t="s">
        <v>4467</v>
      </c>
      <c r="D354" s="13" t="s">
        <v>3884</v>
      </c>
      <c r="E354" s="148" t="s">
        <v>3907</v>
      </c>
      <c r="F354" s="13" t="s">
        <v>4060</v>
      </c>
      <c r="H354" s="149"/>
    </row>
    <row r="355" spans="1:8">
      <c r="A355" s="13" t="s">
        <v>4347</v>
      </c>
      <c r="B355" s="13" t="s">
        <v>4468</v>
      </c>
      <c r="C355" s="13" t="s">
        <v>4469</v>
      </c>
      <c r="D355" s="13" t="s">
        <v>3884</v>
      </c>
      <c r="E355" s="148" t="s">
        <v>3907</v>
      </c>
      <c r="F355" s="13" t="s">
        <v>4062</v>
      </c>
      <c r="H355" s="149"/>
    </row>
    <row r="356" spans="1:8">
      <c r="A356" s="13" t="s">
        <v>4347</v>
      </c>
      <c r="B356" s="13" t="s">
        <v>4470</v>
      </c>
      <c r="C356" s="13" t="s">
        <v>4471</v>
      </c>
      <c r="D356" s="13" t="s">
        <v>3884</v>
      </c>
      <c r="E356" s="148" t="s">
        <v>3907</v>
      </c>
      <c r="F356" s="13" t="s">
        <v>4064</v>
      </c>
      <c r="H356" s="149"/>
    </row>
    <row r="357" spans="1:8">
      <c r="A357" s="13" t="s">
        <v>4347</v>
      </c>
      <c r="B357" s="13" t="s">
        <v>4472</v>
      </c>
      <c r="C357" s="13" t="s">
        <v>4473</v>
      </c>
      <c r="D357" s="13" t="s">
        <v>3884</v>
      </c>
      <c r="E357" s="148" t="s">
        <v>3907</v>
      </c>
      <c r="F357" s="13" t="s">
        <v>4066</v>
      </c>
      <c r="H357" s="149"/>
    </row>
    <row r="358" spans="1:8">
      <c r="A358" s="13" t="s">
        <v>4347</v>
      </c>
      <c r="B358" s="13" t="s">
        <v>4474</v>
      </c>
      <c r="C358" s="13" t="s">
        <v>4475</v>
      </c>
      <c r="D358" s="13" t="s">
        <v>3884</v>
      </c>
      <c r="E358" s="148" t="s">
        <v>3907</v>
      </c>
      <c r="F358" s="13" t="s">
        <v>4068</v>
      </c>
      <c r="H358" s="149"/>
    </row>
    <row r="359" spans="1:8">
      <c r="A359" s="13" t="s">
        <v>4347</v>
      </c>
      <c r="B359" s="13" t="s">
        <v>4476</v>
      </c>
      <c r="C359" s="13" t="s">
        <v>4477</v>
      </c>
      <c r="D359" s="13" t="s">
        <v>3884</v>
      </c>
      <c r="E359" s="148" t="s">
        <v>3907</v>
      </c>
      <c r="F359" s="13" t="s">
        <v>4070</v>
      </c>
      <c r="H359" s="149"/>
    </row>
    <row r="360" spans="1:8">
      <c r="A360" s="13" t="s">
        <v>4347</v>
      </c>
      <c r="B360" s="13" t="s">
        <v>4478</v>
      </c>
      <c r="C360" s="13" t="s">
        <v>4479</v>
      </c>
      <c r="D360" s="13" t="s">
        <v>3884</v>
      </c>
      <c r="E360" s="148" t="s">
        <v>3907</v>
      </c>
      <c r="F360" s="13" t="s">
        <v>4072</v>
      </c>
      <c r="H360" s="149"/>
    </row>
    <row r="361" spans="1:8">
      <c r="A361" s="13" t="s">
        <v>4347</v>
      </c>
      <c r="B361" s="13" t="s">
        <v>4480</v>
      </c>
      <c r="C361" s="13" t="s">
        <v>4481</v>
      </c>
      <c r="D361" s="13" t="s">
        <v>3884</v>
      </c>
      <c r="E361" s="148" t="s">
        <v>3905</v>
      </c>
      <c r="F361" s="13" t="s">
        <v>4074</v>
      </c>
      <c r="H361" s="149"/>
    </row>
    <row r="362" spans="1:8">
      <c r="A362" s="13" t="s">
        <v>4347</v>
      </c>
      <c r="B362" s="13" t="s">
        <v>4482</v>
      </c>
      <c r="C362" s="13" t="s">
        <v>4483</v>
      </c>
      <c r="D362" s="13" t="s">
        <v>3884</v>
      </c>
      <c r="E362" s="148" t="s">
        <v>3905</v>
      </c>
      <c r="F362" s="13" t="s">
        <v>4076</v>
      </c>
      <c r="H362" s="149"/>
    </row>
    <row r="363" spans="1:8">
      <c r="A363" s="13" t="s">
        <v>4347</v>
      </c>
      <c r="B363" s="13" t="s">
        <v>4484</v>
      </c>
      <c r="C363" s="13" t="s">
        <v>4485</v>
      </c>
      <c r="D363" s="13" t="s">
        <v>3884</v>
      </c>
      <c r="E363" s="148" t="s">
        <v>3905</v>
      </c>
      <c r="F363" s="13" t="s">
        <v>4078</v>
      </c>
      <c r="H363" s="149"/>
    </row>
    <row r="364" spans="1:8">
      <c r="A364" s="13" t="s">
        <v>4347</v>
      </c>
      <c r="B364" s="13" t="s">
        <v>4486</v>
      </c>
      <c r="C364" s="13" t="s">
        <v>4487</v>
      </c>
      <c r="D364" s="13" t="s">
        <v>3884</v>
      </c>
      <c r="E364" s="148" t="s">
        <v>3905</v>
      </c>
      <c r="F364" s="13" t="s">
        <v>4080</v>
      </c>
      <c r="H364" s="149"/>
    </row>
    <row r="365" spans="1:8">
      <c r="A365" s="13" t="s">
        <v>4347</v>
      </c>
      <c r="B365" s="13" t="s">
        <v>4488</v>
      </c>
      <c r="C365" s="13" t="s">
        <v>4489</v>
      </c>
      <c r="D365" s="13" t="s">
        <v>3884</v>
      </c>
      <c r="E365" s="148" t="s">
        <v>3905</v>
      </c>
      <c r="F365" s="13" t="s">
        <v>4082</v>
      </c>
      <c r="H365" s="149"/>
    </row>
    <row r="366" spans="1:8">
      <c r="A366" s="13" t="s">
        <v>4347</v>
      </c>
      <c r="B366" s="13" t="s">
        <v>4490</v>
      </c>
      <c r="C366" s="13" t="s">
        <v>4491</v>
      </c>
      <c r="D366" s="13" t="s">
        <v>3884</v>
      </c>
      <c r="E366" s="148" t="s">
        <v>3905</v>
      </c>
      <c r="F366" s="13" t="s">
        <v>4084</v>
      </c>
      <c r="H366" s="149"/>
    </row>
    <row r="367" spans="1:8">
      <c r="A367" s="13" t="s">
        <v>4347</v>
      </c>
      <c r="B367" s="13" t="s">
        <v>4492</v>
      </c>
      <c r="C367" s="13" t="s">
        <v>4493</v>
      </c>
      <c r="D367" s="13" t="s">
        <v>3884</v>
      </c>
      <c r="E367" s="148" t="s">
        <v>3905</v>
      </c>
      <c r="F367" s="13" t="s">
        <v>4086</v>
      </c>
      <c r="H367" s="149"/>
    </row>
    <row r="368" spans="1:8">
      <c r="A368" s="13" t="s">
        <v>4347</v>
      </c>
      <c r="B368" s="13" t="s">
        <v>4494</v>
      </c>
      <c r="C368" s="13" t="s">
        <v>4495</v>
      </c>
      <c r="D368" s="13" t="s">
        <v>3884</v>
      </c>
      <c r="E368" s="148" t="s">
        <v>3905</v>
      </c>
      <c r="F368" s="13" t="s">
        <v>4088</v>
      </c>
      <c r="H368" s="149"/>
    </row>
    <row r="369" spans="1:8">
      <c r="A369" s="13" t="s">
        <v>4347</v>
      </c>
      <c r="B369" s="13" t="s">
        <v>4496</v>
      </c>
      <c r="C369" s="13" t="s">
        <v>4497</v>
      </c>
      <c r="D369" s="13" t="s">
        <v>3884</v>
      </c>
      <c r="E369" s="148" t="s">
        <v>3905</v>
      </c>
      <c r="F369" s="13" t="s">
        <v>4090</v>
      </c>
      <c r="H369" s="149"/>
    </row>
    <row r="370" spans="1:8">
      <c r="H370" s="150"/>
    </row>
    <row r="372" spans="1:8">
      <c r="A372" s="13" t="s">
        <v>4347</v>
      </c>
      <c r="B372" s="13" t="s">
        <v>4498</v>
      </c>
      <c r="C372" s="13" t="s">
        <v>4499</v>
      </c>
      <c r="D372" s="13" t="s">
        <v>1288</v>
      </c>
      <c r="E372" s="148" t="s">
        <v>2079</v>
      </c>
      <c r="F372" s="13" t="s">
        <v>4142</v>
      </c>
    </row>
    <row r="373" spans="1:8">
      <c r="A373" s="13" t="s">
        <v>4347</v>
      </c>
      <c r="B373" s="13" t="s">
        <v>2080</v>
      </c>
      <c r="C373" s="13" t="s">
        <v>2081</v>
      </c>
      <c r="D373" s="13" t="s">
        <v>1288</v>
      </c>
      <c r="E373" s="148" t="s">
        <v>2079</v>
      </c>
      <c r="F373" s="13" t="s">
        <v>2077</v>
      </c>
    </row>
    <row r="374" spans="1:8">
      <c r="A374" s="13" t="s">
        <v>4347</v>
      </c>
      <c r="B374" s="13" t="s">
        <v>4500</v>
      </c>
      <c r="C374" s="13" t="s">
        <v>4501</v>
      </c>
      <c r="D374" s="13" t="s">
        <v>1288</v>
      </c>
      <c r="E374" s="148" t="s">
        <v>2079</v>
      </c>
      <c r="F374" s="13" t="s">
        <v>4144</v>
      </c>
    </row>
    <row r="375" spans="1:8">
      <c r="A375" s="13" t="s">
        <v>4347</v>
      </c>
      <c r="B375" s="13" t="s">
        <v>4502</v>
      </c>
      <c r="C375" s="13" t="s">
        <v>4503</v>
      </c>
      <c r="D375" s="13" t="s">
        <v>1288</v>
      </c>
      <c r="E375" s="148" t="s">
        <v>2079</v>
      </c>
      <c r="F375" s="13" t="s">
        <v>4146</v>
      </c>
    </row>
    <row r="376" spans="1:8">
      <c r="A376" s="13" t="s">
        <v>4347</v>
      </c>
      <c r="B376" s="13" t="s">
        <v>4504</v>
      </c>
      <c r="C376" s="13" t="s">
        <v>4505</v>
      </c>
      <c r="D376" s="13" t="s">
        <v>1288</v>
      </c>
      <c r="E376" s="148" t="s">
        <v>2079</v>
      </c>
      <c r="F376" s="13" t="s">
        <v>4148</v>
      </c>
    </row>
    <row r="377" spans="1:8">
      <c r="A377" s="13" t="s">
        <v>4347</v>
      </c>
      <c r="B377" s="13" t="s">
        <v>4506</v>
      </c>
      <c r="C377" s="13" t="s">
        <v>4507</v>
      </c>
      <c r="D377" s="13" t="s">
        <v>1288</v>
      </c>
      <c r="E377" s="148" t="s">
        <v>2079</v>
      </c>
      <c r="F377" s="13" t="s">
        <v>4150</v>
      </c>
    </row>
    <row r="378" spans="1:8">
      <c r="A378" s="13" t="s">
        <v>4347</v>
      </c>
      <c r="B378" s="13" t="s">
        <v>4508</v>
      </c>
      <c r="C378" s="13" t="s">
        <v>4509</v>
      </c>
      <c r="D378" s="13" t="s">
        <v>1288</v>
      </c>
      <c r="E378" s="148" t="s">
        <v>2079</v>
      </c>
      <c r="F378" s="13" t="s">
        <v>4152</v>
      </c>
    </row>
    <row r="379" spans="1:8">
      <c r="A379" s="13" t="s">
        <v>4347</v>
      </c>
      <c r="B379" s="13" t="s">
        <v>4510</v>
      </c>
      <c r="C379" s="13" t="s">
        <v>4511</v>
      </c>
      <c r="D379" s="13" t="s">
        <v>1288</v>
      </c>
      <c r="E379" s="148" t="s">
        <v>1289</v>
      </c>
      <c r="F379" s="13" t="s">
        <v>4154</v>
      </c>
    </row>
    <row r="380" spans="1:8">
      <c r="A380" s="13" t="s">
        <v>4347</v>
      </c>
      <c r="B380" s="13" t="s">
        <v>1958</v>
      </c>
      <c r="C380" s="13" t="s">
        <v>1959</v>
      </c>
      <c r="D380" s="13" t="s">
        <v>1288</v>
      </c>
      <c r="E380" s="148" t="s">
        <v>1289</v>
      </c>
      <c r="F380" s="13" t="s">
        <v>1956</v>
      </c>
    </row>
    <row r="381" spans="1:8">
      <c r="A381" s="13" t="s">
        <v>4347</v>
      </c>
      <c r="B381" s="13" t="s">
        <v>1290</v>
      </c>
      <c r="C381" s="13" t="s">
        <v>1293</v>
      </c>
      <c r="D381" s="13" t="s">
        <v>1288</v>
      </c>
      <c r="E381" s="148" t="s">
        <v>1289</v>
      </c>
      <c r="F381" s="13" t="s">
        <v>1284</v>
      </c>
    </row>
    <row r="382" spans="1:8">
      <c r="A382" s="13" t="s">
        <v>4347</v>
      </c>
      <c r="B382" s="13" t="s">
        <v>1689</v>
      </c>
      <c r="C382" s="13" t="s">
        <v>1691</v>
      </c>
      <c r="D382" s="13" t="s">
        <v>1288</v>
      </c>
      <c r="E382" s="148" t="s">
        <v>1289</v>
      </c>
      <c r="F382" s="13" t="s">
        <v>1686</v>
      </c>
    </row>
    <row r="383" spans="1:8">
      <c r="A383" s="13" t="s">
        <v>4347</v>
      </c>
      <c r="B383" s="13" t="s">
        <v>2052</v>
      </c>
      <c r="C383" s="13" t="s">
        <v>2053</v>
      </c>
      <c r="D383" s="13" t="s">
        <v>1288</v>
      </c>
      <c r="E383" s="148" t="s">
        <v>1289</v>
      </c>
      <c r="F383" s="13" t="s">
        <v>2050</v>
      </c>
    </row>
    <row r="384" spans="1:8">
      <c r="A384" s="13" t="s">
        <v>4347</v>
      </c>
      <c r="B384" s="13" t="s">
        <v>4512</v>
      </c>
      <c r="C384" s="13" t="s">
        <v>4513</v>
      </c>
      <c r="D384" s="13" t="s">
        <v>1288</v>
      </c>
      <c r="E384" s="148" t="s">
        <v>1289</v>
      </c>
      <c r="F384" s="13" t="s">
        <v>4157</v>
      </c>
    </row>
    <row r="385" spans="1:8">
      <c r="A385" s="13" t="s">
        <v>4347</v>
      </c>
      <c r="B385" s="13" t="s">
        <v>4514</v>
      </c>
      <c r="C385" s="13" t="s">
        <v>4515</v>
      </c>
      <c r="D385" s="13" t="s">
        <v>1288</v>
      </c>
      <c r="E385" s="148" t="s">
        <v>1788</v>
      </c>
      <c r="F385" s="13" t="s">
        <v>4159</v>
      </c>
    </row>
    <row r="386" spans="1:8">
      <c r="A386" s="13" t="s">
        <v>4347</v>
      </c>
      <c r="B386" s="13" t="s">
        <v>4516</v>
      </c>
      <c r="C386" s="13" t="s">
        <v>4517</v>
      </c>
      <c r="D386" s="13" t="s">
        <v>1288</v>
      </c>
      <c r="E386" s="148" t="s">
        <v>1788</v>
      </c>
      <c r="F386" s="13" t="s">
        <v>4161</v>
      </c>
    </row>
    <row r="387" spans="1:8">
      <c r="A387" s="13" t="s">
        <v>4347</v>
      </c>
      <c r="B387" s="13" t="s">
        <v>1789</v>
      </c>
      <c r="C387" s="13" t="s">
        <v>1791</v>
      </c>
      <c r="D387" s="13" t="s">
        <v>1288</v>
      </c>
      <c r="E387" s="148" t="s">
        <v>1788</v>
      </c>
      <c r="F387" s="13" t="s">
        <v>1785</v>
      </c>
    </row>
    <row r="388" spans="1:8">
      <c r="A388" s="13" t="s">
        <v>4347</v>
      </c>
      <c r="B388" s="13" t="s">
        <v>4518</v>
      </c>
      <c r="C388" s="13" t="s">
        <v>4519</v>
      </c>
      <c r="D388" s="13" t="s">
        <v>1288</v>
      </c>
      <c r="E388" s="148" t="s">
        <v>3916</v>
      </c>
      <c r="F388" s="13" t="s">
        <v>3916</v>
      </c>
    </row>
    <row r="389" spans="1:8">
      <c r="A389" s="13" t="s">
        <v>4347</v>
      </c>
      <c r="B389" s="13" t="s">
        <v>4520</v>
      </c>
      <c r="C389" s="13" t="s">
        <v>4521</v>
      </c>
      <c r="D389" s="13" t="s">
        <v>1288</v>
      </c>
      <c r="E389" s="148" t="s">
        <v>3916</v>
      </c>
      <c r="F389" s="13" t="s">
        <v>4163</v>
      </c>
    </row>
    <row r="390" spans="1:8">
      <c r="A390" s="13" t="s">
        <v>4347</v>
      </c>
      <c r="B390" s="13" t="s">
        <v>4522</v>
      </c>
      <c r="C390" s="13" t="s">
        <v>4523</v>
      </c>
      <c r="D390" s="13" t="s">
        <v>1288</v>
      </c>
      <c r="E390" s="148" t="s">
        <v>3916</v>
      </c>
      <c r="F390" s="13" t="s">
        <v>4165</v>
      </c>
    </row>
    <row r="391" spans="1:8">
      <c r="A391" s="13" t="s">
        <v>4347</v>
      </c>
      <c r="B391" s="13" t="s">
        <v>4524</v>
      </c>
      <c r="C391" s="13" t="s">
        <v>4525</v>
      </c>
      <c r="D391" s="13" t="s">
        <v>1288</v>
      </c>
      <c r="E391" s="148" t="s">
        <v>3918</v>
      </c>
      <c r="F391" s="13" t="s">
        <v>4167</v>
      </c>
    </row>
    <row r="392" spans="1:8">
      <c r="A392" s="13" t="s">
        <v>4347</v>
      </c>
      <c r="B392" s="13" t="s">
        <v>4526</v>
      </c>
      <c r="C392" s="13" t="s">
        <v>4527</v>
      </c>
      <c r="D392" s="13" t="s">
        <v>1288</v>
      </c>
      <c r="E392" s="148" t="s">
        <v>3918</v>
      </c>
      <c r="F392" s="13" t="s">
        <v>4169</v>
      </c>
    </row>
    <row r="393" spans="1:8">
      <c r="A393" s="13" t="s">
        <v>4347</v>
      </c>
      <c r="B393" s="13" t="s">
        <v>4528</v>
      </c>
      <c r="C393" s="13" t="s">
        <v>4529</v>
      </c>
      <c r="D393" s="13" t="s">
        <v>1288</v>
      </c>
      <c r="E393" s="148" t="s">
        <v>3918</v>
      </c>
      <c r="F393" s="13" t="s">
        <v>4171</v>
      </c>
    </row>
    <row r="394" spans="1:8">
      <c r="A394" s="13" t="s">
        <v>4347</v>
      </c>
      <c r="B394" s="13" t="s">
        <v>4530</v>
      </c>
      <c r="C394" s="13" t="s">
        <v>4531</v>
      </c>
      <c r="D394" s="13" t="s">
        <v>1288</v>
      </c>
      <c r="E394" s="148" t="s">
        <v>3918</v>
      </c>
      <c r="F394" s="13" t="s">
        <v>4173</v>
      </c>
    </row>
    <row r="395" spans="1:8">
      <c r="A395" s="13" t="s">
        <v>4347</v>
      </c>
      <c r="B395" s="13" t="s">
        <v>4532</v>
      </c>
      <c r="C395" s="13" t="s">
        <v>4533</v>
      </c>
      <c r="D395" s="13" t="s">
        <v>1288</v>
      </c>
      <c r="E395" s="148" t="s">
        <v>3918</v>
      </c>
      <c r="F395" s="13" t="s">
        <v>4175</v>
      </c>
    </row>
    <row r="396" spans="1:8">
      <c r="A396" s="13" t="s">
        <v>4347</v>
      </c>
      <c r="B396" s="13" t="s">
        <v>4534</v>
      </c>
      <c r="C396" s="13" t="s">
        <v>4535</v>
      </c>
      <c r="D396" s="13" t="s">
        <v>1288</v>
      </c>
      <c r="E396" s="148" t="s">
        <v>3918</v>
      </c>
      <c r="F396" s="13" t="s">
        <v>4177</v>
      </c>
    </row>
    <row r="397" spans="1:8">
      <c r="A397" s="13" t="s">
        <v>4347</v>
      </c>
      <c r="B397" s="13" t="s">
        <v>4536</v>
      </c>
      <c r="C397" s="13" t="s">
        <v>4537</v>
      </c>
      <c r="D397" s="13" t="s">
        <v>1288</v>
      </c>
      <c r="E397" s="148" t="s">
        <v>3918</v>
      </c>
      <c r="F397" s="13" t="s">
        <v>4179</v>
      </c>
    </row>
    <row r="398" spans="1:8">
      <c r="A398" s="13" t="s">
        <v>4347</v>
      </c>
      <c r="B398" s="13" t="s">
        <v>4538</v>
      </c>
      <c r="C398" s="13" t="s">
        <v>4539</v>
      </c>
      <c r="D398" s="13" t="s">
        <v>1288</v>
      </c>
      <c r="E398" s="148" t="s">
        <v>3918</v>
      </c>
      <c r="F398" s="13" t="s">
        <v>4181</v>
      </c>
    </row>
    <row r="399" spans="1:8">
      <c r="H399" s="150"/>
    </row>
    <row r="401" spans="1:6">
      <c r="A401" s="13" t="s">
        <v>4347</v>
      </c>
      <c r="B401" s="13" t="s">
        <v>4540</v>
      </c>
      <c r="C401" s="13" t="s">
        <v>4541</v>
      </c>
      <c r="D401" s="13" t="s">
        <v>1517</v>
      </c>
      <c r="E401" s="148" t="s">
        <v>1659</v>
      </c>
      <c r="F401" s="13" t="s">
        <v>4092</v>
      </c>
    </row>
    <row r="402" spans="1:6">
      <c r="A402" s="13" t="s">
        <v>4347</v>
      </c>
      <c r="B402" s="13" t="s">
        <v>4542</v>
      </c>
      <c r="C402" s="13" t="s">
        <v>4543</v>
      </c>
      <c r="D402" s="13" t="s">
        <v>1517</v>
      </c>
      <c r="E402" s="148" t="s">
        <v>1659</v>
      </c>
      <c r="F402" s="13" t="s">
        <v>4094</v>
      </c>
    </row>
    <row r="403" spans="1:6">
      <c r="A403" s="13" t="s">
        <v>4347</v>
      </c>
      <c r="B403" s="13" t="s">
        <v>1660</v>
      </c>
      <c r="C403" s="13" t="s">
        <v>1661</v>
      </c>
      <c r="D403" s="13" t="s">
        <v>1517</v>
      </c>
      <c r="E403" s="148" t="s">
        <v>1659</v>
      </c>
      <c r="F403" s="13" t="s">
        <v>1657</v>
      </c>
    </row>
    <row r="404" spans="1:6">
      <c r="A404" s="13" t="s">
        <v>4347</v>
      </c>
      <c r="B404" s="13" t="s">
        <v>4544</v>
      </c>
      <c r="C404" s="13" t="s">
        <v>4545</v>
      </c>
      <c r="D404" s="13" t="s">
        <v>1517</v>
      </c>
      <c r="E404" s="148" t="s">
        <v>1659</v>
      </c>
      <c r="F404" s="13" t="s">
        <v>4096</v>
      </c>
    </row>
    <row r="405" spans="1:6">
      <c r="A405" s="13" t="s">
        <v>4347</v>
      </c>
      <c r="B405" s="13" t="s">
        <v>4546</v>
      </c>
      <c r="C405" s="13" t="s">
        <v>4547</v>
      </c>
      <c r="D405" s="13" t="s">
        <v>1517</v>
      </c>
      <c r="E405" s="148" t="s">
        <v>1659</v>
      </c>
      <c r="F405" s="13" t="s">
        <v>4098</v>
      </c>
    </row>
    <row r="406" spans="1:6">
      <c r="A406" s="13" t="s">
        <v>4347</v>
      </c>
      <c r="B406" s="13" t="s">
        <v>4548</v>
      </c>
      <c r="C406" s="13" t="s">
        <v>4549</v>
      </c>
      <c r="D406" s="13" t="s">
        <v>1517</v>
      </c>
      <c r="E406" s="148" t="s">
        <v>1659</v>
      </c>
      <c r="F406" s="13" t="s">
        <v>4100</v>
      </c>
    </row>
    <row r="407" spans="1:6">
      <c r="A407" s="13" t="s">
        <v>4347</v>
      </c>
      <c r="B407" s="13" t="s">
        <v>4550</v>
      </c>
      <c r="C407" s="13" t="s">
        <v>4551</v>
      </c>
      <c r="D407" s="13" t="s">
        <v>1517</v>
      </c>
      <c r="E407" s="148" t="s">
        <v>1659</v>
      </c>
      <c r="F407" s="13" t="s">
        <v>4102</v>
      </c>
    </row>
    <row r="408" spans="1:6">
      <c r="A408" s="13" t="s">
        <v>4347</v>
      </c>
      <c r="B408" s="13" t="s">
        <v>4552</v>
      </c>
      <c r="C408" s="13" t="s">
        <v>4553</v>
      </c>
      <c r="D408" s="13" t="s">
        <v>1517</v>
      </c>
      <c r="E408" s="148" t="s">
        <v>1659</v>
      </c>
      <c r="F408" s="13" t="s">
        <v>4104</v>
      </c>
    </row>
    <row r="409" spans="1:6">
      <c r="A409" s="13" t="s">
        <v>4347</v>
      </c>
      <c r="B409" s="13" t="s">
        <v>4554</v>
      </c>
      <c r="C409" s="13" t="s">
        <v>4555</v>
      </c>
      <c r="D409" s="13" t="s">
        <v>1517</v>
      </c>
      <c r="E409" s="148" t="s">
        <v>1659</v>
      </c>
      <c r="F409" s="13" t="s">
        <v>4106</v>
      </c>
    </row>
    <row r="410" spans="1:6">
      <c r="A410" s="13" t="s">
        <v>4347</v>
      </c>
      <c r="B410" s="13" t="s">
        <v>4556</v>
      </c>
      <c r="C410" s="13" t="s">
        <v>4557</v>
      </c>
      <c r="D410" s="13" t="s">
        <v>1517</v>
      </c>
      <c r="E410" s="148" t="s">
        <v>3911</v>
      </c>
      <c r="F410" s="13" t="s">
        <v>4108</v>
      </c>
    </row>
    <row r="411" spans="1:6">
      <c r="A411" s="13" t="s">
        <v>4347</v>
      </c>
      <c r="B411" s="13" t="s">
        <v>4558</v>
      </c>
      <c r="C411" s="13" t="s">
        <v>4559</v>
      </c>
      <c r="D411" s="13" t="s">
        <v>1517</v>
      </c>
      <c r="E411" s="148" t="s">
        <v>3911</v>
      </c>
      <c r="F411" s="13" t="s">
        <v>4110</v>
      </c>
    </row>
    <row r="412" spans="1:6">
      <c r="A412" s="13" t="s">
        <v>4347</v>
      </c>
      <c r="B412" s="13" t="s">
        <v>4560</v>
      </c>
      <c r="C412" s="13" t="s">
        <v>4561</v>
      </c>
      <c r="D412" s="13" t="s">
        <v>1517</v>
      </c>
      <c r="E412" s="148" t="s">
        <v>3911</v>
      </c>
      <c r="F412" s="13" t="s">
        <v>4112</v>
      </c>
    </row>
    <row r="413" spans="1:6">
      <c r="A413" s="13" t="s">
        <v>4347</v>
      </c>
      <c r="B413" s="13" t="s">
        <v>4562</v>
      </c>
      <c r="C413" s="13" t="s">
        <v>4563</v>
      </c>
      <c r="D413" s="13" t="s">
        <v>1517</v>
      </c>
      <c r="E413" s="148" t="s">
        <v>3911</v>
      </c>
      <c r="F413" s="13" t="s">
        <v>4114</v>
      </c>
    </row>
    <row r="414" spans="1:6">
      <c r="A414" s="13" t="s">
        <v>4347</v>
      </c>
      <c r="B414" s="13" t="s">
        <v>4564</v>
      </c>
      <c r="C414" s="13" t="s">
        <v>4565</v>
      </c>
      <c r="D414" s="13" t="s">
        <v>1517</v>
      </c>
      <c r="E414" s="148" t="s">
        <v>3911</v>
      </c>
      <c r="F414" s="13" t="s">
        <v>4116</v>
      </c>
    </row>
    <row r="415" spans="1:6">
      <c r="A415" s="13" t="s">
        <v>4347</v>
      </c>
      <c r="B415" s="13" t="s">
        <v>4566</v>
      </c>
      <c r="C415" s="13" t="s">
        <v>4567</v>
      </c>
      <c r="D415" s="13" t="s">
        <v>1517</v>
      </c>
      <c r="E415" s="148" t="s">
        <v>3911</v>
      </c>
      <c r="F415" s="13" t="s">
        <v>4118</v>
      </c>
    </row>
    <row r="416" spans="1:6">
      <c r="A416" s="13" t="s">
        <v>4347</v>
      </c>
      <c r="B416" s="13" t="s">
        <v>4568</v>
      </c>
      <c r="C416" s="13" t="s">
        <v>4569</v>
      </c>
      <c r="D416" s="13" t="s">
        <v>1517</v>
      </c>
      <c r="E416" s="148" t="s">
        <v>3911</v>
      </c>
      <c r="F416" s="13" t="s">
        <v>4120</v>
      </c>
    </row>
    <row r="417" spans="1:8">
      <c r="A417" s="13" t="s">
        <v>4347</v>
      </c>
      <c r="B417" s="13" t="s">
        <v>4570</v>
      </c>
      <c r="C417" s="13" t="s">
        <v>4571</v>
      </c>
      <c r="D417" s="13" t="s">
        <v>1517</v>
      </c>
      <c r="E417" s="148" t="s">
        <v>3911</v>
      </c>
      <c r="F417" s="13" t="s">
        <v>4122</v>
      </c>
    </row>
    <row r="418" spans="1:8">
      <c r="A418" s="13" t="s">
        <v>4347</v>
      </c>
      <c r="B418" s="13" t="s">
        <v>1973</v>
      </c>
      <c r="C418" s="13" t="s">
        <v>1975</v>
      </c>
      <c r="D418" s="13" t="s">
        <v>1517</v>
      </c>
      <c r="E418" s="148" t="s">
        <v>1518</v>
      </c>
      <c r="F418" s="13" t="s">
        <v>1970</v>
      </c>
    </row>
    <row r="419" spans="1:8">
      <c r="A419" s="13" t="s">
        <v>4347</v>
      </c>
      <c r="B419" s="13" t="s">
        <v>1519</v>
      </c>
      <c r="C419" s="13" t="s">
        <v>1520</v>
      </c>
      <c r="D419" s="13" t="s">
        <v>1517</v>
      </c>
      <c r="E419" s="148" t="s">
        <v>1518</v>
      </c>
      <c r="F419" s="13" t="s">
        <v>1515</v>
      </c>
    </row>
    <row r="420" spans="1:8">
      <c r="A420" s="13" t="s">
        <v>4347</v>
      </c>
      <c r="B420" s="13" t="s">
        <v>4572</v>
      </c>
      <c r="C420" s="13" t="s">
        <v>4573</v>
      </c>
      <c r="D420" s="13" t="s">
        <v>1517</v>
      </c>
      <c r="E420" s="148" t="s">
        <v>1518</v>
      </c>
      <c r="F420" s="13" t="s">
        <v>4124</v>
      </c>
    </row>
    <row r="421" spans="1:8">
      <c r="A421" s="13" t="s">
        <v>4347</v>
      </c>
      <c r="B421" s="13" t="s">
        <v>4574</v>
      </c>
      <c r="C421" s="13" t="s">
        <v>4575</v>
      </c>
      <c r="D421" s="13" t="s">
        <v>1517</v>
      </c>
      <c r="E421" s="148" t="s">
        <v>1518</v>
      </c>
      <c r="F421" s="13" t="s">
        <v>4126</v>
      </c>
    </row>
    <row r="422" spans="1:8">
      <c r="A422" s="13" t="s">
        <v>4347</v>
      </c>
      <c r="B422" s="13" t="s">
        <v>4576</v>
      </c>
      <c r="C422" s="13" t="s">
        <v>4577</v>
      </c>
      <c r="D422" s="13" t="s">
        <v>1517</v>
      </c>
      <c r="E422" s="148" t="s">
        <v>1518</v>
      </c>
      <c r="F422" s="13" t="s">
        <v>4128</v>
      </c>
    </row>
    <row r="423" spans="1:8">
      <c r="A423" s="13" t="s">
        <v>4347</v>
      </c>
      <c r="B423" s="13" t="s">
        <v>4578</v>
      </c>
      <c r="C423" s="13" t="s">
        <v>4579</v>
      </c>
      <c r="D423" s="13" t="s">
        <v>1517</v>
      </c>
      <c r="E423" s="148" t="s">
        <v>1518</v>
      </c>
      <c r="F423" s="13" t="s">
        <v>4130</v>
      </c>
    </row>
    <row r="424" spans="1:8">
      <c r="A424" s="13" t="s">
        <v>4347</v>
      </c>
      <c r="B424" s="13" t="s">
        <v>4580</v>
      </c>
      <c r="C424" s="13" t="s">
        <v>4581</v>
      </c>
      <c r="D424" s="13" t="s">
        <v>1517</v>
      </c>
      <c r="E424" s="148" t="s">
        <v>1518</v>
      </c>
      <c r="F424" s="13" t="s">
        <v>4132</v>
      </c>
    </row>
    <row r="425" spans="1:8">
      <c r="A425" s="13" t="s">
        <v>4347</v>
      </c>
      <c r="B425" s="13" t="s">
        <v>4582</v>
      </c>
      <c r="C425" s="13" t="s">
        <v>4583</v>
      </c>
      <c r="D425" s="13" t="s">
        <v>1517</v>
      </c>
      <c r="E425" s="148" t="s">
        <v>1518</v>
      </c>
      <c r="F425" s="13" t="s">
        <v>4134</v>
      </c>
    </row>
    <row r="426" spans="1:8">
      <c r="A426" s="13" t="s">
        <v>4347</v>
      </c>
      <c r="B426" s="13" t="s">
        <v>4584</v>
      </c>
      <c r="C426" s="13" t="s">
        <v>4585</v>
      </c>
      <c r="D426" s="13" t="s">
        <v>1517</v>
      </c>
      <c r="E426" s="148" t="s">
        <v>1518</v>
      </c>
      <c r="F426" s="13" t="s">
        <v>4136</v>
      </c>
    </row>
    <row r="427" spans="1:8">
      <c r="A427" s="13" t="s">
        <v>4347</v>
      </c>
      <c r="B427" s="13" t="s">
        <v>4586</v>
      </c>
      <c r="C427" s="13" t="s">
        <v>4587</v>
      </c>
      <c r="D427" s="13" t="s">
        <v>1517</v>
      </c>
      <c r="E427" s="148" t="s">
        <v>1518</v>
      </c>
      <c r="F427" s="13" t="s">
        <v>4138</v>
      </c>
    </row>
    <row r="428" spans="1:8">
      <c r="A428" s="13" t="s">
        <v>4347</v>
      </c>
      <c r="B428" s="13" t="s">
        <v>4588</v>
      </c>
      <c r="C428" s="13" t="s">
        <v>4589</v>
      </c>
      <c r="D428" s="13" t="s">
        <v>1517</v>
      </c>
      <c r="E428" s="148" t="s">
        <v>1518</v>
      </c>
      <c r="F428" s="13" t="s">
        <v>4140</v>
      </c>
    </row>
    <row r="429" spans="1:8">
      <c r="H429" s="150"/>
    </row>
    <row r="431" spans="1:8">
      <c r="A431" s="13" t="s">
        <v>4347</v>
      </c>
      <c r="B431" s="13" t="s">
        <v>4590</v>
      </c>
      <c r="C431" s="13" t="s">
        <v>4591</v>
      </c>
      <c r="D431" s="13" t="s">
        <v>1380</v>
      </c>
      <c r="E431" s="148" t="s">
        <v>3920</v>
      </c>
      <c r="F431" s="13" t="s">
        <v>4183</v>
      </c>
    </row>
    <row r="432" spans="1:8">
      <c r="A432" s="13" t="s">
        <v>4347</v>
      </c>
      <c r="B432" s="13" t="s">
        <v>4592</v>
      </c>
      <c r="C432" s="13" t="s">
        <v>4593</v>
      </c>
      <c r="D432" s="13" t="s">
        <v>1380</v>
      </c>
      <c r="E432" s="148" t="s">
        <v>3920</v>
      </c>
      <c r="F432" s="13" t="s">
        <v>4185</v>
      </c>
    </row>
    <row r="433" spans="1:6">
      <c r="A433" s="13" t="s">
        <v>4347</v>
      </c>
      <c r="B433" s="13" t="s">
        <v>4594</v>
      </c>
      <c r="C433" s="13" t="s">
        <v>4595</v>
      </c>
      <c r="D433" s="13" t="s">
        <v>1380</v>
      </c>
      <c r="E433" s="148" t="s">
        <v>3920</v>
      </c>
      <c r="F433" s="13" t="s">
        <v>4187</v>
      </c>
    </row>
    <row r="434" spans="1:6">
      <c r="A434" s="13" t="s">
        <v>4347</v>
      </c>
      <c r="B434" s="13" t="s">
        <v>4596</v>
      </c>
      <c r="C434" s="13" t="s">
        <v>4597</v>
      </c>
      <c r="D434" s="13" t="s">
        <v>1380</v>
      </c>
      <c r="E434" s="148" t="s">
        <v>3920</v>
      </c>
      <c r="F434" s="13" t="s">
        <v>4189</v>
      </c>
    </row>
    <row r="435" spans="1:6">
      <c r="A435" s="13" t="s">
        <v>4347</v>
      </c>
      <c r="B435" s="13" t="s">
        <v>4598</v>
      </c>
      <c r="C435" s="13" t="s">
        <v>4599</v>
      </c>
      <c r="D435" s="13" t="s">
        <v>1380</v>
      </c>
      <c r="E435" s="148" t="s">
        <v>3922</v>
      </c>
      <c r="F435" s="13" t="s">
        <v>4191</v>
      </c>
    </row>
    <row r="436" spans="1:6">
      <c r="A436" s="13" t="s">
        <v>4347</v>
      </c>
      <c r="B436" s="13" t="s">
        <v>4600</v>
      </c>
      <c r="C436" s="13" t="s">
        <v>4601</v>
      </c>
      <c r="D436" s="13" t="s">
        <v>1380</v>
      </c>
      <c r="E436" s="148" t="s">
        <v>3922</v>
      </c>
      <c r="F436" s="13" t="s">
        <v>4193</v>
      </c>
    </row>
    <row r="437" spans="1:6">
      <c r="A437" s="13" t="s">
        <v>4347</v>
      </c>
      <c r="B437" s="13" t="s">
        <v>4602</v>
      </c>
      <c r="C437" s="13" t="s">
        <v>4603</v>
      </c>
      <c r="D437" s="13" t="s">
        <v>1380</v>
      </c>
      <c r="E437" s="148" t="s">
        <v>3922</v>
      </c>
      <c r="F437" s="13" t="s">
        <v>4195</v>
      </c>
    </row>
    <row r="438" spans="1:6">
      <c r="A438" s="13" t="s">
        <v>4347</v>
      </c>
      <c r="B438" s="13" t="s">
        <v>4604</v>
      </c>
      <c r="C438" s="13" t="s">
        <v>4605</v>
      </c>
      <c r="D438" s="13" t="s">
        <v>1380</v>
      </c>
      <c r="E438" s="148" t="s">
        <v>3922</v>
      </c>
      <c r="F438" s="13" t="s">
        <v>4197</v>
      </c>
    </row>
    <row r="439" spans="1:6">
      <c r="A439" s="13" t="s">
        <v>4347</v>
      </c>
      <c r="B439" s="13" t="s">
        <v>4606</v>
      </c>
      <c r="C439" s="13" t="s">
        <v>4607</v>
      </c>
      <c r="D439" s="13" t="s">
        <v>1380</v>
      </c>
      <c r="E439" s="148" t="s">
        <v>3922</v>
      </c>
      <c r="F439" s="13" t="s">
        <v>4199</v>
      </c>
    </row>
    <row r="440" spans="1:6">
      <c r="A440" s="13" t="s">
        <v>4347</v>
      </c>
      <c r="B440" s="13" t="s">
        <v>4608</v>
      </c>
      <c r="C440" s="13" t="s">
        <v>4609</v>
      </c>
      <c r="D440" s="13" t="s">
        <v>1380</v>
      </c>
      <c r="E440" s="148" t="s">
        <v>3922</v>
      </c>
      <c r="F440" s="13" t="s">
        <v>4201</v>
      </c>
    </row>
    <row r="441" spans="1:6">
      <c r="A441" s="13" t="s">
        <v>4347</v>
      </c>
      <c r="B441" s="13" t="s">
        <v>4610</v>
      </c>
      <c r="C441" s="13" t="s">
        <v>4611</v>
      </c>
      <c r="D441" s="13" t="s">
        <v>1380</v>
      </c>
      <c r="E441" s="148" t="s">
        <v>3922</v>
      </c>
      <c r="F441" s="13" t="s">
        <v>4203</v>
      </c>
    </row>
    <row r="442" spans="1:6">
      <c r="A442" s="13" t="s">
        <v>4347</v>
      </c>
      <c r="B442" s="13" t="s">
        <v>4612</v>
      </c>
      <c r="C442" s="13" t="s">
        <v>4613</v>
      </c>
      <c r="D442" s="13" t="s">
        <v>1380</v>
      </c>
      <c r="E442" s="148" t="s">
        <v>3922</v>
      </c>
      <c r="F442" s="13" t="s">
        <v>4205</v>
      </c>
    </row>
    <row r="443" spans="1:6">
      <c r="A443" s="13" t="s">
        <v>4347</v>
      </c>
      <c r="B443" s="13" t="s">
        <v>4614</v>
      </c>
      <c r="C443" s="13" t="s">
        <v>4615</v>
      </c>
      <c r="D443" s="13" t="s">
        <v>1380</v>
      </c>
      <c r="E443" s="148" t="s">
        <v>3922</v>
      </c>
      <c r="F443" s="13" t="s">
        <v>4207</v>
      </c>
    </row>
    <row r="444" spans="1:6">
      <c r="A444" s="13" t="s">
        <v>4347</v>
      </c>
      <c r="B444" s="13" t="s">
        <v>4616</v>
      </c>
      <c r="C444" s="13" t="s">
        <v>4617</v>
      </c>
      <c r="D444" s="13" t="s">
        <v>1380</v>
      </c>
      <c r="E444" s="148" t="s">
        <v>1381</v>
      </c>
      <c r="F444" s="13" t="s">
        <v>4209</v>
      </c>
    </row>
    <row r="445" spans="1:6">
      <c r="A445" s="13" t="s">
        <v>4347</v>
      </c>
      <c r="B445" s="13" t="s">
        <v>4618</v>
      </c>
      <c r="C445" s="13" t="s">
        <v>4619</v>
      </c>
      <c r="D445" s="13" t="s">
        <v>1380</v>
      </c>
      <c r="E445" s="148" t="s">
        <v>1381</v>
      </c>
      <c r="F445" s="13" t="s">
        <v>4211</v>
      </c>
    </row>
    <row r="446" spans="1:6">
      <c r="A446" s="13" t="s">
        <v>4347</v>
      </c>
      <c r="B446" s="13" t="s">
        <v>4620</v>
      </c>
      <c r="C446" s="13" t="s">
        <v>4621</v>
      </c>
      <c r="D446" s="13" t="s">
        <v>1380</v>
      </c>
      <c r="E446" s="148" t="s">
        <v>1381</v>
      </c>
      <c r="F446" s="13" t="s">
        <v>4213</v>
      </c>
    </row>
    <row r="447" spans="1:6">
      <c r="A447" s="13" t="s">
        <v>4347</v>
      </c>
      <c r="B447" s="13" t="s">
        <v>4622</v>
      </c>
      <c r="C447" s="13" t="s">
        <v>4623</v>
      </c>
      <c r="D447" s="13" t="s">
        <v>1380</v>
      </c>
      <c r="E447" s="148" t="s">
        <v>1381</v>
      </c>
      <c r="F447" s="13" t="s">
        <v>4215</v>
      </c>
    </row>
    <row r="448" spans="1:6">
      <c r="A448" s="13" t="s">
        <v>4347</v>
      </c>
      <c r="B448" s="13" t="s">
        <v>4624</v>
      </c>
      <c r="C448" s="13" t="s">
        <v>4625</v>
      </c>
      <c r="D448" s="13" t="s">
        <v>1380</v>
      </c>
      <c r="E448" s="148" t="s">
        <v>1381</v>
      </c>
      <c r="F448" s="13" t="s">
        <v>4217</v>
      </c>
    </row>
    <row r="449" spans="1:8">
      <c r="A449" s="13" t="s">
        <v>4347</v>
      </c>
      <c r="B449" s="13" t="s">
        <v>4626</v>
      </c>
      <c r="C449" s="13" t="s">
        <v>4627</v>
      </c>
      <c r="D449" s="13" t="s">
        <v>1380</v>
      </c>
      <c r="E449" s="148" t="s">
        <v>1381</v>
      </c>
      <c r="F449" s="13" t="s">
        <v>4219</v>
      </c>
    </row>
    <row r="450" spans="1:8">
      <c r="A450" s="13" t="s">
        <v>4347</v>
      </c>
      <c r="B450" s="13" t="s">
        <v>1382</v>
      </c>
      <c r="C450" s="13" t="s">
        <v>1383</v>
      </c>
      <c r="D450" s="13" t="s">
        <v>1380</v>
      </c>
      <c r="E450" s="148" t="s">
        <v>1381</v>
      </c>
      <c r="F450" s="13" t="s">
        <v>1378</v>
      </c>
    </row>
    <row r="451" spans="1:8">
      <c r="A451" s="13" t="s">
        <v>4347</v>
      </c>
      <c r="B451" s="13" t="s">
        <v>4628</v>
      </c>
      <c r="C451" s="13" t="s">
        <v>4629</v>
      </c>
      <c r="D451" s="13" t="s">
        <v>1380</v>
      </c>
      <c r="E451" s="148" t="s">
        <v>1381</v>
      </c>
      <c r="F451" s="13" t="s">
        <v>4221</v>
      </c>
    </row>
    <row r="452" spans="1:8">
      <c r="A452" s="13" t="s">
        <v>4347</v>
      </c>
      <c r="B452" s="13" t="s">
        <v>4630</v>
      </c>
      <c r="C452" s="13" t="s">
        <v>4631</v>
      </c>
      <c r="D452" s="13" t="s">
        <v>1380</v>
      </c>
      <c r="E452" s="148" t="s">
        <v>1381</v>
      </c>
      <c r="F452" s="13" t="s">
        <v>4223</v>
      </c>
    </row>
    <row r="453" spans="1:8">
      <c r="A453" s="13" t="s">
        <v>4347</v>
      </c>
      <c r="B453" s="13" t="s">
        <v>4632</v>
      </c>
      <c r="C453" s="13" t="s">
        <v>4633</v>
      </c>
      <c r="D453" s="13" t="s">
        <v>1380</v>
      </c>
      <c r="E453" s="148" t="s">
        <v>1381</v>
      </c>
      <c r="F453" s="13" t="s">
        <v>4225</v>
      </c>
    </row>
    <row r="454" spans="1:8">
      <c r="A454" s="13" t="s">
        <v>4347</v>
      </c>
      <c r="B454" s="13" t="s">
        <v>4634</v>
      </c>
      <c r="C454" s="13" t="s">
        <v>4635</v>
      </c>
      <c r="D454" s="13" t="s">
        <v>1380</v>
      </c>
      <c r="E454" s="148" t="s">
        <v>1381</v>
      </c>
      <c r="F454" s="13" t="s">
        <v>4227</v>
      </c>
    </row>
    <row r="455" spans="1:8">
      <c r="A455" s="13" t="s">
        <v>4347</v>
      </c>
      <c r="B455" s="13" t="s">
        <v>4636</v>
      </c>
      <c r="C455" s="13" t="s">
        <v>4637</v>
      </c>
      <c r="D455" s="13" t="s">
        <v>1380</v>
      </c>
      <c r="E455" s="148" t="s">
        <v>1381</v>
      </c>
      <c r="F455" s="13" t="s">
        <v>4229</v>
      </c>
    </row>
    <row r="456" spans="1:8">
      <c r="A456" s="13" t="s">
        <v>4347</v>
      </c>
      <c r="B456" s="13" t="s">
        <v>4638</v>
      </c>
      <c r="C456" s="13" t="s">
        <v>4639</v>
      </c>
      <c r="D456" s="13" t="s">
        <v>1380</v>
      </c>
      <c r="E456" s="148" t="s">
        <v>1381</v>
      </c>
      <c r="F456" s="13" t="s">
        <v>4231</v>
      </c>
    </row>
    <row r="457" spans="1:8">
      <c r="A457" s="13" t="s">
        <v>4347</v>
      </c>
      <c r="B457" s="13" t="s">
        <v>4640</v>
      </c>
      <c r="C457" s="13" t="s">
        <v>4641</v>
      </c>
      <c r="D457" s="13" t="s">
        <v>1380</v>
      </c>
      <c r="E457" s="148" t="s">
        <v>3925</v>
      </c>
      <c r="F457" s="13" t="s">
        <v>4233</v>
      </c>
    </row>
    <row r="458" spans="1:8">
      <c r="A458" s="13" t="s">
        <v>4347</v>
      </c>
      <c r="B458" s="13" t="s">
        <v>4642</v>
      </c>
      <c r="C458" s="13" t="s">
        <v>4643</v>
      </c>
      <c r="D458" s="13" t="s">
        <v>1380</v>
      </c>
      <c r="E458" s="148" t="s">
        <v>3925</v>
      </c>
      <c r="F458" s="13" t="s">
        <v>4235</v>
      </c>
    </row>
    <row r="459" spans="1:8">
      <c r="A459" s="13" t="s">
        <v>4347</v>
      </c>
      <c r="B459" s="13" t="s">
        <v>4644</v>
      </c>
      <c r="C459" s="13" t="s">
        <v>4645</v>
      </c>
      <c r="D459" s="13" t="s">
        <v>1380</v>
      </c>
      <c r="E459" s="148" t="s">
        <v>3925</v>
      </c>
      <c r="F459" s="13" t="s">
        <v>4237</v>
      </c>
    </row>
    <row r="460" spans="1:8">
      <c r="A460" s="13" t="s">
        <v>4347</v>
      </c>
      <c r="B460" s="13" t="s">
        <v>4646</v>
      </c>
      <c r="C460" s="13" t="s">
        <v>4647</v>
      </c>
      <c r="D460" s="13" t="s">
        <v>1380</v>
      </c>
      <c r="E460" s="148" t="s">
        <v>3925</v>
      </c>
      <c r="F460" s="13" t="s">
        <v>4239</v>
      </c>
    </row>
    <row r="461" spans="1:8">
      <c r="A461" s="13" t="s">
        <v>4347</v>
      </c>
      <c r="B461" s="13" t="s">
        <v>4648</v>
      </c>
      <c r="C461" s="13" t="s">
        <v>4649</v>
      </c>
      <c r="D461" s="13" t="s">
        <v>1380</v>
      </c>
      <c r="E461" s="148" t="s">
        <v>3925</v>
      </c>
      <c r="F461" s="13" t="s">
        <v>4241</v>
      </c>
    </row>
    <row r="462" spans="1:8">
      <c r="H462" s="150"/>
    </row>
    <row r="464" spans="1:8">
      <c r="A464" s="13" t="s">
        <v>4347</v>
      </c>
      <c r="B464" s="13" t="s">
        <v>4650</v>
      </c>
      <c r="C464" s="13" t="s">
        <v>4651</v>
      </c>
      <c r="D464" s="13" t="s">
        <v>1554</v>
      </c>
      <c r="E464" s="148" t="s">
        <v>1555</v>
      </c>
      <c r="F464" s="13" t="s">
        <v>4243</v>
      </c>
    </row>
    <row r="465" spans="1:6">
      <c r="A465" s="13" t="s">
        <v>4347</v>
      </c>
      <c r="B465" s="13" t="s">
        <v>1556</v>
      </c>
      <c r="C465" s="13" t="s">
        <v>1558</v>
      </c>
      <c r="D465" s="13" t="s">
        <v>1554</v>
      </c>
      <c r="E465" s="148" t="s">
        <v>1555</v>
      </c>
      <c r="F465" s="13" t="s">
        <v>1551</v>
      </c>
    </row>
    <row r="466" spans="1:6">
      <c r="A466" s="13" t="s">
        <v>4347</v>
      </c>
      <c r="B466" s="13" t="s">
        <v>4652</v>
      </c>
      <c r="C466" s="13" t="s">
        <v>4653</v>
      </c>
      <c r="D466" s="13" t="s">
        <v>1554</v>
      </c>
      <c r="E466" s="148" t="s">
        <v>1555</v>
      </c>
      <c r="F466" s="13" t="s">
        <v>4245</v>
      </c>
    </row>
    <row r="467" spans="1:6">
      <c r="A467" s="13" t="s">
        <v>4347</v>
      </c>
      <c r="B467" s="13" t="s">
        <v>4654</v>
      </c>
      <c r="C467" s="13" t="s">
        <v>4655</v>
      </c>
      <c r="D467" s="13" t="s">
        <v>1554</v>
      </c>
      <c r="E467" s="148" t="s">
        <v>1555</v>
      </c>
      <c r="F467" s="13" t="s">
        <v>4247</v>
      </c>
    </row>
    <row r="468" spans="1:6">
      <c r="A468" s="13" t="s">
        <v>4347</v>
      </c>
      <c r="B468" s="13" t="s">
        <v>4656</v>
      </c>
      <c r="C468" s="13" t="s">
        <v>4657</v>
      </c>
      <c r="D468" s="13" t="s">
        <v>1554</v>
      </c>
      <c r="E468" s="148" t="s">
        <v>1555</v>
      </c>
      <c r="F468" s="13" t="s">
        <v>4249</v>
      </c>
    </row>
    <row r="469" spans="1:6">
      <c r="A469" s="13" t="s">
        <v>4347</v>
      </c>
      <c r="B469" s="13" t="s">
        <v>4658</v>
      </c>
      <c r="C469" s="13" t="s">
        <v>4659</v>
      </c>
      <c r="D469" s="13" t="s">
        <v>1554</v>
      </c>
      <c r="E469" s="148" t="s">
        <v>3928</v>
      </c>
      <c r="F469" s="13" t="s">
        <v>4251</v>
      </c>
    </row>
    <row r="470" spans="1:6">
      <c r="A470" s="13" t="s">
        <v>4347</v>
      </c>
      <c r="B470" s="13" t="s">
        <v>4660</v>
      </c>
      <c r="C470" s="13" t="s">
        <v>4661</v>
      </c>
      <c r="D470" s="13" t="s">
        <v>1554</v>
      </c>
      <c r="E470" s="148" t="s">
        <v>3928</v>
      </c>
      <c r="F470" s="13" t="s">
        <v>4253</v>
      </c>
    </row>
    <row r="471" spans="1:6">
      <c r="A471" s="13" t="s">
        <v>4347</v>
      </c>
      <c r="B471" s="13" t="s">
        <v>4662</v>
      </c>
      <c r="C471" s="13" t="s">
        <v>4663</v>
      </c>
      <c r="D471" s="13" t="s">
        <v>1554</v>
      </c>
      <c r="E471" s="148" t="s">
        <v>3928</v>
      </c>
      <c r="F471" s="13" t="s">
        <v>4255</v>
      </c>
    </row>
    <row r="472" spans="1:6">
      <c r="A472" s="13" t="s">
        <v>4347</v>
      </c>
      <c r="B472" s="13" t="s">
        <v>4664</v>
      </c>
      <c r="C472" s="13" t="s">
        <v>4665</v>
      </c>
      <c r="D472" s="13" t="s">
        <v>1554</v>
      </c>
      <c r="E472" s="148" t="s">
        <v>3928</v>
      </c>
      <c r="F472" s="13" t="s">
        <v>4257</v>
      </c>
    </row>
    <row r="473" spans="1:6">
      <c r="A473" s="13" t="s">
        <v>4347</v>
      </c>
      <c r="B473" s="13" t="s">
        <v>4666</v>
      </c>
      <c r="C473" s="13" t="s">
        <v>4667</v>
      </c>
      <c r="D473" s="13" t="s">
        <v>1554</v>
      </c>
      <c r="E473" s="148" t="s">
        <v>3928</v>
      </c>
      <c r="F473" s="13" t="s">
        <v>4259</v>
      </c>
    </row>
    <row r="474" spans="1:6">
      <c r="A474" s="13" t="s">
        <v>4347</v>
      </c>
      <c r="B474" s="13" t="s">
        <v>4668</v>
      </c>
      <c r="C474" s="13" t="s">
        <v>4669</v>
      </c>
      <c r="D474" s="13" t="s">
        <v>1554</v>
      </c>
      <c r="E474" s="148" t="s">
        <v>3928</v>
      </c>
      <c r="F474" s="13" t="s">
        <v>4261</v>
      </c>
    </row>
    <row r="475" spans="1:6">
      <c r="A475" s="13" t="s">
        <v>4347</v>
      </c>
      <c r="B475" s="13" t="s">
        <v>4670</v>
      </c>
      <c r="C475" s="13" t="s">
        <v>4671</v>
      </c>
      <c r="D475" s="13" t="s">
        <v>1554</v>
      </c>
      <c r="E475" s="148" t="s">
        <v>3930</v>
      </c>
      <c r="F475" s="13" t="s">
        <v>4263</v>
      </c>
    </row>
    <row r="476" spans="1:6">
      <c r="A476" s="13" t="s">
        <v>4347</v>
      </c>
      <c r="B476" s="13" t="s">
        <v>4672</v>
      </c>
      <c r="C476" s="13" t="s">
        <v>4673</v>
      </c>
      <c r="D476" s="13" t="s">
        <v>1554</v>
      </c>
      <c r="E476" s="148" t="s">
        <v>3930</v>
      </c>
      <c r="F476" s="13" t="s">
        <v>4265</v>
      </c>
    </row>
    <row r="477" spans="1:6">
      <c r="A477" s="13" t="s">
        <v>4347</v>
      </c>
      <c r="B477" s="13" t="s">
        <v>4674</v>
      </c>
      <c r="C477" s="13" t="s">
        <v>4675</v>
      </c>
      <c r="D477" s="13" t="s">
        <v>1554</v>
      </c>
      <c r="E477" s="148" t="s">
        <v>3930</v>
      </c>
      <c r="F477" s="13" t="s">
        <v>4267</v>
      </c>
    </row>
    <row r="478" spans="1:6">
      <c r="A478" s="13" t="s">
        <v>4347</v>
      </c>
      <c r="B478" s="13" t="s">
        <v>4676</v>
      </c>
      <c r="C478" s="13" t="s">
        <v>4677</v>
      </c>
      <c r="D478" s="13" t="s">
        <v>1554</v>
      </c>
      <c r="E478" s="148" t="s">
        <v>3930</v>
      </c>
      <c r="F478" s="13" t="s">
        <v>4269</v>
      </c>
    </row>
    <row r="479" spans="1:6">
      <c r="A479" s="13" t="s">
        <v>4347</v>
      </c>
      <c r="B479" s="13" t="s">
        <v>4678</v>
      </c>
      <c r="C479" s="13" t="s">
        <v>4679</v>
      </c>
      <c r="D479" s="13" t="s">
        <v>1554</v>
      </c>
      <c r="E479" s="148" t="s">
        <v>3930</v>
      </c>
      <c r="F479" s="13" t="s">
        <v>4271</v>
      </c>
    </row>
    <row r="480" spans="1:6">
      <c r="A480" s="13" t="s">
        <v>4347</v>
      </c>
      <c r="B480" s="13" t="s">
        <v>4680</v>
      </c>
      <c r="C480" s="13" t="s">
        <v>4681</v>
      </c>
      <c r="D480" s="13" t="s">
        <v>1554</v>
      </c>
      <c r="E480" s="148" t="s">
        <v>3930</v>
      </c>
      <c r="F480" s="13" t="s">
        <v>4273</v>
      </c>
    </row>
    <row r="481" spans="1:8">
      <c r="A481" s="13" t="s">
        <v>4347</v>
      </c>
      <c r="B481" s="13" t="s">
        <v>4682</v>
      </c>
      <c r="C481" s="13" t="s">
        <v>4683</v>
      </c>
      <c r="D481" s="13" t="s">
        <v>1554</v>
      </c>
      <c r="E481" s="148" t="s">
        <v>3930</v>
      </c>
      <c r="F481" s="13" t="s">
        <v>4275</v>
      </c>
    </row>
    <row r="482" spans="1:8">
      <c r="A482" s="13" t="s">
        <v>4347</v>
      </c>
      <c r="B482" s="13" t="s">
        <v>4684</v>
      </c>
      <c r="C482" s="13" t="s">
        <v>4685</v>
      </c>
      <c r="D482" s="13" t="s">
        <v>1554</v>
      </c>
      <c r="E482" s="148" t="s">
        <v>3930</v>
      </c>
      <c r="F482" s="13" t="s">
        <v>4277</v>
      </c>
    </row>
    <row r="483" spans="1:8">
      <c r="A483" s="13" t="s">
        <v>4347</v>
      </c>
      <c r="B483" s="13" t="s">
        <v>4686</v>
      </c>
      <c r="C483" s="13" t="s">
        <v>4687</v>
      </c>
      <c r="D483" s="13" t="s">
        <v>1554</v>
      </c>
      <c r="E483" s="148" t="s">
        <v>3930</v>
      </c>
      <c r="F483" s="13" t="s">
        <v>4279</v>
      </c>
    </row>
    <row r="484" spans="1:8">
      <c r="A484" s="13" t="s">
        <v>4347</v>
      </c>
      <c r="B484" s="13" t="s">
        <v>4688</v>
      </c>
      <c r="C484" s="13" t="s">
        <v>4689</v>
      </c>
      <c r="D484" s="13" t="s">
        <v>1554</v>
      </c>
      <c r="E484" s="148" t="s">
        <v>1589</v>
      </c>
      <c r="F484" s="13" t="s">
        <v>4281</v>
      </c>
    </row>
    <row r="485" spans="1:8">
      <c r="A485" s="13" t="s">
        <v>4347</v>
      </c>
      <c r="B485" s="13" t="s">
        <v>4690</v>
      </c>
      <c r="C485" s="13" t="s">
        <v>4691</v>
      </c>
      <c r="D485" s="13" t="s">
        <v>1554</v>
      </c>
      <c r="E485" s="148" t="s">
        <v>1589</v>
      </c>
      <c r="F485" s="13" t="s">
        <v>4283</v>
      </c>
    </row>
    <row r="486" spans="1:8">
      <c r="A486" s="13" t="s">
        <v>4347</v>
      </c>
      <c r="B486" s="13" t="s">
        <v>1590</v>
      </c>
      <c r="C486" s="13" t="s">
        <v>1592</v>
      </c>
      <c r="D486" s="13" t="s">
        <v>1554</v>
      </c>
      <c r="E486" s="148" t="s">
        <v>1589</v>
      </c>
      <c r="F486" s="13" t="s">
        <v>1586</v>
      </c>
    </row>
    <row r="487" spans="1:8">
      <c r="A487" s="13" t="s">
        <v>4347</v>
      </c>
      <c r="B487" s="13" t="s">
        <v>4692</v>
      </c>
      <c r="C487" s="13" t="s">
        <v>4693</v>
      </c>
      <c r="D487" s="13" t="s">
        <v>1554</v>
      </c>
      <c r="E487" s="148" t="s">
        <v>1589</v>
      </c>
      <c r="F487" s="13" t="s">
        <v>4285</v>
      </c>
    </row>
    <row r="488" spans="1:8">
      <c r="A488" s="13" t="s">
        <v>4347</v>
      </c>
      <c r="B488" s="13" t="s">
        <v>4694</v>
      </c>
      <c r="C488" s="13" t="s">
        <v>4695</v>
      </c>
      <c r="D488" s="13" t="s">
        <v>1554</v>
      </c>
      <c r="E488" s="148" t="s">
        <v>1589</v>
      </c>
      <c r="F488" s="13" t="s">
        <v>4287</v>
      </c>
    </row>
    <row r="489" spans="1:8">
      <c r="A489" s="13" t="s">
        <v>4347</v>
      </c>
      <c r="B489" s="13" t="s">
        <v>4696</v>
      </c>
      <c r="C489" s="13" t="s">
        <v>4697</v>
      </c>
      <c r="D489" s="13" t="s">
        <v>1554</v>
      </c>
      <c r="E489" s="148" t="s">
        <v>1589</v>
      </c>
      <c r="F489" s="13" t="s">
        <v>4289</v>
      </c>
    </row>
    <row r="490" spans="1:8">
      <c r="H490" s="150"/>
    </row>
    <row r="492" spans="1:8">
      <c r="A492" s="13" t="s">
        <v>4347</v>
      </c>
      <c r="B492" s="13" t="s">
        <v>4698</v>
      </c>
      <c r="C492" s="13" t="s">
        <v>4699</v>
      </c>
      <c r="D492" s="13" t="s">
        <v>3890</v>
      </c>
      <c r="E492" s="148" t="s">
        <v>3933</v>
      </c>
      <c r="F492" s="13" t="s">
        <v>4291</v>
      </c>
      <c r="H492" s="149"/>
    </row>
    <row r="493" spans="1:8">
      <c r="A493" s="13" t="s">
        <v>4347</v>
      </c>
      <c r="B493" s="13" t="s">
        <v>4700</v>
      </c>
      <c r="C493" s="13" t="s">
        <v>4701</v>
      </c>
      <c r="D493" s="13" t="s">
        <v>3890</v>
      </c>
      <c r="E493" s="148" t="s">
        <v>3933</v>
      </c>
      <c r="F493" s="13" t="s">
        <v>4293</v>
      </c>
      <c r="H493" s="149"/>
    </row>
    <row r="494" spans="1:8">
      <c r="A494" s="13" t="s">
        <v>4347</v>
      </c>
      <c r="B494" s="13" t="s">
        <v>4702</v>
      </c>
      <c r="C494" s="13" t="s">
        <v>4703</v>
      </c>
      <c r="D494" s="13" t="s">
        <v>3890</v>
      </c>
      <c r="E494" s="148" t="s">
        <v>3933</v>
      </c>
      <c r="F494" s="13" t="s">
        <v>4295</v>
      </c>
      <c r="H494" s="149"/>
    </row>
    <row r="495" spans="1:8">
      <c r="A495" s="13" t="s">
        <v>4347</v>
      </c>
      <c r="B495" s="13" t="s">
        <v>4704</v>
      </c>
      <c r="C495" s="13" t="s">
        <v>4705</v>
      </c>
      <c r="D495" s="13" t="s">
        <v>3890</v>
      </c>
      <c r="E495" s="148" t="s">
        <v>3933</v>
      </c>
      <c r="F495" s="13" t="s">
        <v>4297</v>
      </c>
      <c r="H495" s="149"/>
    </row>
    <row r="496" spans="1:8">
      <c r="A496" s="13" t="s">
        <v>4347</v>
      </c>
      <c r="B496" s="13" t="s">
        <v>4706</v>
      </c>
      <c r="C496" s="13" t="s">
        <v>4707</v>
      </c>
      <c r="D496" s="13" t="s">
        <v>3890</v>
      </c>
      <c r="E496" s="148" t="s">
        <v>3939</v>
      </c>
      <c r="F496" s="13" t="s">
        <v>4299</v>
      </c>
      <c r="H496" s="149"/>
    </row>
    <row r="497" spans="1:8">
      <c r="A497" s="13" t="s">
        <v>4347</v>
      </c>
      <c r="B497" s="13" t="s">
        <v>4708</v>
      </c>
      <c r="C497" s="13" t="s">
        <v>4709</v>
      </c>
      <c r="D497" s="13" t="s">
        <v>3890</v>
      </c>
      <c r="E497" s="148" t="s">
        <v>3935</v>
      </c>
      <c r="F497" s="13" t="s">
        <v>4301</v>
      </c>
      <c r="H497" s="149"/>
    </row>
    <row r="498" spans="1:8">
      <c r="A498" s="13" t="s">
        <v>4347</v>
      </c>
      <c r="B498" s="13" t="s">
        <v>4710</v>
      </c>
      <c r="C498" s="13" t="s">
        <v>4711</v>
      </c>
      <c r="D498" s="13" t="s">
        <v>3890</v>
      </c>
      <c r="E498" s="148" t="s">
        <v>3935</v>
      </c>
      <c r="F498" s="13" t="s">
        <v>4303</v>
      </c>
      <c r="H498" s="149"/>
    </row>
    <row r="499" spans="1:8">
      <c r="A499" s="13" t="s">
        <v>4347</v>
      </c>
      <c r="B499" s="13" t="s">
        <v>4712</v>
      </c>
      <c r="C499" s="13" t="s">
        <v>4713</v>
      </c>
      <c r="D499" s="13" t="s">
        <v>3890</v>
      </c>
      <c r="E499" s="148" t="s">
        <v>3935</v>
      </c>
      <c r="F499" s="13" t="s">
        <v>4305</v>
      </c>
      <c r="H499" s="149"/>
    </row>
    <row r="500" spans="1:8">
      <c r="A500" s="13" t="s">
        <v>4347</v>
      </c>
      <c r="B500" s="13" t="s">
        <v>4714</v>
      </c>
      <c r="C500" s="13" t="s">
        <v>4715</v>
      </c>
      <c r="D500" s="13" t="s">
        <v>3890</v>
      </c>
      <c r="E500" s="148" t="s">
        <v>3935</v>
      </c>
      <c r="F500" s="13" t="s">
        <v>4307</v>
      </c>
      <c r="H500" s="149"/>
    </row>
    <row r="501" spans="1:8">
      <c r="A501" s="13" t="s">
        <v>4347</v>
      </c>
      <c r="B501" s="13" t="s">
        <v>4716</v>
      </c>
      <c r="C501" s="13" t="s">
        <v>4717</v>
      </c>
      <c r="D501" s="13" t="s">
        <v>3890</v>
      </c>
      <c r="E501" s="148" t="s">
        <v>3935</v>
      </c>
      <c r="F501" s="13" t="s">
        <v>4309</v>
      </c>
      <c r="H501" s="149"/>
    </row>
    <row r="502" spans="1:8">
      <c r="A502" s="13" t="s">
        <v>4347</v>
      </c>
      <c r="B502" s="13" t="s">
        <v>4718</v>
      </c>
      <c r="C502" s="13" t="s">
        <v>4719</v>
      </c>
      <c r="D502" s="13" t="s">
        <v>3890</v>
      </c>
      <c r="E502" s="148" t="s">
        <v>3935</v>
      </c>
      <c r="F502" s="13" t="s">
        <v>4311</v>
      </c>
      <c r="H502" s="149"/>
    </row>
    <row r="503" spans="1:8">
      <c r="A503" s="13" t="s">
        <v>4347</v>
      </c>
      <c r="B503" s="13" t="s">
        <v>4720</v>
      </c>
      <c r="C503" s="13" t="s">
        <v>4721</v>
      </c>
      <c r="D503" s="13" t="s">
        <v>3890</v>
      </c>
      <c r="E503" s="148" t="s">
        <v>3935</v>
      </c>
      <c r="F503" s="13" t="s">
        <v>4313</v>
      </c>
      <c r="H503" s="149"/>
    </row>
    <row r="504" spans="1:8">
      <c r="A504" s="13" t="s">
        <v>4347</v>
      </c>
      <c r="B504" s="13" t="s">
        <v>4722</v>
      </c>
      <c r="C504" s="13" t="s">
        <v>4723</v>
      </c>
      <c r="D504" s="13" t="s">
        <v>3890</v>
      </c>
      <c r="E504" s="148" t="s">
        <v>3935</v>
      </c>
      <c r="F504" s="13" t="s">
        <v>4315</v>
      </c>
      <c r="H504" s="149"/>
    </row>
    <row r="505" spans="1:8">
      <c r="A505" s="13" t="s">
        <v>4347</v>
      </c>
      <c r="B505" s="13" t="s">
        <v>4724</v>
      </c>
      <c r="C505" s="13" t="s">
        <v>4725</v>
      </c>
      <c r="D505" s="13" t="s">
        <v>3890</v>
      </c>
      <c r="E505" s="148" t="s">
        <v>3937</v>
      </c>
      <c r="F505" s="13" t="s">
        <v>4317</v>
      </c>
      <c r="H505" s="149"/>
    </row>
    <row r="506" spans="1:8">
      <c r="A506" s="13" t="s">
        <v>4347</v>
      </c>
      <c r="B506" s="13" t="s">
        <v>4726</v>
      </c>
      <c r="C506" s="13" t="s">
        <v>4727</v>
      </c>
      <c r="D506" s="13" t="s">
        <v>3890</v>
      </c>
      <c r="E506" s="148" t="s">
        <v>3937</v>
      </c>
      <c r="F506" s="13" t="s">
        <v>4319</v>
      </c>
      <c r="H506" s="149"/>
    </row>
    <row r="507" spans="1:8">
      <c r="A507" s="13" t="s">
        <v>4347</v>
      </c>
      <c r="B507" s="13" t="s">
        <v>4728</v>
      </c>
      <c r="C507" s="13" t="s">
        <v>4729</v>
      </c>
      <c r="D507" s="13" t="s">
        <v>3890</v>
      </c>
      <c r="E507" s="148" t="s">
        <v>3937</v>
      </c>
      <c r="F507" s="13" t="s">
        <v>4321</v>
      </c>
      <c r="H507" s="149"/>
    </row>
    <row r="508" spans="1:8">
      <c r="A508" s="13" t="s">
        <v>4347</v>
      </c>
      <c r="B508" s="13" t="s">
        <v>4730</v>
      </c>
      <c r="C508" s="13" t="s">
        <v>4731</v>
      </c>
      <c r="D508" s="13" t="s">
        <v>3890</v>
      </c>
      <c r="E508" s="148" t="s">
        <v>3937</v>
      </c>
      <c r="F508" s="13" t="s">
        <v>4323</v>
      </c>
      <c r="H508" s="149"/>
    </row>
    <row r="509" spans="1:8">
      <c r="A509" s="13" t="s">
        <v>4347</v>
      </c>
      <c r="B509" s="13" t="s">
        <v>4732</v>
      </c>
      <c r="C509" s="13" t="s">
        <v>4733</v>
      </c>
      <c r="D509" s="13" t="s">
        <v>3890</v>
      </c>
      <c r="E509" s="148" t="s">
        <v>3937</v>
      </c>
      <c r="F509" s="13" t="s">
        <v>4325</v>
      </c>
      <c r="H509" s="149"/>
    </row>
    <row r="510" spans="1:8">
      <c r="A510" s="13" t="s">
        <v>4347</v>
      </c>
      <c r="B510" s="13" t="s">
        <v>4734</v>
      </c>
      <c r="C510" s="13" t="s">
        <v>4735</v>
      </c>
      <c r="D510" s="13" t="s">
        <v>3890</v>
      </c>
      <c r="E510" s="148" t="s">
        <v>3939</v>
      </c>
      <c r="F510" s="13" t="s">
        <v>4327</v>
      </c>
      <c r="H510" s="149"/>
    </row>
    <row r="511" spans="1:8">
      <c r="A511" s="13" t="s">
        <v>4347</v>
      </c>
      <c r="B511" s="13" t="s">
        <v>4736</v>
      </c>
      <c r="C511" s="13" t="s">
        <v>4737</v>
      </c>
      <c r="D511" s="13" t="s">
        <v>3890</v>
      </c>
      <c r="E511" s="148" t="s">
        <v>3939</v>
      </c>
      <c r="F511" s="13" t="s">
        <v>4329</v>
      </c>
      <c r="H511" s="149"/>
    </row>
    <row r="512" spans="1:8">
      <c r="A512" s="13" t="s">
        <v>4347</v>
      </c>
      <c r="B512" s="13" t="s">
        <v>4738</v>
      </c>
      <c r="C512" s="13" t="s">
        <v>4739</v>
      </c>
      <c r="D512" s="13" t="s">
        <v>3890</v>
      </c>
      <c r="E512" s="148" t="s">
        <v>3939</v>
      </c>
      <c r="F512" s="13" t="s">
        <v>4331</v>
      </c>
      <c r="H512" s="149"/>
    </row>
    <row r="513" spans="1:8">
      <c r="A513" s="13" t="s">
        <v>4347</v>
      </c>
      <c r="B513" s="13" t="s">
        <v>4740</v>
      </c>
      <c r="C513" s="13" t="s">
        <v>4741</v>
      </c>
      <c r="D513" s="13" t="s">
        <v>3890</v>
      </c>
      <c r="E513" s="148" t="s">
        <v>3939</v>
      </c>
      <c r="F513" s="13" t="s">
        <v>4333</v>
      </c>
      <c r="H513" s="149"/>
    </row>
    <row r="514" spans="1:8">
      <c r="A514" s="13" t="s">
        <v>4347</v>
      </c>
      <c r="B514" s="13" t="s">
        <v>4742</v>
      </c>
      <c r="C514" s="13" t="s">
        <v>4743</v>
      </c>
      <c r="D514" s="13" t="s">
        <v>3890</v>
      </c>
      <c r="E514" s="148" t="s">
        <v>3939</v>
      </c>
      <c r="F514" s="13" t="s">
        <v>4335</v>
      </c>
      <c r="H514" s="149"/>
    </row>
    <row r="515" spans="1:8">
      <c r="A515" s="13" t="s">
        <v>4347</v>
      </c>
      <c r="B515" s="13" t="s">
        <v>4744</v>
      </c>
      <c r="C515" s="13" t="s">
        <v>4745</v>
      </c>
      <c r="D515" s="13" t="s">
        <v>3890</v>
      </c>
      <c r="E515" s="148" t="s">
        <v>3939</v>
      </c>
      <c r="F515" s="13" t="s">
        <v>4337</v>
      </c>
      <c r="H515" s="149"/>
    </row>
    <row r="516" spans="1:8">
      <c r="A516" s="13" t="s">
        <v>4347</v>
      </c>
      <c r="B516" s="13" t="s">
        <v>4746</v>
      </c>
      <c r="C516" s="13" t="s">
        <v>4747</v>
      </c>
      <c r="D516" s="13" t="s">
        <v>3890</v>
      </c>
      <c r="E516" s="148" t="s">
        <v>3939</v>
      </c>
      <c r="F516" s="13" t="s">
        <v>4339</v>
      </c>
      <c r="H516" s="149"/>
    </row>
    <row r="517" spans="1:8">
      <c r="A517" s="13" t="s">
        <v>4347</v>
      </c>
      <c r="B517" s="13" t="s">
        <v>4748</v>
      </c>
      <c r="C517" s="13" t="s">
        <v>4749</v>
      </c>
      <c r="D517" s="13" t="s">
        <v>3890</v>
      </c>
      <c r="E517" s="148" t="s">
        <v>3939</v>
      </c>
      <c r="F517" s="13" t="s">
        <v>4341</v>
      </c>
      <c r="H517" s="149"/>
    </row>
    <row r="518" spans="1:8">
      <c r="A518" s="13" t="s">
        <v>4347</v>
      </c>
      <c r="B518" s="13" t="s">
        <v>4750</v>
      </c>
      <c r="C518" s="13" t="s">
        <v>4751</v>
      </c>
      <c r="D518" s="13" t="s">
        <v>3890</v>
      </c>
      <c r="E518" s="148" t="s">
        <v>3939</v>
      </c>
      <c r="F518" s="13" t="s">
        <v>4343</v>
      </c>
      <c r="H518" s="149"/>
    </row>
    <row r="519" spans="1:8">
      <c r="A519" s="13" t="s">
        <v>4347</v>
      </c>
      <c r="B519" s="13" t="s">
        <v>4752</v>
      </c>
      <c r="C519" s="13" t="s">
        <v>4753</v>
      </c>
      <c r="D519" s="13" t="s">
        <v>3890</v>
      </c>
      <c r="E519" s="148" t="s">
        <v>3939</v>
      </c>
      <c r="F519" s="13" t="s">
        <v>4345</v>
      </c>
      <c r="H519" s="149"/>
    </row>
    <row r="522" spans="1:8">
      <c r="A522" s="13" t="s">
        <v>4754</v>
      </c>
      <c r="B522" s="13" t="s">
        <v>1294</v>
      </c>
      <c r="C522" s="13" t="s">
        <v>4755</v>
      </c>
    </row>
    <row r="523" spans="1:8">
      <c r="A523" s="13" t="s">
        <v>4754</v>
      </c>
      <c r="B523" s="13" t="s">
        <v>1302</v>
      </c>
      <c r="C523" s="13" t="s">
        <v>1457</v>
      </c>
    </row>
    <row r="525" spans="1:8">
      <c r="A525" s="13" t="s">
        <v>4756</v>
      </c>
      <c r="B525" s="13" t="s">
        <v>1294</v>
      </c>
      <c r="C525" s="13" t="s">
        <v>4755</v>
      </c>
    </row>
    <row r="526" spans="1:8">
      <c r="A526" s="13" t="s">
        <v>4756</v>
      </c>
      <c r="B526" s="13" t="s">
        <v>1302</v>
      </c>
      <c r="C526" s="13" t="s">
        <v>1457</v>
      </c>
    </row>
    <row r="527" spans="1:8">
      <c r="A527" s="13" t="s">
        <v>4756</v>
      </c>
      <c r="B527" s="13" t="s">
        <v>1414</v>
      </c>
      <c r="C527" s="13" t="s">
        <v>4757</v>
      </c>
    </row>
    <row r="529" spans="1:4">
      <c r="A529" s="13" t="s">
        <v>4758</v>
      </c>
      <c r="B529" s="13" t="s">
        <v>4759</v>
      </c>
      <c r="C529" s="13" t="s">
        <v>4760</v>
      </c>
    </row>
    <row r="530" spans="1:4">
      <c r="A530" s="13" t="s">
        <v>4758</v>
      </c>
      <c r="B530" s="13" t="s">
        <v>4761</v>
      </c>
      <c r="C530" s="13" t="s">
        <v>4762</v>
      </c>
    </row>
    <row r="531" spans="1:4">
      <c r="A531" s="13" t="s">
        <v>4758</v>
      </c>
      <c r="B531" s="13" t="s">
        <v>4763</v>
      </c>
      <c r="C531" s="13" t="s">
        <v>4764</v>
      </c>
    </row>
    <row r="533" spans="1:4">
      <c r="A533" s="13" t="s">
        <v>4765</v>
      </c>
      <c r="B533" s="13" t="s">
        <v>1291</v>
      </c>
      <c r="C533" s="13" t="s">
        <v>4766</v>
      </c>
    </row>
    <row r="534" spans="1:4">
      <c r="A534" s="13" t="s">
        <v>4765</v>
      </c>
      <c r="B534" s="13" t="s">
        <v>1504</v>
      </c>
      <c r="C534" s="13" t="s">
        <v>4767</v>
      </c>
    </row>
    <row r="536" spans="1:4">
      <c r="A536" s="151" t="s">
        <v>4768</v>
      </c>
      <c r="B536" s="151" t="s">
        <v>1405</v>
      </c>
      <c r="C536" s="151" t="s">
        <v>2566</v>
      </c>
    </row>
    <row r="537" spans="1:4">
      <c r="A537" s="151" t="s">
        <v>4768</v>
      </c>
      <c r="B537" s="151" t="s">
        <v>1473</v>
      </c>
      <c r="C537" s="151" t="s">
        <v>2597</v>
      </c>
    </row>
    <row r="538" spans="1:4">
      <c r="A538" s="151" t="s">
        <v>4768</v>
      </c>
      <c r="B538" s="151" t="s">
        <v>1333</v>
      </c>
      <c r="C538" s="151" t="s">
        <v>4769</v>
      </c>
    </row>
    <row r="539" spans="1:4">
      <c r="A539" s="151" t="s">
        <v>4768</v>
      </c>
      <c r="B539" s="151" t="s">
        <v>1296</v>
      </c>
      <c r="C539" s="151" t="s">
        <v>4770</v>
      </c>
    </row>
    <row r="541" spans="1:4">
      <c r="A541" s="151" t="s">
        <v>4771</v>
      </c>
      <c r="B541" s="151" t="s">
        <v>1459</v>
      </c>
      <c r="C541" s="151" t="s">
        <v>2694</v>
      </c>
    </row>
    <row r="542" spans="1:4">
      <c r="A542" s="151" t="s">
        <v>4771</v>
      </c>
      <c r="B542" s="151" t="s">
        <v>1365</v>
      </c>
      <c r="C542" s="151" t="s">
        <v>2713</v>
      </c>
    </row>
    <row r="543" spans="1:4">
      <c r="A543" s="151" t="s">
        <v>4771</v>
      </c>
      <c r="B543" s="151" t="s">
        <v>1438</v>
      </c>
      <c r="C543" s="151" t="s">
        <v>2732</v>
      </c>
    </row>
    <row r="544" spans="1:4">
      <c r="A544" s="151" t="s">
        <v>4771</v>
      </c>
      <c r="B544" s="151" t="s">
        <v>1426</v>
      </c>
      <c r="C544" s="151" t="s">
        <v>2751</v>
      </c>
    </row>
    <row r="545" spans="1:3">
      <c r="A545" s="151" t="s">
        <v>4771</v>
      </c>
      <c r="B545" s="151" t="s">
        <v>1296</v>
      </c>
      <c r="C545" s="151" t="s">
        <v>4770</v>
      </c>
    </row>
    <row r="547" spans="1:3">
      <c r="A547" s="151" t="s">
        <v>4772</v>
      </c>
      <c r="B547" s="151" t="s">
        <v>1967</v>
      </c>
      <c r="C547" s="151" t="s">
        <v>2811</v>
      </c>
    </row>
    <row r="548" spans="1:3">
      <c r="A548" s="151" t="s">
        <v>4772</v>
      </c>
      <c r="B548" s="151" t="s">
        <v>1435</v>
      </c>
      <c r="C548" s="151" t="s">
        <v>2830</v>
      </c>
    </row>
    <row r="549" spans="1:3">
      <c r="A549" s="151" t="s">
        <v>4772</v>
      </c>
      <c r="B549" s="151" t="s">
        <v>1344</v>
      </c>
      <c r="C549" s="151" t="s">
        <v>2854</v>
      </c>
    </row>
    <row r="550" spans="1:3">
      <c r="A550" s="151" t="s">
        <v>4772</v>
      </c>
      <c r="B550" s="151" t="s">
        <v>1761</v>
      </c>
      <c r="C550" s="151" t="s">
        <v>2880</v>
      </c>
    </row>
    <row r="551" spans="1:3">
      <c r="A551" s="151" t="s">
        <v>4772</v>
      </c>
      <c r="B551" s="151" t="s">
        <v>4773</v>
      </c>
      <c r="C551" s="151" t="s">
        <v>2899</v>
      </c>
    </row>
    <row r="552" spans="1:3">
      <c r="A552" s="151" t="s">
        <v>4772</v>
      </c>
      <c r="B552" s="151" t="s">
        <v>2028</v>
      </c>
      <c r="C552" s="151" t="s">
        <v>2918</v>
      </c>
    </row>
    <row r="553" spans="1:3">
      <c r="A553" s="151" t="s">
        <v>4772</v>
      </c>
      <c r="B553" s="151" t="s">
        <v>1513</v>
      </c>
      <c r="C553" s="151" t="s">
        <v>2937</v>
      </c>
    </row>
    <row r="554" spans="1:3">
      <c r="A554" s="151" t="s">
        <v>4772</v>
      </c>
      <c r="B554" s="151" t="s">
        <v>1384</v>
      </c>
      <c r="C554" s="151" t="s">
        <v>2956</v>
      </c>
    </row>
    <row r="555" spans="1:3">
      <c r="A555" s="151" t="s">
        <v>4772</v>
      </c>
      <c r="B555" s="151" t="s">
        <v>1502</v>
      </c>
      <c r="C555" s="151" t="s">
        <v>2982</v>
      </c>
    </row>
    <row r="556" spans="1:3">
      <c r="A556" s="151" t="s">
        <v>4772</v>
      </c>
      <c r="B556" s="151" t="s">
        <v>1409</v>
      </c>
      <c r="C556" s="151" t="s">
        <v>3001</v>
      </c>
    </row>
    <row r="557" spans="1:3">
      <c r="A557" s="151" t="s">
        <v>4772</v>
      </c>
      <c r="B557" s="151" t="s">
        <v>2373</v>
      </c>
      <c r="C557" s="151" t="s">
        <v>3020</v>
      </c>
    </row>
    <row r="558" spans="1:3">
      <c r="A558" s="151" t="s">
        <v>4772</v>
      </c>
      <c r="B558" s="151" t="s">
        <v>2374</v>
      </c>
      <c r="C558" s="151" t="s">
        <v>3039</v>
      </c>
    </row>
    <row r="559" spans="1:3">
      <c r="A559" s="151" t="s">
        <v>4772</v>
      </c>
      <c r="B559" s="151" t="s">
        <v>1430</v>
      </c>
      <c r="C559" s="151" t="s">
        <v>3058</v>
      </c>
    </row>
    <row r="560" spans="1:3">
      <c r="A560" s="151" t="s">
        <v>4772</v>
      </c>
      <c r="B560" s="151" t="s">
        <v>1944</v>
      </c>
      <c r="C560" s="151" t="s">
        <v>4774</v>
      </c>
    </row>
    <row r="561" spans="1:3">
      <c r="A561" s="151" t="s">
        <v>4772</v>
      </c>
      <c r="B561" s="151" t="s">
        <v>1402</v>
      </c>
      <c r="C561" s="151" t="s">
        <v>3101</v>
      </c>
    </row>
    <row r="562" spans="1:3">
      <c r="A562" s="151" t="s">
        <v>4772</v>
      </c>
      <c r="B562" s="151" t="s">
        <v>1296</v>
      </c>
      <c r="C562" s="151" t="s">
        <v>4770</v>
      </c>
    </row>
    <row r="564" spans="1:3">
      <c r="A564" s="13" t="s">
        <v>4775</v>
      </c>
      <c r="B564" s="13" t="s">
        <v>4776</v>
      </c>
      <c r="C564" s="13" t="s">
        <v>4777</v>
      </c>
    </row>
    <row r="565" spans="1:3">
      <c r="A565" s="13" t="s">
        <v>4775</v>
      </c>
      <c r="B565" s="13" t="s">
        <v>4778</v>
      </c>
      <c r="C565" s="13" t="s">
        <v>4779</v>
      </c>
    </row>
    <row r="567" spans="1:3">
      <c r="A567" s="13" t="s">
        <v>4780</v>
      </c>
      <c r="B567" s="13" t="s">
        <v>1295</v>
      </c>
      <c r="C567" s="13" t="s">
        <v>4781</v>
      </c>
    </row>
    <row r="568" spans="1:3">
      <c r="A568" s="13" t="s">
        <v>4780</v>
      </c>
      <c r="B568" s="13" t="s">
        <v>1315</v>
      </c>
      <c r="C568" s="13" t="s">
        <v>4782</v>
      </c>
    </row>
    <row r="569" spans="1:3">
      <c r="A569" s="13" t="s">
        <v>4780</v>
      </c>
      <c r="B569" s="13" t="s">
        <v>1360</v>
      </c>
      <c r="C569" s="13" t="s">
        <v>4783</v>
      </c>
    </row>
    <row r="570" spans="1:3">
      <c r="A570" s="13" t="s">
        <v>4780</v>
      </c>
      <c r="B570" s="13" t="s">
        <v>1414</v>
      </c>
      <c r="C570" s="13" t="s">
        <v>4757</v>
      </c>
    </row>
    <row r="572" spans="1:3">
      <c r="A572" s="13" t="s">
        <v>4784</v>
      </c>
      <c r="B572" s="13" t="s">
        <v>1298</v>
      </c>
      <c r="C572" s="13" t="s">
        <v>4785</v>
      </c>
    </row>
    <row r="573" spans="1:3">
      <c r="A573" s="13" t="s">
        <v>4784</v>
      </c>
      <c r="B573" s="13" t="s">
        <v>1318</v>
      </c>
      <c r="C573" s="13" t="s">
        <v>4786</v>
      </c>
    </row>
    <row r="574" spans="1:3">
      <c r="A574" s="13" t="s">
        <v>4784</v>
      </c>
      <c r="B574" s="13" t="s">
        <v>1561</v>
      </c>
      <c r="C574" s="13" t="s">
        <v>4787</v>
      </c>
    </row>
    <row r="576" spans="1:3">
      <c r="A576" s="13" t="s">
        <v>4788</v>
      </c>
      <c r="B576" s="13" t="s">
        <v>1618</v>
      </c>
      <c r="C576" s="13" t="s">
        <v>4789</v>
      </c>
    </row>
    <row r="577" spans="1:3">
      <c r="A577" s="13" t="s">
        <v>4788</v>
      </c>
      <c r="B577" s="13" t="s">
        <v>1720</v>
      </c>
      <c r="C577" s="13" t="s">
        <v>4790</v>
      </c>
    </row>
    <row r="579" spans="1:3">
      <c r="A579" s="151" t="s">
        <v>4791</v>
      </c>
      <c r="B579" s="151" t="s">
        <v>1362</v>
      </c>
      <c r="C579" s="151" t="s">
        <v>4792</v>
      </c>
    </row>
    <row r="580" spans="1:3">
      <c r="A580" s="151" t="s">
        <v>4791</v>
      </c>
      <c r="B580" s="151" t="s">
        <v>4793</v>
      </c>
      <c r="C580" s="151" t="s">
        <v>4794</v>
      </c>
    </row>
    <row r="581" spans="1:3">
      <c r="A581" s="151"/>
      <c r="B581" s="151"/>
      <c r="C581" s="151"/>
    </row>
    <row r="582" spans="1:3">
      <c r="A582" s="13" t="s">
        <v>4795</v>
      </c>
      <c r="B582" s="151" t="s">
        <v>1664</v>
      </c>
      <c r="C582" s="151" t="s">
        <v>4796</v>
      </c>
    </row>
    <row r="583" spans="1:3">
      <c r="A583" s="13" t="s">
        <v>4795</v>
      </c>
      <c r="B583" s="151" t="s">
        <v>1906</v>
      </c>
      <c r="C583" s="151" t="s">
        <v>4797</v>
      </c>
    </row>
    <row r="584" spans="1:3">
      <c r="A584" s="151"/>
      <c r="B584" s="151"/>
      <c r="C584" s="151"/>
    </row>
    <row r="585" spans="1:3">
      <c r="A585" s="13" t="s">
        <v>4798</v>
      </c>
      <c r="B585" s="151" t="s">
        <v>4799</v>
      </c>
      <c r="C585" s="151" t="s">
        <v>4800</v>
      </c>
    </row>
    <row r="586" spans="1:3">
      <c r="A586" s="13" t="s">
        <v>4798</v>
      </c>
      <c r="B586" s="151" t="s">
        <v>2130</v>
      </c>
      <c r="C586" s="151" t="s">
        <v>4801</v>
      </c>
    </row>
    <row r="587" spans="1:3">
      <c r="A587" s="13" t="s">
        <v>4798</v>
      </c>
      <c r="B587" s="151" t="s">
        <v>4802</v>
      </c>
      <c r="C587" s="151" t="s">
        <v>4803</v>
      </c>
    </row>
    <row r="589" spans="1:3">
      <c r="A589" s="151" t="s">
        <v>4804</v>
      </c>
      <c r="B589" s="151" t="s">
        <v>4805</v>
      </c>
      <c r="C589" s="151" t="s">
        <v>4806</v>
      </c>
    </row>
    <row r="590" spans="1:3">
      <c r="A590" s="151" t="s">
        <v>4804</v>
      </c>
      <c r="B590" s="151" t="s">
        <v>4807</v>
      </c>
      <c r="C590" s="151" t="s">
        <v>4808</v>
      </c>
    </row>
    <row r="591" spans="1:3">
      <c r="A591" s="151" t="s">
        <v>4804</v>
      </c>
      <c r="B591" s="151" t="s">
        <v>4809</v>
      </c>
      <c r="C591" s="151" t="s">
        <v>4810</v>
      </c>
    </row>
    <row r="592" spans="1:3">
      <c r="A592" s="151" t="s">
        <v>4804</v>
      </c>
      <c r="B592" s="151" t="s">
        <v>1403</v>
      </c>
      <c r="C592" s="151" t="s">
        <v>4811</v>
      </c>
    </row>
    <row r="594" spans="1:4">
      <c r="A594" s="13" t="s">
        <v>4812</v>
      </c>
      <c r="B594" s="13" t="s">
        <v>4813</v>
      </c>
      <c r="C594" s="13" t="s">
        <v>4814</v>
      </c>
    </row>
    <row r="595" spans="1:4">
      <c r="A595" s="13" t="s">
        <v>4812</v>
      </c>
      <c r="B595" s="13" t="s">
        <v>4815</v>
      </c>
      <c r="C595" s="13" t="s">
        <v>4816</v>
      </c>
    </row>
    <row r="596" spans="1:4">
      <c r="A596" s="13" t="s">
        <v>4812</v>
      </c>
      <c r="B596" s="13" t="s">
        <v>1323</v>
      </c>
      <c r="C596" s="13" t="s">
        <v>4817</v>
      </c>
    </row>
    <row r="598" spans="1:4">
      <c r="A598" s="151" t="s">
        <v>4818</v>
      </c>
      <c r="B598" s="151" t="s">
        <v>1299</v>
      </c>
      <c r="C598" s="151" t="s">
        <v>4819</v>
      </c>
    </row>
    <row r="599" spans="1:4">
      <c r="A599" s="151" t="s">
        <v>4818</v>
      </c>
      <c r="B599" s="151" t="s">
        <v>1321</v>
      </c>
      <c r="C599" s="151" t="s">
        <v>4820</v>
      </c>
    </row>
    <row r="600" spans="1:4">
      <c r="A600" s="151" t="s">
        <v>4818</v>
      </c>
      <c r="B600" s="151" t="s">
        <v>1494</v>
      </c>
      <c r="C600" s="151" t="s">
        <v>4821</v>
      </c>
    </row>
    <row r="601" spans="1:4">
      <c r="A601" s="151" t="s">
        <v>4818</v>
      </c>
      <c r="B601" s="151" t="s">
        <v>1301</v>
      </c>
      <c r="C601" s="151" t="s">
        <v>4822</v>
      </c>
    </row>
    <row r="602" spans="1:4">
      <c r="A602" s="151" t="s">
        <v>4818</v>
      </c>
      <c r="B602" s="151" t="s">
        <v>1317</v>
      </c>
      <c r="C602" s="151" t="s">
        <v>4823</v>
      </c>
    </row>
    <row r="603" spans="1:4">
      <c r="A603" s="151" t="s">
        <v>4818</v>
      </c>
      <c r="B603" s="151" t="s">
        <v>1927</v>
      </c>
      <c r="C603" s="151" t="s">
        <v>4824</v>
      </c>
    </row>
    <row r="605" spans="1:4">
      <c r="A605" s="138" t="s">
        <v>4825</v>
      </c>
      <c r="B605" s="13" t="s">
        <v>4826</v>
      </c>
      <c r="C605" s="13" t="s">
        <v>4827</v>
      </c>
    </row>
    <row r="606" spans="1:4">
      <c r="A606" s="13" t="s">
        <v>4825</v>
      </c>
      <c r="B606" s="13" t="s">
        <v>1962</v>
      </c>
      <c r="C606" s="13" t="s">
        <v>4828</v>
      </c>
    </row>
    <row r="607" spans="1:4">
      <c r="A607" s="13" t="s">
        <v>4825</v>
      </c>
      <c r="B607" s="13" t="s">
        <v>4829</v>
      </c>
      <c r="C607" s="13" t="s">
        <v>4830</v>
      </c>
    </row>
    <row r="608" spans="1:4">
      <c r="A608" s="13" t="s">
        <v>4825</v>
      </c>
      <c r="B608" s="13" t="s">
        <v>4831</v>
      </c>
      <c r="C608" s="13" t="s">
        <v>4832</v>
      </c>
    </row>
    <row r="609" spans="1:6">
      <c r="A609" s="13" t="s">
        <v>4825</v>
      </c>
      <c r="B609" s="13" t="s">
        <v>1946</v>
      </c>
      <c r="C609" s="13" t="s">
        <v>4833</v>
      </c>
    </row>
    <row r="610" spans="1:6">
      <c r="A610" s="13" t="s">
        <v>4825</v>
      </c>
      <c r="B610" s="13" t="s">
        <v>4834</v>
      </c>
      <c r="C610" s="13" t="s">
        <v>4835</v>
      </c>
    </row>
    <row r="611" spans="1:6">
      <c r="A611" s="13" t="s">
        <v>4825</v>
      </c>
      <c r="B611" s="13" t="s">
        <v>4836</v>
      </c>
      <c r="C611" s="13" t="s">
        <v>4837</v>
      </c>
    </row>
    <row r="612" spans="1:6">
      <c r="A612" s="13" t="s">
        <v>4825</v>
      </c>
      <c r="B612" s="13" t="s">
        <v>4838</v>
      </c>
      <c r="C612" s="13" t="s">
        <v>4839</v>
      </c>
    </row>
    <row r="613" spans="1:6">
      <c r="A613" s="13" t="s">
        <v>4825</v>
      </c>
      <c r="B613" s="13" t="s">
        <v>4840</v>
      </c>
      <c r="C613" s="13" t="s">
        <v>4841</v>
      </c>
    </row>
    <row r="614" spans="1:6">
      <c r="A614" s="13" t="s">
        <v>4825</v>
      </c>
      <c r="B614" s="13" t="s">
        <v>1928</v>
      </c>
      <c r="C614" s="13" t="s">
        <v>4842</v>
      </c>
    </row>
    <row r="615" spans="1:6">
      <c r="A615" s="138" t="s">
        <v>4825</v>
      </c>
      <c r="B615" s="13" t="s">
        <v>1403</v>
      </c>
      <c r="C615" s="13" t="s">
        <v>4811</v>
      </c>
      <c r="F615" s="152"/>
    </row>
    <row r="616" spans="1:6">
      <c r="F616" s="152"/>
    </row>
    <row r="617" spans="1:6">
      <c r="A617" s="13" t="s">
        <v>4843</v>
      </c>
      <c r="B617" s="13" t="s">
        <v>1662</v>
      </c>
      <c r="C617" s="13" t="s">
        <v>4844</v>
      </c>
      <c r="E617" s="153"/>
      <c r="F617" s="152"/>
    </row>
    <row r="618" spans="1:6">
      <c r="A618" s="13" t="s">
        <v>4843</v>
      </c>
      <c r="B618" s="13" t="s">
        <v>4845</v>
      </c>
      <c r="C618" s="13" t="s">
        <v>4846</v>
      </c>
      <c r="F618" s="152"/>
    </row>
    <row r="619" spans="1:6">
      <c r="A619" s="13" t="s">
        <v>4843</v>
      </c>
      <c r="B619" s="13" t="s">
        <v>1465</v>
      </c>
      <c r="C619" s="13" t="s">
        <v>4847</v>
      </c>
      <c r="F619" s="152"/>
    </row>
    <row r="620" spans="1:6">
      <c r="A620" s="13" t="s">
        <v>4843</v>
      </c>
      <c r="B620" s="13" t="s">
        <v>4848</v>
      </c>
      <c r="C620" s="13" t="s">
        <v>4849</v>
      </c>
      <c r="F620" s="152"/>
    </row>
    <row r="621" spans="1:6">
      <c r="A621" s="13" t="s">
        <v>4843</v>
      </c>
      <c r="B621" s="13" t="s">
        <v>1680</v>
      </c>
      <c r="C621" s="13" t="s">
        <v>4850</v>
      </c>
      <c r="F621" s="152"/>
    </row>
    <row r="622" spans="1:6">
      <c r="A622" s="13" t="s">
        <v>4843</v>
      </c>
      <c r="B622" s="13" t="s">
        <v>1743</v>
      </c>
      <c r="C622" s="13" t="s">
        <v>4851</v>
      </c>
      <c r="F622" s="152"/>
    </row>
    <row r="623" spans="1:6">
      <c r="A623" s="13" t="s">
        <v>4843</v>
      </c>
      <c r="B623" s="13" t="s">
        <v>1930</v>
      </c>
      <c r="C623" s="13" t="s">
        <v>4852</v>
      </c>
      <c r="F623" s="152"/>
    </row>
    <row r="624" spans="1:6">
      <c r="A624" s="13" t="s">
        <v>4843</v>
      </c>
      <c r="B624" s="13" t="s">
        <v>4853</v>
      </c>
      <c r="C624" s="13" t="s">
        <v>4854</v>
      </c>
      <c r="F624" s="154"/>
    </row>
    <row r="625" spans="1:6">
      <c r="A625" s="13" t="s">
        <v>4843</v>
      </c>
      <c r="B625" s="13" t="s">
        <v>4855</v>
      </c>
      <c r="C625" s="13" t="s">
        <v>4856</v>
      </c>
      <c r="F625" s="154"/>
    </row>
    <row r="626" spans="1:6">
      <c r="A626" s="13" t="s">
        <v>4843</v>
      </c>
      <c r="B626" s="13" t="s">
        <v>1403</v>
      </c>
      <c r="C626" s="13" t="s">
        <v>4811</v>
      </c>
      <c r="F626" s="154"/>
    </row>
    <row r="627" spans="1:6">
      <c r="A627" s="13" t="s">
        <v>4843</v>
      </c>
      <c r="B627" s="13" t="s">
        <v>1414</v>
      </c>
      <c r="C627" s="13" t="s">
        <v>4757</v>
      </c>
    </row>
    <row r="629" spans="1:6">
      <c r="A629" s="13" t="s">
        <v>4857</v>
      </c>
      <c r="B629" s="13" t="s">
        <v>1662</v>
      </c>
      <c r="C629" s="13" t="s">
        <v>4844</v>
      </c>
      <c r="E629" s="153"/>
      <c r="F629" s="152"/>
    </row>
    <row r="630" spans="1:6">
      <c r="A630" s="13" t="s">
        <v>4857</v>
      </c>
      <c r="B630" s="13" t="s">
        <v>4845</v>
      </c>
      <c r="C630" s="13" t="s">
        <v>4846</v>
      </c>
      <c r="F630" s="152"/>
    </row>
    <row r="631" spans="1:6">
      <c r="A631" s="13" t="s">
        <v>4857</v>
      </c>
      <c r="B631" s="13" t="s">
        <v>1465</v>
      </c>
      <c r="C631" s="13" t="s">
        <v>4847</v>
      </c>
      <c r="F631" s="152"/>
    </row>
    <row r="632" spans="1:6">
      <c r="A632" s="13" t="s">
        <v>4857</v>
      </c>
      <c r="B632" s="13" t="s">
        <v>4848</v>
      </c>
      <c r="C632" s="13" t="s">
        <v>4849</v>
      </c>
      <c r="F632" s="152"/>
    </row>
    <row r="633" spans="1:6">
      <c r="A633" s="13" t="s">
        <v>4857</v>
      </c>
      <c r="B633" s="13" t="s">
        <v>1542</v>
      </c>
      <c r="C633" s="13" t="s">
        <v>4858</v>
      </c>
      <c r="F633" s="152"/>
    </row>
    <row r="634" spans="1:6">
      <c r="A634" s="13" t="s">
        <v>4857</v>
      </c>
      <c r="B634" s="13" t="s">
        <v>1680</v>
      </c>
      <c r="C634" s="13" t="s">
        <v>4850</v>
      </c>
      <c r="F634" s="152"/>
    </row>
    <row r="635" spans="1:6">
      <c r="A635" s="13" t="s">
        <v>4857</v>
      </c>
      <c r="B635" s="13" t="s">
        <v>1743</v>
      </c>
      <c r="C635" s="13" t="s">
        <v>4851</v>
      </c>
      <c r="F635" s="152"/>
    </row>
    <row r="636" spans="1:6">
      <c r="A636" s="13" t="s">
        <v>4857</v>
      </c>
      <c r="B636" s="13" t="s">
        <v>1930</v>
      </c>
      <c r="C636" s="13" t="s">
        <v>4852</v>
      </c>
      <c r="F636" s="152"/>
    </row>
    <row r="637" spans="1:6">
      <c r="A637" s="13" t="s">
        <v>4857</v>
      </c>
      <c r="B637" s="13" t="s">
        <v>4853</v>
      </c>
      <c r="C637" s="13" t="s">
        <v>4854</v>
      </c>
      <c r="F637" s="154"/>
    </row>
    <row r="638" spans="1:6">
      <c r="A638" s="13" t="s">
        <v>4857</v>
      </c>
      <c r="B638" s="13" t="s">
        <v>4855</v>
      </c>
      <c r="C638" s="13" t="s">
        <v>4856</v>
      </c>
      <c r="F638" s="154"/>
    </row>
    <row r="639" spans="1:6">
      <c r="A639" s="13" t="s">
        <v>4857</v>
      </c>
      <c r="B639" s="13" t="s">
        <v>1403</v>
      </c>
      <c r="C639" s="13" t="s">
        <v>4811</v>
      </c>
      <c r="F639" s="154"/>
    </row>
    <row r="640" spans="1:6">
      <c r="A640" s="13" t="s">
        <v>4857</v>
      </c>
      <c r="B640" s="13" t="s">
        <v>1414</v>
      </c>
      <c r="C640" s="13" t="s">
        <v>4757</v>
      </c>
    </row>
    <row r="642" spans="1:6">
      <c r="A642" s="138" t="s">
        <v>4859</v>
      </c>
      <c r="B642" s="13" t="s">
        <v>1303</v>
      </c>
      <c r="C642" s="13" t="s">
        <v>4860</v>
      </c>
    </row>
    <row r="643" spans="1:6">
      <c r="A643" s="13" t="s">
        <v>4859</v>
      </c>
      <c r="B643" s="13" t="s">
        <v>1332</v>
      </c>
      <c r="C643" s="13" t="s">
        <v>4861</v>
      </c>
    </row>
    <row r="644" spans="1:6">
      <c r="A644" s="13" t="s">
        <v>4859</v>
      </c>
      <c r="B644" s="13" t="s">
        <v>1341</v>
      </c>
      <c r="C644" s="13" t="s">
        <v>4862</v>
      </c>
      <c r="F644" s="154"/>
    </row>
    <row r="645" spans="1:6">
      <c r="A645" s="138" t="s">
        <v>4859</v>
      </c>
      <c r="B645" s="13" t="s">
        <v>1414</v>
      </c>
      <c r="C645" s="13" t="s">
        <v>4757</v>
      </c>
    </row>
    <row r="647" spans="1:6">
      <c r="A647" s="138" t="s">
        <v>4863</v>
      </c>
      <c r="B647" s="13" t="s">
        <v>1334</v>
      </c>
      <c r="C647" s="13" t="s">
        <v>4864</v>
      </c>
    </row>
    <row r="648" spans="1:6">
      <c r="A648" s="13" t="s">
        <v>4863</v>
      </c>
      <c r="B648" s="13" t="s">
        <v>1984</v>
      </c>
      <c r="C648" s="13" t="s">
        <v>4865</v>
      </c>
    </row>
    <row r="649" spans="1:6">
      <c r="A649" s="13" t="s">
        <v>4863</v>
      </c>
      <c r="B649" s="13" t="s">
        <v>4866</v>
      </c>
      <c r="C649" s="13" t="s">
        <v>4867</v>
      </c>
    </row>
    <row r="650" spans="1:6">
      <c r="A650" s="13" t="s">
        <v>4863</v>
      </c>
      <c r="B650" s="13" t="s">
        <v>1353</v>
      </c>
      <c r="C650" s="13" t="s">
        <v>4868</v>
      </c>
    </row>
    <row r="651" spans="1:6">
      <c r="A651" s="13" t="s">
        <v>4863</v>
      </c>
      <c r="B651" s="13" t="s">
        <v>4869</v>
      </c>
      <c r="C651" s="13" t="s">
        <v>4870</v>
      </c>
    </row>
    <row r="652" spans="1:6">
      <c r="A652" s="13" t="s">
        <v>4863</v>
      </c>
      <c r="B652" s="13" t="s">
        <v>1410</v>
      </c>
      <c r="C652" s="13" t="s">
        <v>4871</v>
      </c>
    </row>
    <row r="653" spans="1:6">
      <c r="A653" s="13" t="s">
        <v>4863</v>
      </c>
      <c r="B653" s="13" t="s">
        <v>4872</v>
      </c>
      <c r="C653" s="13" t="s">
        <v>4873</v>
      </c>
    </row>
    <row r="654" spans="1:6">
      <c r="A654" s="13" t="s">
        <v>4863</v>
      </c>
      <c r="B654" s="13" t="s">
        <v>4874</v>
      </c>
      <c r="C654" s="13" t="s">
        <v>4875</v>
      </c>
    </row>
    <row r="655" spans="1:6">
      <c r="A655" s="13" t="s">
        <v>4863</v>
      </c>
      <c r="B655" s="13" t="s">
        <v>1636</v>
      </c>
      <c r="C655" s="13" t="s">
        <v>4876</v>
      </c>
    </row>
    <row r="656" spans="1:6">
      <c r="A656" s="13" t="s">
        <v>4863</v>
      </c>
      <c r="B656" s="13" t="s">
        <v>4877</v>
      </c>
      <c r="C656" s="13" t="s">
        <v>4878</v>
      </c>
    </row>
    <row r="657" spans="1:6">
      <c r="A657" s="13" t="s">
        <v>4863</v>
      </c>
      <c r="B657" s="13" t="s">
        <v>1403</v>
      </c>
      <c r="C657" s="13" t="s">
        <v>4879</v>
      </c>
    </row>
    <row r="658" spans="1:6" ht="18.75" customHeight="1">
      <c r="A658" s="138" t="s">
        <v>4863</v>
      </c>
      <c r="B658" s="13" t="s">
        <v>1414</v>
      </c>
      <c r="C658" s="13" t="s">
        <v>4880</v>
      </c>
    </row>
    <row r="661" spans="1:6">
      <c r="A661" s="138" t="s">
        <v>4881</v>
      </c>
      <c r="B661" s="13" t="s">
        <v>1343</v>
      </c>
      <c r="C661" s="13" t="s">
        <v>4882</v>
      </c>
    </row>
    <row r="662" spans="1:6">
      <c r="A662" s="13" t="s">
        <v>4881</v>
      </c>
      <c r="B662" s="13" t="s">
        <v>4883</v>
      </c>
      <c r="C662" s="13" t="s">
        <v>4884</v>
      </c>
    </row>
    <row r="663" spans="1:6">
      <c r="A663" s="13" t="s">
        <v>4881</v>
      </c>
      <c r="B663" s="13" t="s">
        <v>4885</v>
      </c>
      <c r="C663" s="13" t="s">
        <v>4886</v>
      </c>
    </row>
    <row r="664" spans="1:6">
      <c r="A664" s="13" t="s">
        <v>4881</v>
      </c>
      <c r="B664" s="13" t="s">
        <v>4887</v>
      </c>
      <c r="C664" s="13" t="s">
        <v>4888</v>
      </c>
    </row>
    <row r="665" spans="1:6">
      <c r="A665" s="13" t="s">
        <v>4881</v>
      </c>
      <c r="B665" s="13" t="s">
        <v>4889</v>
      </c>
      <c r="C665" s="13" t="s">
        <v>4890</v>
      </c>
    </row>
    <row r="666" spans="1:6">
      <c r="A666" s="13" t="s">
        <v>4881</v>
      </c>
      <c r="B666" s="13" t="s">
        <v>1346</v>
      </c>
      <c r="C666" s="13" t="s">
        <v>4891</v>
      </c>
    </row>
    <row r="667" spans="1:6">
      <c r="A667" s="13" t="s">
        <v>4881</v>
      </c>
      <c r="B667" s="13" t="s">
        <v>4892</v>
      </c>
      <c r="C667" s="13" t="s">
        <v>4893</v>
      </c>
    </row>
    <row r="668" spans="1:6">
      <c r="A668" s="13" t="s">
        <v>4881</v>
      </c>
      <c r="B668" s="13" t="s">
        <v>4894</v>
      </c>
      <c r="C668" s="13" t="s">
        <v>4895</v>
      </c>
    </row>
    <row r="669" spans="1:6">
      <c r="A669" s="13" t="s">
        <v>4881</v>
      </c>
      <c r="B669" s="13" t="s">
        <v>4896</v>
      </c>
      <c r="C669" s="13" t="s">
        <v>4897</v>
      </c>
    </row>
    <row r="670" spans="1:6">
      <c r="A670" s="13" t="s">
        <v>4881</v>
      </c>
      <c r="B670" s="13" t="s">
        <v>4898</v>
      </c>
      <c r="C670" s="13" t="s">
        <v>4899</v>
      </c>
    </row>
    <row r="671" spans="1:6">
      <c r="A671" s="13" t="s">
        <v>4881</v>
      </c>
      <c r="B671" s="13" t="s">
        <v>1403</v>
      </c>
      <c r="C671" s="13" t="s">
        <v>4811</v>
      </c>
      <c r="F671" s="154"/>
    </row>
    <row r="672" spans="1:6">
      <c r="A672" s="138" t="s">
        <v>4881</v>
      </c>
      <c r="B672" s="13" t="s">
        <v>1414</v>
      </c>
      <c r="C672" s="13" t="s">
        <v>4880</v>
      </c>
    </row>
    <row r="674" spans="1:3" s="128" customFormat="1"/>
    <row r="675" spans="1:3">
      <c r="A675" s="13" t="s">
        <v>1169</v>
      </c>
      <c r="B675" s="13" t="s">
        <v>1296</v>
      </c>
      <c r="C675" s="13" t="s">
        <v>4900</v>
      </c>
    </row>
    <row r="676" spans="1:3">
      <c r="A676" s="13" t="s">
        <v>1169</v>
      </c>
      <c r="B676" s="13" t="s">
        <v>1393</v>
      </c>
      <c r="C676" s="13" t="s">
        <v>2398</v>
      </c>
    </row>
    <row r="677" spans="1:3">
      <c r="A677" s="13" t="s">
        <v>1169</v>
      </c>
      <c r="B677" s="13" t="s">
        <v>1616</v>
      </c>
      <c r="C677" s="13" t="s">
        <v>2399</v>
      </c>
    </row>
    <row r="678" spans="1:3">
      <c r="A678" s="13" t="s">
        <v>1169</v>
      </c>
      <c r="B678" s="13" t="s">
        <v>2066</v>
      </c>
      <c r="C678" s="13" t="s">
        <v>2400</v>
      </c>
    </row>
    <row r="679" spans="1:3">
      <c r="A679" s="13" t="s">
        <v>1169</v>
      </c>
      <c r="B679" s="13" t="s">
        <v>4901</v>
      </c>
      <c r="C679" s="13" t="s">
        <v>2405</v>
      </c>
    </row>
    <row r="680" spans="1:3">
      <c r="A680" s="13" t="s">
        <v>1169</v>
      </c>
      <c r="B680" s="13" t="s">
        <v>1604</v>
      </c>
      <c r="C680" s="13" t="s">
        <v>2401</v>
      </c>
    </row>
    <row r="681" spans="1:3">
      <c r="A681" s="13" t="s">
        <v>1169</v>
      </c>
      <c r="B681" s="13" t="s">
        <v>4902</v>
      </c>
      <c r="C681" s="13" t="s">
        <v>2402</v>
      </c>
    </row>
    <row r="682" spans="1:3">
      <c r="A682" s="13" t="s">
        <v>1169</v>
      </c>
      <c r="B682" s="13" t="s">
        <v>1403</v>
      </c>
      <c r="C682" s="13" t="s">
        <v>4903</v>
      </c>
    </row>
    <row r="683" spans="1:3">
      <c r="A683" s="13" t="s">
        <v>1169</v>
      </c>
      <c r="B683" s="13" t="s">
        <v>1417</v>
      </c>
      <c r="C683" s="13" t="s">
        <v>4904</v>
      </c>
    </row>
    <row r="684" spans="1:3">
      <c r="A684" s="13" t="s">
        <v>1169</v>
      </c>
      <c r="B684" s="13" t="s">
        <v>1596</v>
      </c>
      <c r="C684" s="13" t="s">
        <v>4905</v>
      </c>
    </row>
    <row r="687" spans="1:3">
      <c r="A687" s="13" t="s">
        <v>1181</v>
      </c>
      <c r="B687" s="13" t="s">
        <v>1371</v>
      </c>
      <c r="C687" s="13" t="s">
        <v>4906</v>
      </c>
    </row>
    <row r="688" spans="1:3">
      <c r="A688" s="13" t="s">
        <v>1181</v>
      </c>
      <c r="B688" s="13" t="s">
        <v>1387</v>
      </c>
      <c r="C688" s="13" t="s">
        <v>4907</v>
      </c>
    </row>
    <row r="689" spans="1:3">
      <c r="A689" s="13" t="s">
        <v>1181</v>
      </c>
      <c r="B689" s="13" t="s">
        <v>1304</v>
      </c>
      <c r="C689" s="13" t="s">
        <v>4908</v>
      </c>
    </row>
    <row r="690" spans="1:3">
      <c r="A690" s="13" t="s">
        <v>1181</v>
      </c>
      <c r="B690" s="13" t="s">
        <v>1312</v>
      </c>
      <c r="C690" s="13" t="s">
        <v>4909</v>
      </c>
    </row>
    <row r="691" spans="1:3">
      <c r="A691" s="13" t="s">
        <v>1181</v>
      </c>
      <c r="B691" s="13" t="s">
        <v>4910</v>
      </c>
      <c r="C691" s="13" t="s">
        <v>4911</v>
      </c>
    </row>
    <row r="692" spans="1:3">
      <c r="A692" s="13" t="s">
        <v>1181</v>
      </c>
      <c r="B692" s="13" t="s">
        <v>1609</v>
      </c>
      <c r="C692" s="13" t="s">
        <v>4912</v>
      </c>
    </row>
    <row r="693" spans="1:3">
      <c r="A693" s="13" t="s">
        <v>1181</v>
      </c>
      <c r="B693" s="13" t="s">
        <v>4913</v>
      </c>
      <c r="C693" s="13" t="s">
        <v>4914</v>
      </c>
    </row>
    <row r="694" spans="1:3">
      <c r="A694" s="13" t="s">
        <v>1181</v>
      </c>
      <c r="B694" s="13" t="s">
        <v>4915</v>
      </c>
      <c r="C694" s="13" t="s">
        <v>4916</v>
      </c>
    </row>
    <row r="695" spans="1:3">
      <c r="A695" s="13" t="s">
        <v>1181</v>
      </c>
      <c r="B695" s="13" t="s">
        <v>1403</v>
      </c>
      <c r="C695" s="13" t="s">
        <v>4903</v>
      </c>
    </row>
    <row r="696" spans="1:3">
      <c r="A696" s="13" t="s">
        <v>1181</v>
      </c>
      <c r="B696" s="13" t="s">
        <v>1417</v>
      </c>
      <c r="C696" s="13" t="s">
        <v>4904</v>
      </c>
    </row>
    <row r="697" spans="1:3">
      <c r="A697" s="13" t="s">
        <v>1181</v>
      </c>
      <c r="B697" s="13" t="s">
        <v>1596</v>
      </c>
      <c r="C697" s="13" t="s">
        <v>4905</v>
      </c>
    </row>
    <row r="700" spans="1:3">
      <c r="A700" s="13" t="s">
        <v>1194</v>
      </c>
      <c r="B700" s="13" t="s">
        <v>1305</v>
      </c>
      <c r="C700" s="13" t="s">
        <v>4917</v>
      </c>
    </row>
    <row r="701" spans="1:3">
      <c r="A701" s="13" t="s">
        <v>1194</v>
      </c>
      <c r="B701" s="13" t="s">
        <v>1986</v>
      </c>
      <c r="C701" s="13" t="s">
        <v>4918</v>
      </c>
    </row>
    <row r="702" spans="1:3">
      <c r="A702" s="13" t="s">
        <v>1194</v>
      </c>
      <c r="B702" s="13" t="s">
        <v>1368</v>
      </c>
      <c r="C702" s="13" t="s">
        <v>4919</v>
      </c>
    </row>
    <row r="703" spans="1:3">
      <c r="A703" s="13" t="s">
        <v>1194</v>
      </c>
      <c r="B703" s="13" t="s">
        <v>1372</v>
      </c>
      <c r="C703" s="13" t="s">
        <v>4920</v>
      </c>
    </row>
    <row r="704" spans="1:3">
      <c r="A704" s="13" t="s">
        <v>1194</v>
      </c>
      <c r="B704" s="13" t="s">
        <v>1325</v>
      </c>
      <c r="C704" s="13" t="s">
        <v>4921</v>
      </c>
    </row>
    <row r="705" spans="1:3">
      <c r="A705" s="13" t="s">
        <v>1194</v>
      </c>
      <c r="B705" s="13" t="s">
        <v>1424</v>
      </c>
      <c r="C705" s="13" t="s">
        <v>4922</v>
      </c>
    </row>
    <row r="706" spans="1:3">
      <c r="A706" s="13" t="s">
        <v>1194</v>
      </c>
      <c r="B706" s="13" t="s">
        <v>1417</v>
      </c>
      <c r="C706" s="13" t="s">
        <v>4904</v>
      </c>
    </row>
    <row r="707" spans="1:3">
      <c r="A707" s="13" t="s">
        <v>1194</v>
      </c>
      <c r="B707" s="13" t="s">
        <v>1596</v>
      </c>
      <c r="C707" s="13" t="s">
        <v>4905</v>
      </c>
    </row>
    <row r="710" spans="1:3">
      <c r="A710" s="13" t="s">
        <v>1195</v>
      </c>
      <c r="B710" s="13" t="s">
        <v>1302</v>
      </c>
      <c r="C710" s="13" t="s">
        <v>4923</v>
      </c>
    </row>
    <row r="711" spans="1:3">
      <c r="A711" s="13" t="s">
        <v>1195</v>
      </c>
      <c r="B711" s="13" t="s">
        <v>1336</v>
      </c>
      <c r="C711" s="13" t="s">
        <v>4924</v>
      </c>
    </row>
    <row r="712" spans="1:3">
      <c r="A712" s="13" t="s">
        <v>1195</v>
      </c>
      <c r="B712" s="13" t="s">
        <v>1821</v>
      </c>
      <c r="C712" s="13" t="s">
        <v>4925</v>
      </c>
    </row>
    <row r="713" spans="1:3">
      <c r="A713" s="13" t="s">
        <v>1195</v>
      </c>
      <c r="B713" s="13" t="s">
        <v>1763</v>
      </c>
      <c r="C713" s="13" t="s">
        <v>4926</v>
      </c>
    </row>
    <row r="714" spans="1:3">
      <c r="A714" s="13" t="s">
        <v>1195</v>
      </c>
      <c r="B714" s="13" t="s">
        <v>1417</v>
      </c>
      <c r="C714" s="13" t="s">
        <v>4904</v>
      </c>
    </row>
    <row r="715" spans="1:3">
      <c r="A715" s="13" t="s">
        <v>1195</v>
      </c>
      <c r="B715" s="13" t="s">
        <v>1596</v>
      </c>
      <c r="C715" s="13" t="s">
        <v>4905</v>
      </c>
    </row>
    <row r="718" spans="1:3">
      <c r="A718" s="13" t="s">
        <v>1202</v>
      </c>
      <c r="B718" s="13" t="s">
        <v>1373</v>
      </c>
      <c r="C718" s="13" t="s">
        <v>4927</v>
      </c>
    </row>
    <row r="719" spans="1:3">
      <c r="A719" s="13" t="s">
        <v>1202</v>
      </c>
      <c r="B719" s="13" t="s">
        <v>1326</v>
      </c>
      <c r="C719" s="13" t="s">
        <v>4928</v>
      </c>
    </row>
    <row r="720" spans="1:3">
      <c r="A720" s="13" t="s">
        <v>1202</v>
      </c>
      <c r="B720" s="13" t="s">
        <v>1347</v>
      </c>
      <c r="C720" s="13" t="s">
        <v>4929</v>
      </c>
    </row>
    <row r="721" spans="1:3">
      <c r="A721" s="13" t="s">
        <v>1202</v>
      </c>
      <c r="B721" s="13" t="s">
        <v>1294</v>
      </c>
      <c r="C721" s="13" t="s">
        <v>4755</v>
      </c>
    </row>
    <row r="722" spans="1:3">
      <c r="A722" s="13" t="s">
        <v>1202</v>
      </c>
      <c r="B722" s="13" t="s">
        <v>1417</v>
      </c>
      <c r="C722" s="13" t="s">
        <v>4904</v>
      </c>
    </row>
    <row r="723" spans="1:3">
      <c r="A723" s="13" t="s">
        <v>1202</v>
      </c>
      <c r="B723" s="13" t="s">
        <v>1596</v>
      </c>
      <c r="C723" s="13" t="s">
        <v>4905</v>
      </c>
    </row>
    <row r="726" spans="1:3">
      <c r="A726" s="13" t="s">
        <v>1203</v>
      </c>
      <c r="B726" s="13" t="s">
        <v>1296</v>
      </c>
      <c r="C726" s="13" t="s">
        <v>4930</v>
      </c>
    </row>
    <row r="727" spans="1:3">
      <c r="A727" s="13" t="s">
        <v>1203</v>
      </c>
      <c r="B727" s="13" t="s">
        <v>1388</v>
      </c>
      <c r="C727" s="13" t="s">
        <v>4931</v>
      </c>
    </row>
    <row r="728" spans="1:3">
      <c r="A728" s="13" t="s">
        <v>1203</v>
      </c>
      <c r="B728" s="13" t="s">
        <v>4932</v>
      </c>
      <c r="C728" s="13" t="s">
        <v>4933</v>
      </c>
    </row>
    <row r="729" spans="1:3">
      <c r="A729" s="13" t="s">
        <v>1203</v>
      </c>
      <c r="B729" s="13" t="s">
        <v>4934</v>
      </c>
      <c r="C729" s="13" t="s">
        <v>4935</v>
      </c>
    </row>
    <row r="730" spans="1:3">
      <c r="A730" s="13" t="s">
        <v>1203</v>
      </c>
      <c r="B730" s="13" t="s">
        <v>1427</v>
      </c>
      <c r="C730" s="13" t="s">
        <v>4936</v>
      </c>
    </row>
    <row r="731" spans="1:3">
      <c r="A731" s="13" t="s">
        <v>1203</v>
      </c>
      <c r="B731" s="13" t="s">
        <v>4937</v>
      </c>
      <c r="C731" s="13" t="s">
        <v>4938</v>
      </c>
    </row>
    <row r="732" spans="1:3">
      <c r="A732" s="13" t="s">
        <v>1203</v>
      </c>
      <c r="B732" s="13" t="s">
        <v>1403</v>
      </c>
      <c r="C732" s="13" t="s">
        <v>4903</v>
      </c>
    </row>
    <row r="733" spans="1:3">
      <c r="A733" s="13" t="s">
        <v>1203</v>
      </c>
      <c r="B733" s="13" t="s">
        <v>1417</v>
      </c>
      <c r="C733" s="13" t="s">
        <v>4904</v>
      </c>
    </row>
    <row r="734" spans="1:3">
      <c r="A734" s="13" t="s">
        <v>1203</v>
      </c>
      <c r="B734" s="13" t="s">
        <v>1596</v>
      </c>
      <c r="C734" s="13" t="s">
        <v>4905</v>
      </c>
    </row>
    <row r="737" spans="1:3">
      <c r="A737" s="13" t="s">
        <v>1216</v>
      </c>
      <c r="B737" s="13" t="s">
        <v>1306</v>
      </c>
      <c r="C737" s="13" t="s">
        <v>4939</v>
      </c>
    </row>
    <row r="738" spans="1:3">
      <c r="A738" s="13" t="s">
        <v>1216</v>
      </c>
      <c r="B738" s="13" t="s">
        <v>1597</v>
      </c>
      <c r="C738" s="13" t="s">
        <v>4940</v>
      </c>
    </row>
    <row r="739" spans="1:3">
      <c r="A739" s="13" t="s">
        <v>1216</v>
      </c>
      <c r="B739" s="13" t="s">
        <v>1302</v>
      </c>
      <c r="C739" s="13" t="s">
        <v>4941</v>
      </c>
    </row>
    <row r="742" spans="1:3">
      <c r="A742" s="13" t="s">
        <v>1217</v>
      </c>
      <c r="B742" s="13" t="s">
        <v>1296</v>
      </c>
      <c r="C742" s="13" t="s">
        <v>4942</v>
      </c>
    </row>
    <row r="743" spans="1:3">
      <c r="A743" s="13" t="s">
        <v>1217</v>
      </c>
      <c r="B743" s="13" t="s">
        <v>1565</v>
      </c>
      <c r="C743" s="13" t="s">
        <v>4943</v>
      </c>
    </row>
    <row r="744" spans="1:3">
      <c r="A744" s="13" t="s">
        <v>1217</v>
      </c>
      <c r="B744" s="13" t="s">
        <v>1822</v>
      </c>
      <c r="C744" s="13" t="s">
        <v>4944</v>
      </c>
    </row>
    <row r="745" spans="1:3">
      <c r="A745" s="13" t="s">
        <v>1217</v>
      </c>
      <c r="B745" s="13" t="s">
        <v>2151</v>
      </c>
      <c r="C745" s="13" t="s">
        <v>4945</v>
      </c>
    </row>
    <row r="746" spans="1:3">
      <c r="A746" s="13" t="s">
        <v>1217</v>
      </c>
      <c r="B746" s="13" t="s">
        <v>1793</v>
      </c>
      <c r="C746" s="13" t="s">
        <v>4946</v>
      </c>
    </row>
    <row r="747" spans="1:3">
      <c r="A747" s="13" t="s">
        <v>1217</v>
      </c>
      <c r="B747" s="13" t="s">
        <v>1889</v>
      </c>
      <c r="C747" s="13" t="s">
        <v>4947</v>
      </c>
    </row>
    <row r="748" spans="1:3">
      <c r="A748" s="13" t="s">
        <v>1217</v>
      </c>
      <c r="B748" s="13" t="s">
        <v>1403</v>
      </c>
      <c r="C748" s="13" t="s">
        <v>4903</v>
      </c>
    </row>
    <row r="749" spans="1:3">
      <c r="A749" s="13" t="s">
        <v>1217</v>
      </c>
      <c r="B749" s="13" t="s">
        <v>1417</v>
      </c>
      <c r="C749" s="13" t="s">
        <v>4904</v>
      </c>
    </row>
    <row r="750" spans="1:3">
      <c r="A750" s="13" t="s">
        <v>1217</v>
      </c>
      <c r="B750" s="13" t="s">
        <v>1596</v>
      </c>
      <c r="C750" s="13" t="s">
        <v>4905</v>
      </c>
    </row>
    <row r="753" spans="1:3">
      <c r="A753" s="13" t="s">
        <v>1228</v>
      </c>
      <c r="B753" s="13" t="s">
        <v>1296</v>
      </c>
      <c r="C753" s="13" t="s">
        <v>4948</v>
      </c>
    </row>
    <row r="754" spans="1:3">
      <c r="A754" s="13" t="s">
        <v>1228</v>
      </c>
      <c r="B754" s="13" t="s">
        <v>4949</v>
      </c>
      <c r="C754" s="13" t="s">
        <v>4950</v>
      </c>
    </row>
    <row r="755" spans="1:3">
      <c r="A755" s="13" t="s">
        <v>1228</v>
      </c>
      <c r="B755" s="13" t="s">
        <v>1843</v>
      </c>
      <c r="C755" s="13" t="s">
        <v>4951</v>
      </c>
    </row>
    <row r="756" spans="1:3">
      <c r="A756" s="13" t="s">
        <v>1228</v>
      </c>
      <c r="B756" s="13" t="s">
        <v>1578</v>
      </c>
      <c r="C756" s="13" t="s">
        <v>4952</v>
      </c>
    </row>
    <row r="757" spans="1:3">
      <c r="A757" s="13" t="s">
        <v>1228</v>
      </c>
      <c r="B757" s="13" t="s">
        <v>4953</v>
      </c>
      <c r="C757" s="13" t="s">
        <v>4954</v>
      </c>
    </row>
    <row r="758" spans="1:3">
      <c r="A758" s="13" t="s">
        <v>1228</v>
      </c>
      <c r="B758" s="13" t="s">
        <v>4955</v>
      </c>
      <c r="C758" s="13" t="s">
        <v>4956</v>
      </c>
    </row>
    <row r="759" spans="1:3">
      <c r="A759" s="13" t="s">
        <v>1228</v>
      </c>
      <c r="B759" s="13" t="s">
        <v>4957</v>
      </c>
      <c r="C759" s="13" t="s">
        <v>4958</v>
      </c>
    </row>
    <row r="760" spans="1:3">
      <c r="A760" s="13" t="s">
        <v>1228</v>
      </c>
      <c r="B760" s="13" t="s">
        <v>1403</v>
      </c>
      <c r="C760" s="13" t="s">
        <v>4903</v>
      </c>
    </row>
    <row r="761" spans="1:3">
      <c r="A761" s="13" t="s">
        <v>1228</v>
      </c>
      <c r="B761" s="13" t="s">
        <v>1417</v>
      </c>
      <c r="C761" s="13" t="s">
        <v>4904</v>
      </c>
    </row>
    <row r="762" spans="1:3">
      <c r="A762" s="13" t="s">
        <v>1228</v>
      </c>
      <c r="B762" s="13" t="s">
        <v>1596</v>
      </c>
      <c r="C762" s="13" t="s">
        <v>4905</v>
      </c>
    </row>
    <row r="765" spans="1:3">
      <c r="A765" s="13" t="s">
        <v>1240</v>
      </c>
      <c r="B765" s="13" t="s">
        <v>1296</v>
      </c>
      <c r="C765" s="13" t="s">
        <v>4959</v>
      </c>
    </row>
    <row r="766" spans="1:3">
      <c r="A766" s="13" t="s">
        <v>1240</v>
      </c>
      <c r="B766" s="13" t="s">
        <v>1744</v>
      </c>
      <c r="C766" s="13" t="s">
        <v>4960</v>
      </c>
    </row>
    <row r="767" spans="1:3">
      <c r="A767" s="13" t="s">
        <v>1240</v>
      </c>
      <c r="B767" s="13" t="s">
        <v>4961</v>
      </c>
      <c r="C767" s="13" t="s">
        <v>4962</v>
      </c>
    </row>
    <row r="768" spans="1:3">
      <c r="A768" s="13" t="s">
        <v>1240</v>
      </c>
      <c r="B768" s="13" t="s">
        <v>4963</v>
      </c>
      <c r="C768" s="13" t="s">
        <v>4964</v>
      </c>
    </row>
    <row r="769" spans="1:3">
      <c r="A769" s="13" t="s">
        <v>1240</v>
      </c>
      <c r="B769" s="13" t="s">
        <v>1598</v>
      </c>
      <c r="C769" s="13" t="s">
        <v>4965</v>
      </c>
    </row>
    <row r="770" spans="1:3">
      <c r="A770" s="13" t="s">
        <v>1240</v>
      </c>
      <c r="B770" s="13" t="s">
        <v>1979</v>
      </c>
      <c r="C770" s="13" t="s">
        <v>4966</v>
      </c>
    </row>
    <row r="771" spans="1:3">
      <c r="A771" s="13" t="s">
        <v>1240</v>
      </c>
      <c r="B771" s="13" t="s">
        <v>1403</v>
      </c>
      <c r="C771" s="13" t="s">
        <v>4903</v>
      </c>
    </row>
    <row r="772" spans="1:3">
      <c r="A772" s="13" t="s">
        <v>1240</v>
      </c>
      <c r="B772" s="13" t="s">
        <v>1417</v>
      </c>
      <c r="C772" s="13" t="s">
        <v>4904</v>
      </c>
    </row>
    <row r="773" spans="1:3">
      <c r="A773" s="13" t="s">
        <v>1240</v>
      </c>
      <c r="B773" s="13" t="s">
        <v>1596</v>
      </c>
      <c r="C773" s="13" t="s">
        <v>4905</v>
      </c>
    </row>
    <row r="776" spans="1:3">
      <c r="A776" s="13" t="s">
        <v>1251</v>
      </c>
      <c r="B776" s="13" t="s">
        <v>1296</v>
      </c>
      <c r="C776" s="13" t="s">
        <v>4967</v>
      </c>
    </row>
    <row r="777" spans="1:3">
      <c r="A777" s="13" t="s">
        <v>1251</v>
      </c>
      <c r="B777" s="13" t="s">
        <v>4968</v>
      </c>
      <c r="C777" s="13" t="s">
        <v>4969</v>
      </c>
    </row>
    <row r="778" spans="1:3">
      <c r="A778" s="13" t="s">
        <v>1251</v>
      </c>
      <c r="B778" s="13" t="s">
        <v>1699</v>
      </c>
      <c r="C778" s="13" t="s">
        <v>4970</v>
      </c>
    </row>
    <row r="779" spans="1:3">
      <c r="A779" s="13" t="s">
        <v>1251</v>
      </c>
      <c r="B779" s="13" t="s">
        <v>4971</v>
      </c>
      <c r="C779" s="13" t="s">
        <v>4972</v>
      </c>
    </row>
    <row r="780" spans="1:3">
      <c r="A780" s="13" t="s">
        <v>1251</v>
      </c>
      <c r="B780" s="13" t="s">
        <v>1918</v>
      </c>
      <c r="C780" s="13" t="s">
        <v>4973</v>
      </c>
    </row>
    <row r="781" spans="1:3">
      <c r="A781" s="13" t="s">
        <v>1251</v>
      </c>
      <c r="B781" s="13" t="s">
        <v>4974</v>
      </c>
      <c r="C781" s="13" t="s">
        <v>4975</v>
      </c>
    </row>
    <row r="782" spans="1:3">
      <c r="A782" s="13" t="s">
        <v>1251</v>
      </c>
      <c r="B782" s="13" t="s">
        <v>1908</v>
      </c>
      <c r="C782" s="13" t="s">
        <v>4976</v>
      </c>
    </row>
    <row r="783" spans="1:3">
      <c r="A783" s="13" t="s">
        <v>1251</v>
      </c>
      <c r="B783" s="13" t="s">
        <v>1403</v>
      </c>
      <c r="C783" s="13" t="s">
        <v>4903</v>
      </c>
    </row>
    <row r="784" spans="1:3">
      <c r="A784" s="13" t="s">
        <v>1251</v>
      </c>
      <c r="B784" s="13" t="s">
        <v>1417</v>
      </c>
      <c r="C784" s="13" t="s">
        <v>4904</v>
      </c>
    </row>
    <row r="787" spans="1:3">
      <c r="A787" s="13" t="s">
        <v>4977</v>
      </c>
      <c r="B787" s="13" t="s">
        <v>1307</v>
      </c>
      <c r="C787" s="13" t="s">
        <v>4978</v>
      </c>
    </row>
    <row r="788" spans="1:3">
      <c r="A788" s="13" t="s">
        <v>4977</v>
      </c>
      <c r="B788" s="13" t="s">
        <v>1394</v>
      </c>
      <c r="C788" s="13" t="s">
        <v>4979</v>
      </c>
    </row>
    <row r="789" spans="1:3">
      <c r="A789" s="13" t="s">
        <v>4977</v>
      </c>
      <c r="B789" s="13" t="s">
        <v>1355</v>
      </c>
      <c r="C789" s="13" t="s">
        <v>4980</v>
      </c>
    </row>
    <row r="790" spans="1:3">
      <c r="A790" s="13" t="s">
        <v>4977</v>
      </c>
      <c r="B790" s="13" t="s">
        <v>1327</v>
      </c>
      <c r="C790" s="13" t="s">
        <v>4981</v>
      </c>
    </row>
    <row r="791" spans="1:3">
      <c r="A791" s="13" t="s">
        <v>4977</v>
      </c>
      <c r="B791" s="13" t="s">
        <v>1337</v>
      </c>
      <c r="C791" s="13" t="s">
        <v>4982</v>
      </c>
    </row>
    <row r="792" spans="1:3">
      <c r="A792" s="13" t="s">
        <v>4977</v>
      </c>
      <c r="B792" s="13" t="s">
        <v>1455</v>
      </c>
      <c r="C792" s="13" t="s">
        <v>4983</v>
      </c>
    </row>
    <row r="793" spans="1:3">
      <c r="A793" s="13" t="s">
        <v>4977</v>
      </c>
      <c r="B793" s="13" t="s">
        <v>1445</v>
      </c>
      <c r="C793" s="13" t="s">
        <v>4984</v>
      </c>
    </row>
    <row r="796" spans="1:3">
      <c r="A796" s="13" t="s">
        <v>4985</v>
      </c>
      <c r="B796" s="13" t="s">
        <v>1294</v>
      </c>
      <c r="C796" s="13" t="s">
        <v>4755</v>
      </c>
    </row>
    <row r="797" spans="1:3">
      <c r="A797" s="13" t="s">
        <v>4985</v>
      </c>
      <c r="B797" s="13" t="s">
        <v>1302</v>
      </c>
      <c r="C797" s="13" t="s">
        <v>1457</v>
      </c>
    </row>
    <row r="798" spans="1:3">
      <c r="A798" s="13" t="s">
        <v>4985</v>
      </c>
      <c r="B798" s="13" t="s">
        <v>1417</v>
      </c>
      <c r="C798" s="13" t="s">
        <v>4904</v>
      </c>
    </row>
    <row r="799" spans="1:3">
      <c r="A799" s="13" t="s">
        <v>4985</v>
      </c>
      <c r="B799" s="13" t="s">
        <v>1596</v>
      </c>
      <c r="C799" s="13" t="s">
        <v>4905</v>
      </c>
    </row>
    <row r="802" spans="1:3" s="128" customFormat="1"/>
    <row r="803" spans="1:3">
      <c r="A803" s="151" t="s">
        <v>4986</v>
      </c>
      <c r="B803" s="151" t="s">
        <v>2379</v>
      </c>
      <c r="C803" s="151" t="s">
        <v>3160</v>
      </c>
    </row>
    <row r="804" spans="1:3">
      <c r="A804" s="151" t="s">
        <v>4986</v>
      </c>
      <c r="B804" s="151" t="s">
        <v>2381</v>
      </c>
      <c r="C804" s="151" t="s">
        <v>3212</v>
      </c>
    </row>
    <row r="805" spans="1:3">
      <c r="A805" s="151" t="s">
        <v>4986</v>
      </c>
      <c r="B805" s="151" t="s">
        <v>2380</v>
      </c>
      <c r="C805" s="151" t="s">
        <v>3186</v>
      </c>
    </row>
    <row r="806" spans="1:3">
      <c r="A806" s="151" t="s">
        <v>4986</v>
      </c>
      <c r="B806" s="151" t="s">
        <v>4987</v>
      </c>
      <c r="C806" s="151" t="s">
        <v>3237</v>
      </c>
    </row>
    <row r="807" spans="1:3">
      <c r="A807" s="151" t="s">
        <v>4986</v>
      </c>
      <c r="B807" s="151" t="s">
        <v>4988</v>
      </c>
      <c r="C807" s="151" t="s">
        <v>3263</v>
      </c>
    </row>
    <row r="808" spans="1:3">
      <c r="A808" s="151" t="s">
        <v>4986</v>
      </c>
      <c r="B808" s="151" t="s">
        <v>2383</v>
      </c>
      <c r="C808" s="151" t="s">
        <v>4989</v>
      </c>
    </row>
    <row r="809" spans="1:3">
      <c r="A809" s="151" t="s">
        <v>4986</v>
      </c>
      <c r="B809" s="151" t="s">
        <v>4990</v>
      </c>
      <c r="C809" s="151" t="s">
        <v>4991</v>
      </c>
    </row>
    <row r="810" spans="1:3">
      <c r="A810" s="151" t="s">
        <v>4986</v>
      </c>
      <c r="B810" s="151" t="s">
        <v>4992</v>
      </c>
      <c r="C810" s="151" t="s">
        <v>3340</v>
      </c>
    </row>
    <row r="811" spans="1:3">
      <c r="A811" s="151" t="s">
        <v>4986</v>
      </c>
      <c r="B811" s="151" t="s">
        <v>4993</v>
      </c>
      <c r="C811" s="151" t="s">
        <v>2237</v>
      </c>
    </row>
    <row r="812" spans="1:3">
      <c r="A812" s="151" t="s">
        <v>4986</v>
      </c>
      <c r="B812" s="151" t="s">
        <v>4994</v>
      </c>
      <c r="C812" s="151" t="s">
        <v>3377</v>
      </c>
    </row>
    <row r="813" spans="1:3">
      <c r="A813" s="151" t="s">
        <v>4986</v>
      </c>
      <c r="B813" s="151" t="s">
        <v>2384</v>
      </c>
      <c r="C813" s="151" t="s">
        <v>2239</v>
      </c>
    </row>
    <row r="814" spans="1:3">
      <c r="A814" s="151" t="s">
        <v>4986</v>
      </c>
      <c r="B814" s="151" t="s">
        <v>2385</v>
      </c>
      <c r="C814" s="151" t="s">
        <v>4995</v>
      </c>
    </row>
    <row r="815" spans="1:3">
      <c r="A815" s="151" t="s">
        <v>4986</v>
      </c>
      <c r="B815" s="151" t="s">
        <v>4996</v>
      </c>
      <c r="C815" s="151" t="s">
        <v>3434</v>
      </c>
    </row>
    <row r="816" spans="1:3">
      <c r="A816" s="151" t="s">
        <v>4986</v>
      </c>
      <c r="B816" s="151" t="s">
        <v>1548</v>
      </c>
      <c r="C816" s="151" t="s">
        <v>3453</v>
      </c>
    </row>
    <row r="817" spans="1:4">
      <c r="A817" s="151" t="s">
        <v>4986</v>
      </c>
      <c r="B817" s="151" t="s">
        <v>2243</v>
      </c>
      <c r="C817" s="151" t="s">
        <v>3472</v>
      </c>
    </row>
    <row r="818" spans="1:4">
      <c r="A818" s="151" t="s">
        <v>4986</v>
      </c>
      <c r="B818" s="151" t="s">
        <v>2244</v>
      </c>
      <c r="C818" s="151" t="s">
        <v>3491</v>
      </c>
    </row>
    <row r="819" spans="1:4">
      <c r="A819" s="151" t="s">
        <v>4986</v>
      </c>
      <c r="B819" s="151" t="s">
        <v>4997</v>
      </c>
      <c r="C819" s="151" t="s">
        <v>3510</v>
      </c>
    </row>
    <row r="820" spans="1:4">
      <c r="A820" s="151" t="s">
        <v>4986</v>
      </c>
      <c r="B820" s="151" t="s">
        <v>2388</v>
      </c>
      <c r="C820" s="151" t="s">
        <v>3536</v>
      </c>
    </row>
    <row r="821" spans="1:4">
      <c r="A821" s="151" t="s">
        <v>4986</v>
      </c>
      <c r="B821" s="151" t="s">
        <v>2389</v>
      </c>
      <c r="C821" s="151" t="s">
        <v>3563</v>
      </c>
    </row>
    <row r="822" spans="1:4">
      <c r="A822" s="151" t="s">
        <v>4986</v>
      </c>
      <c r="B822" s="151" t="s">
        <v>2390</v>
      </c>
      <c r="C822" s="151" t="s">
        <v>3588</v>
      </c>
    </row>
    <row r="823" spans="1:4">
      <c r="A823" s="151" t="s">
        <v>4986</v>
      </c>
      <c r="B823" s="151" t="s">
        <v>2391</v>
      </c>
      <c r="C823" s="151" t="s">
        <v>3614</v>
      </c>
    </row>
    <row r="824" spans="1:4">
      <c r="A824" s="151" t="s">
        <v>4986</v>
      </c>
      <c r="B824" s="151" t="s">
        <v>2392</v>
      </c>
      <c r="C824" s="151" t="s">
        <v>3640</v>
      </c>
    </row>
    <row r="825" spans="1:4">
      <c r="A825" s="151" t="s">
        <v>4986</v>
      </c>
      <c r="B825" s="151" t="s">
        <v>2393</v>
      </c>
      <c r="C825" s="151" t="s">
        <v>3664</v>
      </c>
    </row>
    <row r="826" spans="1:4">
      <c r="A826" s="151" t="s">
        <v>4986</v>
      </c>
      <c r="B826" s="151" t="s">
        <v>2264</v>
      </c>
      <c r="C826" s="151" t="s">
        <v>3688</v>
      </c>
    </row>
    <row r="827" spans="1:4">
      <c r="A827" s="151" t="s">
        <v>4986</v>
      </c>
      <c r="B827" s="151" t="s">
        <v>2394</v>
      </c>
      <c r="C827" s="151" t="s">
        <v>3706</v>
      </c>
    </row>
    <row r="828" spans="1:4">
      <c r="A828" s="151" t="s">
        <v>4986</v>
      </c>
      <c r="B828" s="151" t="s">
        <v>2395</v>
      </c>
      <c r="C828" s="151" t="s">
        <v>3731</v>
      </c>
    </row>
    <row r="829" spans="1:4">
      <c r="A829" s="151" t="s">
        <v>4986</v>
      </c>
      <c r="B829" s="151" t="s">
        <v>2270</v>
      </c>
      <c r="C829" s="151" t="s">
        <v>3755</v>
      </c>
    </row>
    <row r="830" spans="1:4">
      <c r="A830" s="151" t="s">
        <v>4986</v>
      </c>
      <c r="B830" s="151" t="s">
        <v>1296</v>
      </c>
      <c r="C830" s="151" t="s">
        <v>4770</v>
      </c>
    </row>
    <row r="832" spans="1:4">
      <c r="A832" s="151" t="s">
        <v>4998</v>
      </c>
      <c r="B832" s="151" t="s">
        <v>1525</v>
      </c>
      <c r="C832" s="151" t="s">
        <v>4999</v>
      </c>
    </row>
    <row r="833" spans="1:4">
      <c r="A833" s="151" t="s">
        <v>4998</v>
      </c>
      <c r="B833" s="151" t="s">
        <v>1524</v>
      </c>
      <c r="C833" s="151" t="s">
        <v>5000</v>
      </c>
    </row>
    <row r="834" spans="1:4">
      <c r="A834" s="151" t="s">
        <v>4998</v>
      </c>
      <c r="B834" s="151" t="s">
        <v>5001</v>
      </c>
      <c r="C834" s="151" t="s">
        <v>5002</v>
      </c>
    </row>
    <row r="836" spans="1:4">
      <c r="A836" s="151" t="s">
        <v>5003</v>
      </c>
      <c r="B836" s="151" t="s">
        <v>1525</v>
      </c>
      <c r="C836" s="151" t="s">
        <v>4999</v>
      </c>
    </row>
    <row r="837" spans="1:4">
      <c r="A837" s="151" t="s">
        <v>5003</v>
      </c>
      <c r="B837" s="151" t="s">
        <v>1524</v>
      </c>
      <c r="C837" s="151" t="s">
        <v>5000</v>
      </c>
    </row>
    <row r="838" spans="1:4">
      <c r="A838" s="151" t="s">
        <v>5003</v>
      </c>
      <c r="B838" s="151" t="s">
        <v>5001</v>
      </c>
      <c r="C838" s="151" t="s">
        <v>5002</v>
      </c>
    </row>
    <row r="841" spans="1:4">
      <c r="A841" s="151" t="s">
        <v>5004</v>
      </c>
      <c r="B841" s="151" t="s">
        <v>1525</v>
      </c>
      <c r="C841" s="151" t="s">
        <v>4999</v>
      </c>
    </row>
    <row r="842" spans="1:4">
      <c r="A842" s="151" t="s">
        <v>5004</v>
      </c>
      <c r="B842" s="151" t="s">
        <v>1524</v>
      </c>
      <c r="C842" s="151" t="s">
        <v>5000</v>
      </c>
    </row>
    <row r="843" spans="1:4">
      <c r="A843" s="151" t="s">
        <v>5004</v>
      </c>
      <c r="B843" s="151" t="s">
        <v>5001</v>
      </c>
      <c r="C843" s="151" t="s">
        <v>5002</v>
      </c>
    </row>
    <row r="845" spans="1:4">
      <c r="A845" s="151" t="s">
        <v>5005</v>
      </c>
      <c r="B845" s="151" t="s">
        <v>1525</v>
      </c>
      <c r="C845" s="151" t="s">
        <v>4999</v>
      </c>
    </row>
    <row r="846" spans="1:4">
      <c r="A846" s="151" t="s">
        <v>5005</v>
      </c>
      <c r="B846" s="151" t="s">
        <v>1524</v>
      </c>
      <c r="C846" s="151" t="s">
        <v>5000</v>
      </c>
    </row>
    <row r="847" spans="1:4">
      <c r="A847" s="151" t="s">
        <v>5005</v>
      </c>
      <c r="B847" s="151" t="s">
        <v>5001</v>
      </c>
      <c r="C847" s="151" t="s">
        <v>5002</v>
      </c>
    </row>
    <row r="849" spans="1:3">
      <c r="A849" s="151" t="s">
        <v>5006</v>
      </c>
      <c r="B849" s="151" t="s">
        <v>1525</v>
      </c>
      <c r="C849" s="151" t="s">
        <v>4999</v>
      </c>
    </row>
    <row r="850" spans="1:3">
      <c r="A850" s="151" t="s">
        <v>5006</v>
      </c>
      <c r="B850" s="151" t="s">
        <v>1524</v>
      </c>
      <c r="C850" s="151" t="s">
        <v>5000</v>
      </c>
    </row>
    <row r="851" spans="1:3">
      <c r="A851" s="151" t="s">
        <v>5006</v>
      </c>
      <c r="B851" s="151" t="s">
        <v>5001</v>
      </c>
      <c r="C851" s="151" t="s">
        <v>5002</v>
      </c>
    </row>
    <row r="853" spans="1:3">
      <c r="A853" s="151" t="s">
        <v>5007</v>
      </c>
      <c r="B853" s="151" t="s">
        <v>1525</v>
      </c>
      <c r="C853" s="151" t="s">
        <v>4999</v>
      </c>
    </row>
    <row r="854" spans="1:3">
      <c r="A854" s="151" t="s">
        <v>5007</v>
      </c>
      <c r="B854" s="151" t="s">
        <v>1524</v>
      </c>
      <c r="C854" s="151" t="s">
        <v>5000</v>
      </c>
    </row>
    <row r="855" spans="1:3">
      <c r="A855" s="151" t="s">
        <v>5007</v>
      </c>
      <c r="B855" s="151" t="s">
        <v>5001</v>
      </c>
      <c r="C855" s="151" t="s">
        <v>5002</v>
      </c>
    </row>
    <row r="857" spans="1:3">
      <c r="A857" s="151" t="s">
        <v>5008</v>
      </c>
      <c r="B857" s="151" t="s">
        <v>1525</v>
      </c>
      <c r="C857" s="151" t="s">
        <v>4999</v>
      </c>
    </row>
    <row r="858" spans="1:3">
      <c r="A858" s="151" t="s">
        <v>5008</v>
      </c>
      <c r="B858" s="151" t="s">
        <v>1524</v>
      </c>
      <c r="C858" s="151" t="s">
        <v>5000</v>
      </c>
    </row>
    <row r="859" spans="1:3">
      <c r="A859" s="151" t="s">
        <v>5008</v>
      </c>
      <c r="B859" s="151" t="s">
        <v>5001</v>
      </c>
      <c r="C859" s="151" t="s">
        <v>5002</v>
      </c>
    </row>
    <row r="861" spans="1:3">
      <c r="A861" s="151" t="s">
        <v>5009</v>
      </c>
      <c r="B861" s="151" t="s">
        <v>1525</v>
      </c>
      <c r="C861" s="151" t="s">
        <v>4999</v>
      </c>
    </row>
    <row r="862" spans="1:3">
      <c r="A862" s="151" t="s">
        <v>5009</v>
      </c>
      <c r="B862" s="151" t="s">
        <v>1524</v>
      </c>
      <c r="C862" s="151" t="s">
        <v>5000</v>
      </c>
    </row>
    <row r="863" spans="1:3">
      <c r="A863" s="151" t="s">
        <v>5009</v>
      </c>
      <c r="B863" s="151" t="s">
        <v>5001</v>
      </c>
      <c r="C863" s="151" t="s">
        <v>5002</v>
      </c>
    </row>
    <row r="865" spans="1:3">
      <c r="A865" s="151" t="s">
        <v>5010</v>
      </c>
      <c r="B865" s="151" t="s">
        <v>1525</v>
      </c>
      <c r="C865" s="151" t="s">
        <v>4999</v>
      </c>
    </row>
    <row r="866" spans="1:3">
      <c r="A866" s="151" t="s">
        <v>5010</v>
      </c>
      <c r="B866" s="151" t="s">
        <v>1524</v>
      </c>
      <c r="C866" s="151" t="s">
        <v>5000</v>
      </c>
    </row>
    <row r="867" spans="1:3">
      <c r="A867" s="151" t="s">
        <v>5010</v>
      </c>
      <c r="B867" s="151" t="s">
        <v>1526</v>
      </c>
      <c r="C867" s="151" t="s">
        <v>5011</v>
      </c>
    </row>
    <row r="869" spans="1:3">
      <c r="A869" s="151" t="s">
        <v>5012</v>
      </c>
      <c r="B869" s="151" t="s">
        <v>1525</v>
      </c>
      <c r="C869" s="151" t="s">
        <v>4999</v>
      </c>
    </row>
    <row r="870" spans="1:3">
      <c r="A870" s="151" t="s">
        <v>5012</v>
      </c>
      <c r="B870" s="151" t="s">
        <v>1526</v>
      </c>
      <c r="C870" s="151" t="s">
        <v>5011</v>
      </c>
    </row>
    <row r="872" spans="1:3">
      <c r="A872" s="151" t="s">
        <v>5013</v>
      </c>
      <c r="B872" s="151" t="s">
        <v>1525</v>
      </c>
      <c r="C872" s="151" t="s">
        <v>4999</v>
      </c>
    </row>
    <row r="873" spans="1:3">
      <c r="A873" s="151" t="s">
        <v>5013</v>
      </c>
      <c r="B873" s="151" t="s">
        <v>1526</v>
      </c>
      <c r="C873" s="151" t="s">
        <v>5011</v>
      </c>
    </row>
    <row r="875" spans="1:3">
      <c r="A875" s="151" t="s">
        <v>5014</v>
      </c>
      <c r="B875" s="151" t="s">
        <v>5015</v>
      </c>
      <c r="C875" s="151" t="s">
        <v>5016</v>
      </c>
    </row>
    <row r="876" spans="1:3">
      <c r="A876" s="151" t="s">
        <v>5014</v>
      </c>
      <c r="B876" s="151" t="s">
        <v>1525</v>
      </c>
      <c r="C876" s="151" t="s">
        <v>4999</v>
      </c>
    </row>
    <row r="877" spans="1:3">
      <c r="A877" s="151" t="s">
        <v>5014</v>
      </c>
      <c r="B877" s="151" t="s">
        <v>1527</v>
      </c>
      <c r="C877" s="151" t="s">
        <v>5017</v>
      </c>
    </row>
    <row r="879" spans="1:3">
      <c r="A879" s="151" t="s">
        <v>5018</v>
      </c>
      <c r="B879" s="151" t="s">
        <v>5019</v>
      </c>
      <c r="C879" s="151" t="s">
        <v>5020</v>
      </c>
    </row>
    <row r="880" spans="1:3">
      <c r="A880" s="151" t="s">
        <v>5018</v>
      </c>
      <c r="B880" s="151" t="s">
        <v>5021</v>
      </c>
      <c r="C880" s="151" t="s">
        <v>5022</v>
      </c>
    </row>
  </sheetData>
  <autoFilter ref="A1:H1" xr:uid="{00000000-0001-0000-0100-000000000000}"/>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6" ma:contentTypeDescription="Crée un document." ma:contentTypeScope="" ma:versionID="58f145167c2c00d53ee51de3e8a62081">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888336e97189ac95d5a72ec00334df62"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4BC3B2-666A-4CDE-B217-F8EC0A440156}"/>
</file>

<file path=customXml/itemProps2.xml><?xml version="1.0" encoding="utf-8"?>
<ds:datastoreItem xmlns:ds="http://schemas.openxmlformats.org/officeDocument/2006/customXml" ds:itemID="{377D33D1-5509-4453-8616-9442DE7345E5}"/>
</file>

<file path=customXml/itemProps3.xml><?xml version="1.0" encoding="utf-8"?>
<ds:datastoreItem xmlns:ds="http://schemas.openxmlformats.org/officeDocument/2006/customXml" ds:itemID="{B9F570BC-C26B-493F-889D-1CB508F4AD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ZONGO</cp:lastModifiedBy>
  <cp:revision/>
  <dcterms:created xsi:type="dcterms:W3CDTF">2022-12-08T15:30:53Z</dcterms:created>
  <dcterms:modified xsi:type="dcterms:W3CDTF">2023-09-29T08:05:44Z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