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26" documentId="11_9DC323B948AD330CFF6FD9C9A8FB85DF2C4B5AAF" xr6:coauthVersionLast="47" xr6:coauthVersionMax="47" xr10:uidLastSave="{6754CF3F-D74F-434F-BB58-3AB8B6E95381}"/>
  <bookViews>
    <workbookView xWindow="-110" yWindow="-110" windowWidth="21820" windowHeight="13120" firstSheet="1" activeTab="3" xr2:uid="{00000000-000D-0000-FFFF-FFFF00000000}"/>
  </bookViews>
  <sheets>
    <sheet name="READ_Me" sheetId="9" r:id="rId1"/>
    <sheet name="Table_National" sheetId="6" r:id="rId2"/>
    <sheet name="Table_Region" sheetId="5" r:id="rId3"/>
    <sheet name="Table_District" sheetId="8" r:id="rId4"/>
    <sheet name="National" sheetId="1" r:id="rId5"/>
    <sheet name="Région" sheetId="2" r:id="rId6"/>
    <sheet name="District" sheetId="4" r:id="rId7"/>
  </sheets>
  <definedNames>
    <definedName name="_xlnm._FilterDatabase" localSheetId="6" hidden="1">District!$A$1:$AJ$342</definedName>
    <definedName name="_xlnm._FilterDatabase" localSheetId="4" hidden="1">National!$A$1:$L$254</definedName>
    <definedName name="_xlnm._FilterDatabase" localSheetId="5" hidden="1">Région!$A$1:$Q$354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3" i="1" l="1"/>
  <c r="J83" i="1"/>
  <c r="I83" i="1"/>
  <c r="K69" i="1"/>
  <c r="I69" i="1"/>
  <c r="J69" i="1"/>
  <c r="K254" i="1"/>
  <c r="J254" i="1"/>
  <c r="I254" i="1"/>
  <c r="I82" i="4" l="1"/>
  <c r="J82" i="4"/>
  <c r="I83" i="4"/>
  <c r="J83" i="4"/>
  <c r="I84" i="4"/>
  <c r="J84" i="4"/>
  <c r="I85" i="4"/>
  <c r="J85" i="4"/>
  <c r="I86" i="4"/>
  <c r="J86" i="4"/>
  <c r="I87" i="4"/>
  <c r="J87" i="4"/>
  <c r="I88" i="4"/>
  <c r="J88" i="4"/>
  <c r="I89" i="4"/>
  <c r="J89" i="4"/>
  <c r="I90" i="4"/>
  <c r="J90" i="4"/>
  <c r="I78" i="4"/>
  <c r="J78" i="4"/>
  <c r="I79" i="4"/>
  <c r="J79" i="4"/>
  <c r="I80" i="4"/>
  <c r="J80" i="4"/>
  <c r="I76" i="4"/>
  <c r="J76" i="4"/>
  <c r="I77" i="4"/>
  <c r="J77" i="4"/>
  <c r="I81" i="4"/>
  <c r="J81" i="4"/>
  <c r="AH75" i="4" l="1"/>
  <c r="AG75" i="4"/>
  <c r="AF75" i="4"/>
  <c r="AE75" i="4"/>
  <c r="AD75" i="4"/>
  <c r="AC75" i="4"/>
  <c r="AB75" i="4"/>
  <c r="AA75" i="4"/>
  <c r="Z75" i="4"/>
  <c r="Y75" i="4"/>
  <c r="X75" i="4"/>
  <c r="W75" i="4"/>
  <c r="V75" i="4"/>
  <c r="U75" i="4"/>
  <c r="T75" i="4"/>
  <c r="S75" i="4"/>
  <c r="R75" i="4"/>
  <c r="Q75" i="4"/>
  <c r="P75" i="4"/>
  <c r="O75" i="4"/>
  <c r="N75" i="4"/>
  <c r="M75" i="4"/>
  <c r="L75" i="4"/>
  <c r="K75" i="4"/>
  <c r="I68" i="4"/>
  <c r="J68" i="4"/>
  <c r="I69" i="4"/>
  <c r="J69" i="4"/>
  <c r="I70" i="4"/>
  <c r="J70" i="4"/>
  <c r="I71" i="4"/>
  <c r="J71" i="4"/>
  <c r="I72" i="4"/>
  <c r="J72" i="4"/>
  <c r="I73" i="4"/>
  <c r="J73" i="4"/>
  <c r="I74" i="4"/>
  <c r="J74" i="4"/>
  <c r="I75" i="4"/>
  <c r="J75" i="4"/>
  <c r="N240" i="2"/>
  <c r="N239" i="2"/>
  <c r="M241" i="2"/>
  <c r="M240" i="2"/>
  <c r="M239" i="2"/>
  <c r="L241" i="2"/>
  <c r="L240" i="2"/>
  <c r="L239" i="2"/>
  <c r="K241" i="2"/>
  <c r="K240" i="2"/>
  <c r="K239" i="2"/>
  <c r="I209" i="2" l="1"/>
  <c r="J209" i="2"/>
  <c r="I210" i="2"/>
  <c r="J210" i="2"/>
  <c r="I211" i="2"/>
  <c r="J211" i="2"/>
  <c r="I212" i="2"/>
  <c r="J212" i="2"/>
  <c r="I213" i="2"/>
  <c r="J213" i="2"/>
  <c r="I214" i="2"/>
  <c r="J214" i="2"/>
  <c r="I90" i="2"/>
  <c r="J90" i="2"/>
  <c r="I91" i="2"/>
  <c r="J91" i="2"/>
  <c r="I92" i="2"/>
  <c r="J92" i="2"/>
  <c r="I93" i="2"/>
  <c r="J93" i="2"/>
  <c r="I94" i="2"/>
  <c r="J94"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46" i="2"/>
  <c r="J146" i="2"/>
  <c r="I147" i="2"/>
  <c r="J147" i="2"/>
  <c r="I148" i="2"/>
  <c r="J148" i="2"/>
  <c r="I149" i="2"/>
  <c r="J149" i="2"/>
  <c r="I150" i="2"/>
  <c r="J150" i="2"/>
  <c r="I151" i="2"/>
  <c r="J151" i="2"/>
  <c r="I152" i="2"/>
  <c r="J152" i="2"/>
  <c r="I153" i="2"/>
  <c r="J153" i="2"/>
  <c r="I154" i="2"/>
  <c r="J154" i="2"/>
  <c r="I155" i="2"/>
  <c r="J155" i="2"/>
  <c r="I156" i="2"/>
  <c r="J156" i="2"/>
  <c r="I157" i="2"/>
  <c r="J157" i="2"/>
  <c r="I158" i="2"/>
  <c r="J158" i="2"/>
  <c r="I159" i="2"/>
  <c r="J159" i="2"/>
  <c r="I160" i="2"/>
  <c r="J16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77" i="2"/>
  <c r="J177" i="2"/>
  <c r="I178" i="2"/>
  <c r="J178" i="2"/>
  <c r="I179" i="2"/>
  <c r="J179" i="2"/>
  <c r="I180" i="2"/>
  <c r="J180" i="2"/>
  <c r="I181" i="2"/>
  <c r="J181" i="2"/>
  <c r="I182" i="2"/>
  <c r="J182" i="2"/>
  <c r="I183" i="2"/>
  <c r="J183" i="2"/>
  <c r="I184" i="2"/>
  <c r="J184" i="2"/>
  <c r="I185" i="2"/>
  <c r="J185" i="2"/>
  <c r="I186" i="2"/>
  <c r="J186" i="2"/>
  <c r="I187" i="2"/>
  <c r="J187" i="2"/>
  <c r="I188" i="2"/>
  <c r="J188" i="2"/>
  <c r="I189" i="2"/>
  <c r="J189" i="2"/>
  <c r="I190" i="2"/>
  <c r="J190" i="2"/>
  <c r="I191" i="2"/>
  <c r="J191" i="2"/>
  <c r="I192" i="2"/>
  <c r="J192" i="2"/>
  <c r="I193" i="2"/>
  <c r="J193" i="2"/>
  <c r="I194" i="2"/>
  <c r="J194" i="2"/>
  <c r="I195" i="2"/>
  <c r="J195" i="2"/>
  <c r="I196" i="2"/>
  <c r="J196" i="2"/>
  <c r="I197" i="2"/>
  <c r="J197" i="2"/>
  <c r="I198" i="2"/>
  <c r="J198" i="2"/>
  <c r="I199" i="2"/>
  <c r="J199" i="2"/>
  <c r="I200" i="2"/>
  <c r="J200" i="2"/>
  <c r="I201" i="2"/>
  <c r="J201" i="2"/>
  <c r="I202" i="2"/>
  <c r="J202" i="2"/>
  <c r="I203" i="2"/>
  <c r="J203" i="2"/>
  <c r="I204" i="2"/>
  <c r="J204" i="2"/>
  <c r="I205" i="2"/>
  <c r="J205" i="2"/>
  <c r="I206" i="2"/>
  <c r="J206" i="2"/>
  <c r="I207" i="2"/>
  <c r="J207" i="2"/>
  <c r="I208" i="2"/>
  <c r="J208" i="2"/>
  <c r="I215" i="2"/>
  <c r="J215" i="2"/>
  <c r="I216" i="2"/>
  <c r="J216" i="2"/>
  <c r="I217" i="2"/>
  <c r="J217" i="2"/>
  <c r="I218" i="2"/>
  <c r="J218" i="2"/>
  <c r="I219" i="2"/>
  <c r="J219" i="2"/>
  <c r="I220" i="2"/>
  <c r="J220" i="2"/>
  <c r="I221" i="2"/>
  <c r="J221" i="2"/>
  <c r="I222" i="2"/>
  <c r="J222" i="2"/>
  <c r="I223" i="2"/>
  <c r="J223" i="2"/>
  <c r="I224" i="2"/>
  <c r="J224" i="2"/>
  <c r="I225" i="2"/>
  <c r="J225" i="2"/>
  <c r="I226" i="2"/>
  <c r="J226" i="2"/>
  <c r="I227" i="2"/>
  <c r="J227" i="2"/>
  <c r="I228" i="2"/>
  <c r="J228" i="2"/>
  <c r="I229" i="2"/>
  <c r="J229" i="2"/>
  <c r="I230" i="2"/>
  <c r="J230" i="2"/>
  <c r="I231" i="2"/>
  <c r="J231" i="2"/>
  <c r="I232" i="2"/>
  <c r="J232" i="2"/>
  <c r="I233" i="2"/>
  <c r="J233" i="2"/>
  <c r="I234" i="2"/>
  <c r="J234" i="2"/>
  <c r="I235" i="2"/>
  <c r="J235" i="2"/>
  <c r="I236" i="2"/>
  <c r="J236" i="2"/>
  <c r="I237" i="2"/>
  <c r="J237" i="2"/>
  <c r="I238" i="2"/>
  <c r="J238" i="2"/>
  <c r="I239" i="2"/>
  <c r="J239" i="2"/>
  <c r="I240" i="2"/>
  <c r="J240" i="2"/>
  <c r="I241" i="2"/>
  <c r="J241" i="2"/>
  <c r="I242" i="2"/>
  <c r="J242" i="2"/>
  <c r="I243" i="2"/>
  <c r="J243" i="2"/>
  <c r="I244" i="2"/>
  <c r="J244" i="2"/>
  <c r="I245" i="2"/>
  <c r="J245" i="2"/>
  <c r="I246" i="2"/>
  <c r="J246" i="2"/>
  <c r="I247" i="2"/>
  <c r="J247" i="2"/>
  <c r="I248" i="2"/>
  <c r="J248" i="2"/>
  <c r="I249" i="2"/>
  <c r="J249" i="2"/>
  <c r="I250" i="2"/>
  <c r="J250" i="2"/>
  <c r="I251" i="2"/>
  <c r="J251" i="2"/>
  <c r="I252" i="2"/>
  <c r="J252" i="2"/>
  <c r="I253" i="2"/>
  <c r="J253" i="2"/>
  <c r="I254" i="2"/>
  <c r="J254" i="2"/>
  <c r="I255" i="2"/>
  <c r="J255" i="2"/>
  <c r="I256" i="2"/>
  <c r="J256" i="2"/>
  <c r="I257" i="2"/>
  <c r="J257" i="2"/>
  <c r="I258" i="2"/>
  <c r="J258" i="2"/>
  <c r="I259" i="2"/>
  <c r="J259" i="2"/>
  <c r="I260" i="2"/>
  <c r="J260" i="2"/>
  <c r="I261" i="2"/>
  <c r="J261" i="2"/>
  <c r="I262" i="2"/>
  <c r="J262" i="2"/>
  <c r="I263" i="2"/>
  <c r="J263" i="2"/>
  <c r="I264" i="2"/>
  <c r="J264" i="2"/>
  <c r="I265" i="2"/>
  <c r="J265" i="2"/>
  <c r="I266" i="2"/>
  <c r="J266" i="2"/>
  <c r="I267" i="2"/>
  <c r="J267" i="2"/>
  <c r="I268" i="2"/>
  <c r="J268" i="2"/>
  <c r="I269" i="2"/>
  <c r="J269" i="2"/>
  <c r="I270" i="2"/>
  <c r="J270" i="2"/>
  <c r="I271" i="2"/>
  <c r="J271" i="2"/>
  <c r="I272" i="2"/>
  <c r="J272" i="2"/>
  <c r="I273" i="2"/>
  <c r="J273" i="2"/>
  <c r="I274" i="2"/>
  <c r="J274" i="2"/>
  <c r="I275" i="2"/>
  <c r="J275" i="2"/>
  <c r="I276" i="2"/>
  <c r="J276" i="2"/>
  <c r="I277" i="2"/>
  <c r="J277" i="2"/>
  <c r="I278" i="2"/>
  <c r="J278" i="2"/>
  <c r="I279" i="2"/>
  <c r="J279" i="2"/>
  <c r="I280" i="2"/>
  <c r="J280" i="2"/>
  <c r="I281" i="2"/>
  <c r="J281" i="2"/>
  <c r="I282" i="2"/>
  <c r="J282" i="2"/>
  <c r="I283" i="2"/>
  <c r="J283" i="2"/>
  <c r="I284" i="2"/>
  <c r="J284" i="2"/>
  <c r="I285" i="2"/>
  <c r="J285" i="2"/>
  <c r="I286" i="2"/>
  <c r="J286" i="2"/>
  <c r="I287" i="2"/>
  <c r="J287" i="2"/>
  <c r="I288" i="2"/>
  <c r="J288" i="2"/>
  <c r="I289" i="2"/>
  <c r="J289" i="2"/>
  <c r="I290" i="2"/>
  <c r="J290" i="2"/>
  <c r="I291" i="2"/>
  <c r="J291" i="2"/>
  <c r="I292" i="2"/>
  <c r="J292" i="2"/>
  <c r="I293" i="2"/>
  <c r="J293" i="2"/>
  <c r="I294" i="2"/>
  <c r="J294" i="2"/>
  <c r="I295" i="2"/>
  <c r="J295" i="2"/>
  <c r="I296" i="2"/>
  <c r="J296" i="2"/>
  <c r="I297" i="2"/>
  <c r="J297" i="2"/>
  <c r="I298" i="2"/>
  <c r="J298" i="2"/>
  <c r="I299" i="2"/>
  <c r="J299" i="2"/>
  <c r="I300" i="2"/>
  <c r="J300" i="2"/>
  <c r="I301" i="2"/>
  <c r="J301" i="2"/>
  <c r="I302" i="2"/>
  <c r="J302" i="2"/>
  <c r="I303" i="2"/>
  <c r="J303" i="2"/>
  <c r="I304" i="2"/>
  <c r="J304" i="2"/>
  <c r="I305" i="2"/>
  <c r="J305" i="2"/>
  <c r="I306" i="2"/>
  <c r="J306" i="2"/>
  <c r="I307" i="2"/>
  <c r="J307" i="2"/>
  <c r="I308" i="2"/>
  <c r="J308" i="2"/>
  <c r="I309" i="2"/>
  <c r="J309" i="2"/>
  <c r="I310" i="2"/>
  <c r="J310" i="2"/>
  <c r="I311" i="2"/>
  <c r="J311" i="2"/>
  <c r="I312" i="2"/>
  <c r="J312" i="2"/>
  <c r="I313" i="2"/>
  <c r="J313" i="2"/>
  <c r="I314" i="2"/>
  <c r="J314" i="2"/>
  <c r="I315" i="2"/>
  <c r="J315" i="2"/>
  <c r="I316" i="2"/>
  <c r="J316" i="2"/>
  <c r="I317" i="2"/>
  <c r="J317" i="2"/>
  <c r="I318" i="2"/>
  <c r="J318" i="2"/>
  <c r="I319" i="2"/>
  <c r="J319" i="2"/>
  <c r="I320" i="2"/>
  <c r="J320" i="2"/>
  <c r="I321" i="2"/>
  <c r="J321" i="2"/>
  <c r="I322" i="2"/>
  <c r="J322" i="2"/>
  <c r="I323" i="2"/>
  <c r="J323" i="2"/>
  <c r="I324" i="2"/>
  <c r="J324" i="2"/>
  <c r="I325" i="2"/>
  <c r="J325" i="2"/>
  <c r="I326" i="2"/>
  <c r="J326" i="2"/>
  <c r="I327" i="2"/>
  <c r="J327" i="2"/>
  <c r="I328" i="2"/>
  <c r="J328" i="2"/>
  <c r="I329" i="2"/>
  <c r="J329" i="2"/>
  <c r="I330" i="2"/>
  <c r="J330" i="2"/>
  <c r="I331" i="2"/>
  <c r="J331" i="2"/>
  <c r="I332" i="2"/>
  <c r="J332" i="2"/>
  <c r="I333" i="2"/>
  <c r="J333" i="2"/>
  <c r="I334" i="2"/>
  <c r="J334" i="2"/>
  <c r="I335" i="2"/>
  <c r="J335" i="2"/>
  <c r="I336" i="2"/>
  <c r="J336" i="2"/>
  <c r="I337" i="2"/>
  <c r="J337" i="2"/>
  <c r="I338" i="2"/>
  <c r="J338" i="2"/>
  <c r="I339" i="2"/>
  <c r="J339" i="2"/>
  <c r="I340" i="2"/>
  <c r="J340" i="2"/>
  <c r="I341" i="2"/>
  <c r="J341" i="2"/>
  <c r="I342" i="2"/>
  <c r="J342" i="2"/>
  <c r="I343" i="2"/>
  <c r="J343" i="2"/>
  <c r="I344" i="2"/>
  <c r="J344" i="2"/>
  <c r="I345" i="2"/>
  <c r="J345" i="2"/>
  <c r="I346" i="2"/>
  <c r="J346" i="2"/>
  <c r="C120" i="5"/>
  <c r="B112" i="5"/>
  <c r="B114" i="5"/>
  <c r="D129" i="5"/>
  <c r="D127" i="5"/>
  <c r="I45" i="2"/>
  <c r="J45" i="2"/>
  <c r="I46" i="2"/>
  <c r="J46" i="2"/>
  <c r="I47" i="2"/>
  <c r="J47" i="2"/>
  <c r="I48" i="2"/>
  <c r="J48" i="2"/>
  <c r="I49" i="2"/>
  <c r="J49" i="2"/>
  <c r="I50" i="2"/>
  <c r="J50" i="2"/>
  <c r="I51" i="2"/>
  <c r="J51" i="2"/>
  <c r="I52" i="2"/>
  <c r="J52" i="2"/>
  <c r="I53" i="2"/>
  <c r="J53" i="2"/>
  <c r="I54" i="2"/>
  <c r="J54" i="2"/>
  <c r="I55" i="2"/>
  <c r="J55" i="2"/>
  <c r="E68" i="5"/>
  <c r="B72" i="5"/>
  <c r="B74" i="5"/>
  <c r="B54" i="5"/>
  <c r="B56" i="5"/>
  <c r="E59" i="5"/>
  <c r="E61" i="5"/>
  <c r="B42" i="5"/>
  <c r="B43" i="5"/>
  <c r="B44" i="5"/>
  <c r="B47" i="5"/>
  <c r="B39" i="5"/>
  <c r="I16" i="2"/>
  <c r="J16" i="2"/>
  <c r="I17" i="2"/>
  <c r="J17" i="2"/>
  <c r="I18" i="2"/>
  <c r="J18" i="2"/>
  <c r="I19" i="2"/>
  <c r="J19" i="2"/>
  <c r="B68" i="5" s="1"/>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D28" i="5"/>
  <c r="D29" i="5"/>
  <c r="C19" i="5"/>
  <c r="D19" i="5"/>
  <c r="C21" i="5"/>
  <c r="D21" i="5"/>
  <c r="C10" i="5"/>
  <c r="D10" i="5"/>
  <c r="D11" i="5"/>
  <c r="C12" i="5"/>
  <c r="D12" i="5"/>
  <c r="I3" i="2"/>
  <c r="J3" i="2"/>
  <c r="I4" i="2"/>
  <c r="J4" i="2"/>
  <c r="I5" i="2"/>
  <c r="J5" i="2"/>
  <c r="B67" i="5" s="1"/>
  <c r="I6" i="2"/>
  <c r="J6" i="2"/>
  <c r="I7" i="2"/>
  <c r="J7" i="2"/>
  <c r="I8" i="2"/>
  <c r="J8" i="2"/>
  <c r="I9" i="2"/>
  <c r="J9" i="2"/>
  <c r="I10" i="2"/>
  <c r="J10" i="2"/>
  <c r="I11" i="2"/>
  <c r="J11" i="2"/>
  <c r="I12" i="2"/>
  <c r="J12" i="2"/>
  <c r="I13" i="2"/>
  <c r="J13" i="2"/>
  <c r="B120" i="5" s="1"/>
  <c r="I14" i="2"/>
  <c r="J14" i="2"/>
  <c r="I15" i="2"/>
  <c r="J15" i="2"/>
  <c r="J2" i="2"/>
  <c r="D270" i="5" s="1"/>
  <c r="I2" i="2"/>
  <c r="B61" i="5" l="1"/>
  <c r="B73" i="5"/>
  <c r="D128" i="5"/>
  <c r="C113" i="5"/>
  <c r="D20" i="5"/>
  <c r="C28" i="5"/>
  <c r="E39" i="5"/>
  <c r="E42" i="5"/>
  <c r="B60" i="5"/>
  <c r="B55" i="5"/>
  <c r="E72" i="5"/>
  <c r="E128" i="5"/>
  <c r="C112" i="5"/>
  <c r="E184" i="5"/>
  <c r="D200" i="5"/>
  <c r="D220" i="5"/>
  <c r="D262" i="5"/>
  <c r="D254" i="5"/>
  <c r="D246" i="5"/>
  <c r="D282" i="5"/>
  <c r="D274" i="5"/>
  <c r="C200" i="5"/>
  <c r="C282" i="5"/>
  <c r="B71" i="5"/>
  <c r="C190" i="5"/>
  <c r="D211" i="5"/>
  <c r="D230" i="5"/>
  <c r="D260" i="5"/>
  <c r="D252" i="5"/>
  <c r="D244" i="5"/>
  <c r="D280" i="5"/>
  <c r="D272" i="5"/>
  <c r="C220" i="5"/>
  <c r="C246" i="5"/>
  <c r="B59" i="5"/>
  <c r="D130" i="5"/>
  <c r="C27" i="5"/>
  <c r="B46" i="5"/>
  <c r="E40" i="5"/>
  <c r="B58" i="5"/>
  <c r="E67" i="5"/>
  <c r="E70" i="5"/>
  <c r="E130" i="5"/>
  <c r="C122" i="5"/>
  <c r="D190" i="5"/>
  <c r="E211" i="5"/>
  <c r="C230" i="5"/>
  <c r="C260" i="5"/>
  <c r="C252" i="5"/>
  <c r="C244" i="5"/>
  <c r="C280" i="5"/>
  <c r="C272" i="5"/>
  <c r="C262" i="5"/>
  <c r="C274" i="5"/>
  <c r="B41" i="5"/>
  <c r="D119" i="5"/>
  <c r="D30" i="5"/>
  <c r="B45" i="5"/>
  <c r="B40" i="5"/>
  <c r="E57" i="5"/>
  <c r="B75" i="5"/>
  <c r="B70" i="5"/>
  <c r="D111" i="5"/>
  <c r="B122" i="5"/>
  <c r="D192" i="5"/>
  <c r="E212" i="5"/>
  <c r="D228" i="5"/>
  <c r="D258" i="5"/>
  <c r="D250" i="5"/>
  <c r="D242" i="5"/>
  <c r="D278" i="5"/>
  <c r="D184" i="5"/>
  <c r="C254" i="5"/>
  <c r="E46" i="5"/>
  <c r="B152" i="5"/>
  <c r="B151" i="5"/>
  <c r="B127" i="5"/>
  <c r="B166" i="5"/>
  <c r="B168" i="5"/>
  <c r="B170" i="5"/>
  <c r="B172" i="5"/>
  <c r="E165" i="5"/>
  <c r="C167" i="5"/>
  <c r="B138" i="5"/>
  <c r="D171" i="5"/>
  <c r="C166" i="5"/>
  <c r="C168" i="5"/>
  <c r="C170" i="5"/>
  <c r="C172" i="5"/>
  <c r="D165" i="5"/>
  <c r="D166" i="5"/>
  <c r="D168" i="5"/>
  <c r="D170" i="5"/>
  <c r="D172" i="5"/>
  <c r="C165" i="5"/>
  <c r="C169" i="5"/>
  <c r="E166" i="5"/>
  <c r="E168" i="5"/>
  <c r="E170" i="5"/>
  <c r="E172" i="5"/>
  <c r="B165" i="5"/>
  <c r="C173" i="5"/>
  <c r="D169" i="5"/>
  <c r="B167" i="5"/>
  <c r="B169" i="5"/>
  <c r="B171" i="5"/>
  <c r="B173" i="5"/>
  <c r="C184" i="5"/>
  <c r="C171" i="5"/>
  <c r="D173" i="5"/>
  <c r="E167" i="5"/>
  <c r="E169" i="5"/>
  <c r="E171" i="5"/>
  <c r="E173" i="5"/>
  <c r="D167" i="5"/>
  <c r="E435" i="5"/>
  <c r="B425" i="5"/>
  <c r="B423" i="5"/>
  <c r="B417" i="5"/>
  <c r="E415" i="5"/>
  <c r="B409" i="5"/>
  <c r="E407" i="5"/>
  <c r="B397" i="5"/>
  <c r="B399" i="5"/>
  <c r="E395" i="5"/>
  <c r="B387" i="5"/>
  <c r="B389" i="5"/>
  <c r="E385" i="5"/>
  <c r="B377" i="5"/>
  <c r="B379" i="5"/>
  <c r="E375" i="5"/>
  <c r="B353" i="5"/>
  <c r="B355" i="5"/>
  <c r="B357" i="5"/>
  <c r="B359" i="5"/>
  <c r="B361" i="5"/>
  <c r="B363" i="5"/>
  <c r="D435" i="5"/>
  <c r="C425" i="5"/>
  <c r="E423" i="5"/>
  <c r="C417" i="5"/>
  <c r="D415" i="5"/>
  <c r="C409" i="5"/>
  <c r="D407" i="5"/>
  <c r="C397" i="5"/>
  <c r="C399" i="5"/>
  <c r="D395" i="5"/>
  <c r="C387" i="5"/>
  <c r="C389" i="5"/>
  <c r="D385" i="5"/>
  <c r="C377" i="5"/>
  <c r="C379" i="5"/>
  <c r="D375" i="5"/>
  <c r="C353" i="5"/>
  <c r="C355" i="5"/>
  <c r="C357" i="5"/>
  <c r="C359" i="5"/>
  <c r="C361" i="5"/>
  <c r="C363" i="5"/>
  <c r="C435" i="5"/>
  <c r="D425" i="5"/>
  <c r="D423" i="5"/>
  <c r="D417" i="5"/>
  <c r="C415" i="5"/>
  <c r="D409" i="5"/>
  <c r="C407" i="5"/>
  <c r="D397" i="5"/>
  <c r="D399" i="5"/>
  <c r="C395" i="5"/>
  <c r="D387" i="5"/>
  <c r="D389" i="5"/>
  <c r="C385" i="5"/>
  <c r="D377" i="5"/>
  <c r="D379" i="5"/>
  <c r="C375" i="5"/>
  <c r="D353" i="5"/>
  <c r="D355" i="5"/>
  <c r="D357" i="5"/>
  <c r="D359" i="5"/>
  <c r="D361" i="5"/>
  <c r="D363" i="5"/>
  <c r="D365" i="5"/>
  <c r="B435" i="5"/>
  <c r="B335" i="5"/>
  <c r="E425" i="5"/>
  <c r="C423" i="5"/>
  <c r="E417" i="5"/>
  <c r="B415" i="5"/>
  <c r="E409" i="5"/>
  <c r="B407" i="5"/>
  <c r="E397" i="5"/>
  <c r="E399" i="5"/>
  <c r="B395" i="5"/>
  <c r="E387" i="5"/>
  <c r="E389" i="5"/>
  <c r="B385" i="5"/>
  <c r="E377" i="5"/>
  <c r="E379" i="5"/>
  <c r="B375" i="5"/>
  <c r="E353" i="5"/>
  <c r="E355" i="5"/>
  <c r="E357" i="5"/>
  <c r="E359" i="5"/>
  <c r="E361" i="5"/>
  <c r="E363" i="5"/>
  <c r="E365" i="5"/>
  <c r="E437" i="5"/>
  <c r="E433" i="5"/>
  <c r="B424" i="5"/>
  <c r="B426" i="5"/>
  <c r="B416" i="5"/>
  <c r="B418" i="5"/>
  <c r="B408" i="5"/>
  <c r="B410" i="5"/>
  <c r="B396" i="5"/>
  <c r="B398" i="5"/>
  <c r="B400" i="5"/>
  <c r="B386" i="5"/>
  <c r="B388" i="5"/>
  <c r="B390" i="5"/>
  <c r="B376" i="5"/>
  <c r="B378" i="5"/>
  <c r="B380" i="5"/>
  <c r="B352" i="5"/>
  <c r="B354" i="5"/>
  <c r="B356" i="5"/>
  <c r="B358" i="5"/>
  <c r="B360" i="5"/>
  <c r="B362" i="5"/>
  <c r="C416" i="5"/>
  <c r="E408" i="5"/>
  <c r="D398" i="5"/>
  <c r="C388" i="5"/>
  <c r="E376" i="5"/>
  <c r="D352" i="5"/>
  <c r="C358" i="5"/>
  <c r="E362" i="5"/>
  <c r="C351" i="5"/>
  <c r="C334" i="5"/>
  <c r="D336" i="5"/>
  <c r="D338" i="5"/>
  <c r="D340" i="5"/>
  <c r="D342" i="5"/>
  <c r="D344" i="5"/>
  <c r="D346" i="5"/>
  <c r="D299" i="5"/>
  <c r="D301" i="5"/>
  <c r="D303" i="5"/>
  <c r="D305" i="5"/>
  <c r="D307" i="5"/>
  <c r="D309" i="5"/>
  <c r="D311" i="5"/>
  <c r="D313" i="5"/>
  <c r="D315" i="5"/>
  <c r="D317" i="5"/>
  <c r="D319" i="5"/>
  <c r="D321" i="5"/>
  <c r="B320" i="5"/>
  <c r="D316" i="5"/>
  <c r="D396" i="5"/>
  <c r="E360" i="5"/>
  <c r="E339" i="5"/>
  <c r="E300" i="5"/>
  <c r="E312" i="5"/>
  <c r="E298" i="5"/>
  <c r="B433" i="5"/>
  <c r="C376" i="5"/>
  <c r="B336" i="5"/>
  <c r="B346" i="5"/>
  <c r="B307" i="5"/>
  <c r="B317" i="5"/>
  <c r="D408" i="5"/>
  <c r="B334" i="5"/>
  <c r="C301" i="5"/>
  <c r="C311" i="5"/>
  <c r="D437" i="5"/>
  <c r="D416" i="5"/>
  <c r="C410" i="5"/>
  <c r="E398" i="5"/>
  <c r="D388" i="5"/>
  <c r="C378" i="5"/>
  <c r="E352" i="5"/>
  <c r="D358" i="5"/>
  <c r="B364" i="5"/>
  <c r="B351" i="5"/>
  <c r="D334" i="5"/>
  <c r="E336" i="5"/>
  <c r="E338" i="5"/>
  <c r="E340" i="5"/>
  <c r="E342" i="5"/>
  <c r="E344" i="5"/>
  <c r="E346" i="5"/>
  <c r="E299" i="5"/>
  <c r="E301" i="5"/>
  <c r="E303" i="5"/>
  <c r="E305" i="5"/>
  <c r="E307" i="5"/>
  <c r="E309" i="5"/>
  <c r="E311" i="5"/>
  <c r="E313" i="5"/>
  <c r="E315" i="5"/>
  <c r="E317" i="5"/>
  <c r="E319" i="5"/>
  <c r="E321" i="5"/>
  <c r="B318" i="5"/>
  <c r="D320" i="5"/>
  <c r="C433" i="5"/>
  <c r="E390" i="5"/>
  <c r="D333" i="5"/>
  <c r="E343" i="5"/>
  <c r="E304" i="5"/>
  <c r="E314" i="5"/>
  <c r="E396" i="5"/>
  <c r="C362" i="5"/>
  <c r="B340" i="5"/>
  <c r="B301" i="5"/>
  <c r="B311" i="5"/>
  <c r="B321" i="5"/>
  <c r="C352" i="5"/>
  <c r="C338" i="5"/>
  <c r="C346" i="5"/>
  <c r="C309" i="5"/>
  <c r="C321" i="5"/>
  <c r="C437" i="5"/>
  <c r="C424" i="5"/>
  <c r="E416" i="5"/>
  <c r="D410" i="5"/>
  <c r="C400" i="5"/>
  <c r="E388" i="5"/>
  <c r="D378" i="5"/>
  <c r="C354" i="5"/>
  <c r="E358" i="5"/>
  <c r="C364" i="5"/>
  <c r="E351" i="5"/>
  <c r="E334" i="5"/>
  <c r="B337" i="5"/>
  <c r="B339" i="5"/>
  <c r="B341" i="5"/>
  <c r="B343" i="5"/>
  <c r="B345" i="5"/>
  <c r="E332" i="5"/>
  <c r="B300" i="5"/>
  <c r="B302" i="5"/>
  <c r="B304" i="5"/>
  <c r="B306" i="5"/>
  <c r="B308" i="5"/>
  <c r="B310" i="5"/>
  <c r="B312" i="5"/>
  <c r="B314" i="5"/>
  <c r="B316" i="5"/>
  <c r="D298" i="5"/>
  <c r="B298" i="5"/>
  <c r="E418" i="5"/>
  <c r="C356" i="5"/>
  <c r="E335" i="5"/>
  <c r="B332" i="5"/>
  <c r="E308" i="5"/>
  <c r="E318" i="5"/>
  <c r="C408" i="5"/>
  <c r="D356" i="5"/>
  <c r="B338" i="5"/>
  <c r="B344" i="5"/>
  <c r="B305" i="5"/>
  <c r="B315" i="5"/>
  <c r="D376" i="5"/>
  <c r="D351" i="5"/>
  <c r="C344" i="5"/>
  <c r="C307" i="5"/>
  <c r="C319" i="5"/>
  <c r="B437" i="5"/>
  <c r="D424" i="5"/>
  <c r="C418" i="5"/>
  <c r="E410" i="5"/>
  <c r="D400" i="5"/>
  <c r="C390" i="5"/>
  <c r="E378" i="5"/>
  <c r="D354" i="5"/>
  <c r="C360" i="5"/>
  <c r="D364" i="5"/>
  <c r="B333" i="5"/>
  <c r="C335" i="5"/>
  <c r="C337" i="5"/>
  <c r="C339" i="5"/>
  <c r="C341" i="5"/>
  <c r="C343" i="5"/>
  <c r="C345" i="5"/>
  <c r="D332" i="5"/>
  <c r="C300" i="5"/>
  <c r="C302" i="5"/>
  <c r="C304" i="5"/>
  <c r="C306" i="5"/>
  <c r="C308" i="5"/>
  <c r="C310" i="5"/>
  <c r="C312" i="5"/>
  <c r="C314" i="5"/>
  <c r="C316" i="5"/>
  <c r="C318" i="5"/>
  <c r="C320" i="5"/>
  <c r="C298" i="5"/>
  <c r="C426" i="5"/>
  <c r="D380" i="5"/>
  <c r="E337" i="5"/>
  <c r="E345" i="5"/>
  <c r="E306" i="5"/>
  <c r="E316" i="5"/>
  <c r="D386" i="5"/>
  <c r="C365" i="5"/>
  <c r="B342" i="5"/>
  <c r="B303" i="5"/>
  <c r="B313" i="5"/>
  <c r="E386" i="5"/>
  <c r="E356" i="5"/>
  <c r="C340" i="5"/>
  <c r="C303" i="5"/>
  <c r="C315" i="5"/>
  <c r="D433" i="5"/>
  <c r="E424" i="5"/>
  <c r="D418" i="5"/>
  <c r="C396" i="5"/>
  <c r="E400" i="5"/>
  <c r="D390" i="5"/>
  <c r="C380" i="5"/>
  <c r="E354" i="5"/>
  <c r="D360" i="5"/>
  <c r="E364" i="5"/>
  <c r="C333" i="5"/>
  <c r="D335" i="5"/>
  <c r="D337" i="5"/>
  <c r="D339" i="5"/>
  <c r="D341" i="5"/>
  <c r="D343" i="5"/>
  <c r="D345" i="5"/>
  <c r="C332" i="5"/>
  <c r="D300" i="5"/>
  <c r="D302" i="5"/>
  <c r="D304" i="5"/>
  <c r="D306" i="5"/>
  <c r="D308" i="5"/>
  <c r="D310" i="5"/>
  <c r="D312" i="5"/>
  <c r="D314" i="5"/>
  <c r="D318" i="5"/>
  <c r="C386" i="5"/>
  <c r="B365" i="5"/>
  <c r="E341" i="5"/>
  <c r="E302" i="5"/>
  <c r="E310" i="5"/>
  <c r="E320" i="5"/>
  <c r="D426" i="5"/>
  <c r="E380" i="5"/>
  <c r="E333" i="5"/>
  <c r="B299" i="5"/>
  <c r="B309" i="5"/>
  <c r="B319" i="5"/>
  <c r="C398" i="5"/>
  <c r="C336" i="5"/>
  <c r="C299" i="5"/>
  <c r="C313" i="5"/>
  <c r="E426" i="5"/>
  <c r="D362" i="5"/>
  <c r="C342" i="5"/>
  <c r="C305" i="5"/>
  <c r="C317" i="5"/>
  <c r="B269" i="5"/>
  <c r="B271" i="5"/>
  <c r="B273" i="5"/>
  <c r="B275" i="5"/>
  <c r="B277" i="5"/>
  <c r="B279" i="5"/>
  <c r="B281" i="5"/>
  <c r="E268" i="5"/>
  <c r="B241" i="5"/>
  <c r="B243" i="5"/>
  <c r="B245" i="5"/>
  <c r="B247" i="5"/>
  <c r="B249" i="5"/>
  <c r="B251" i="5"/>
  <c r="B253" i="5"/>
  <c r="B255" i="5"/>
  <c r="B257" i="5"/>
  <c r="B259" i="5"/>
  <c r="B261" i="5"/>
  <c r="B263" i="5"/>
  <c r="B212" i="5"/>
  <c r="B229" i="5"/>
  <c r="E227" i="5"/>
  <c r="B221" i="5"/>
  <c r="E219" i="5"/>
  <c r="D213" i="5"/>
  <c r="B199" i="5"/>
  <c r="B201" i="5"/>
  <c r="B191" i="5"/>
  <c r="B193" i="5"/>
  <c r="B183" i="5"/>
  <c r="C185" i="5"/>
  <c r="E120" i="5"/>
  <c r="E122" i="5"/>
  <c r="E112" i="5"/>
  <c r="E114" i="5"/>
  <c r="B130" i="5"/>
  <c r="B128" i="5"/>
  <c r="D69" i="5"/>
  <c r="D71" i="5"/>
  <c r="D73" i="5"/>
  <c r="D75" i="5"/>
  <c r="D54" i="5"/>
  <c r="D56" i="5"/>
  <c r="D58" i="5"/>
  <c r="D60" i="5"/>
  <c r="C53" i="5"/>
  <c r="D41" i="5"/>
  <c r="D43" i="5"/>
  <c r="D45" i="5"/>
  <c r="D47" i="5"/>
  <c r="B29" i="5"/>
  <c r="E27" i="5"/>
  <c r="B20" i="5"/>
  <c r="D18" i="5"/>
  <c r="B11" i="5"/>
  <c r="D241" i="5"/>
  <c r="D259" i="5"/>
  <c r="D229" i="5"/>
  <c r="C214" i="5"/>
  <c r="D193" i="5"/>
  <c r="C269" i="5"/>
  <c r="C271" i="5"/>
  <c r="C273" i="5"/>
  <c r="C275" i="5"/>
  <c r="C277" i="5"/>
  <c r="C279" i="5"/>
  <c r="C281" i="5"/>
  <c r="D268" i="5"/>
  <c r="C241" i="5"/>
  <c r="C243" i="5"/>
  <c r="C245" i="5"/>
  <c r="C247" i="5"/>
  <c r="C249" i="5"/>
  <c r="C251" i="5"/>
  <c r="C253" i="5"/>
  <c r="C255" i="5"/>
  <c r="C257" i="5"/>
  <c r="C259" i="5"/>
  <c r="C261" i="5"/>
  <c r="C263" i="5"/>
  <c r="B213" i="5"/>
  <c r="C229" i="5"/>
  <c r="D227" i="5"/>
  <c r="C221" i="5"/>
  <c r="D219" i="5"/>
  <c r="E213" i="5"/>
  <c r="C199" i="5"/>
  <c r="C201" i="5"/>
  <c r="C191" i="5"/>
  <c r="C193" i="5"/>
  <c r="C183" i="5"/>
  <c r="D185" i="5"/>
  <c r="B121" i="5"/>
  <c r="E119" i="5"/>
  <c r="B113" i="5"/>
  <c r="E111" i="5"/>
  <c r="E129" i="5"/>
  <c r="E127" i="5"/>
  <c r="E69" i="5"/>
  <c r="E71" i="5"/>
  <c r="E73" i="5"/>
  <c r="E75" i="5"/>
  <c r="E54" i="5"/>
  <c r="E56" i="5"/>
  <c r="E58" i="5"/>
  <c r="E60" i="5"/>
  <c r="B53" i="5"/>
  <c r="E41" i="5"/>
  <c r="E43" i="5"/>
  <c r="E45" i="5"/>
  <c r="E47" i="5"/>
  <c r="C29" i="5"/>
  <c r="D27" i="5"/>
  <c r="C20" i="5"/>
  <c r="C18" i="5"/>
  <c r="C11" i="5"/>
  <c r="D243" i="5"/>
  <c r="D261" i="5"/>
  <c r="C227" i="5"/>
  <c r="D199" i="5"/>
  <c r="D183" i="5"/>
  <c r="D269" i="5"/>
  <c r="D271" i="5"/>
  <c r="D273" i="5"/>
  <c r="D275" i="5"/>
  <c r="D277" i="5"/>
  <c r="D279" i="5"/>
  <c r="D281" i="5"/>
  <c r="C268" i="5"/>
  <c r="D245" i="5"/>
  <c r="D249" i="5"/>
  <c r="D251" i="5"/>
  <c r="D253" i="5"/>
  <c r="D255" i="5"/>
  <c r="D257" i="5"/>
  <c r="B214" i="5"/>
  <c r="C219" i="5"/>
  <c r="D191" i="5"/>
  <c r="E269" i="5"/>
  <c r="E271" i="5"/>
  <c r="E273" i="5"/>
  <c r="E275" i="5"/>
  <c r="E277" i="5"/>
  <c r="E279" i="5"/>
  <c r="E281" i="5"/>
  <c r="B268" i="5"/>
  <c r="E241" i="5"/>
  <c r="E243" i="5"/>
  <c r="E245" i="5"/>
  <c r="E247" i="5"/>
  <c r="E249" i="5"/>
  <c r="E251" i="5"/>
  <c r="E253" i="5"/>
  <c r="E255" i="5"/>
  <c r="E257" i="5"/>
  <c r="E259" i="5"/>
  <c r="E261" i="5"/>
  <c r="E263" i="5"/>
  <c r="B211" i="5"/>
  <c r="E229" i="5"/>
  <c r="B227" i="5"/>
  <c r="E221" i="5"/>
  <c r="B219" i="5"/>
  <c r="D214" i="5"/>
  <c r="E199" i="5"/>
  <c r="E201" i="5"/>
  <c r="E191" i="5"/>
  <c r="E193" i="5"/>
  <c r="E183" i="5"/>
  <c r="E182" i="5"/>
  <c r="D121" i="5"/>
  <c r="C119" i="5"/>
  <c r="D113" i="5"/>
  <c r="C111" i="5"/>
  <c r="C129" i="5"/>
  <c r="C127" i="5"/>
  <c r="C68" i="5"/>
  <c r="C70" i="5"/>
  <c r="C72" i="5"/>
  <c r="C74" i="5"/>
  <c r="D67" i="5"/>
  <c r="C55" i="5"/>
  <c r="C57" i="5"/>
  <c r="C59" i="5"/>
  <c r="C61" i="5"/>
  <c r="C40" i="5"/>
  <c r="C42" i="5"/>
  <c r="C44" i="5"/>
  <c r="C46" i="5"/>
  <c r="D39" i="5"/>
  <c r="E29" i="5"/>
  <c r="B27" i="5"/>
  <c r="E20" i="5"/>
  <c r="B18" i="5"/>
  <c r="E11" i="5"/>
  <c r="B270" i="5"/>
  <c r="B272" i="5"/>
  <c r="B274" i="5"/>
  <c r="B276" i="5"/>
  <c r="B278" i="5"/>
  <c r="B280" i="5"/>
  <c r="B282" i="5"/>
  <c r="B240" i="5"/>
  <c r="B242" i="5"/>
  <c r="B244" i="5"/>
  <c r="B246" i="5"/>
  <c r="B248" i="5"/>
  <c r="B250" i="5"/>
  <c r="B252" i="5"/>
  <c r="B254" i="5"/>
  <c r="B256" i="5"/>
  <c r="B258" i="5"/>
  <c r="B260" i="5"/>
  <c r="B262" i="5"/>
  <c r="E239" i="5"/>
  <c r="B228" i="5"/>
  <c r="B230" i="5"/>
  <c r="B220" i="5"/>
  <c r="B222" i="5"/>
  <c r="C212" i="5"/>
  <c r="E214" i="5"/>
  <c r="B200" i="5"/>
  <c r="E198" i="5"/>
  <c r="B192" i="5"/>
  <c r="E190" i="5"/>
  <c r="B184" i="5"/>
  <c r="D182" i="5"/>
  <c r="E121" i="5"/>
  <c r="B119" i="5"/>
  <c r="E113" i="5"/>
  <c r="B111" i="5"/>
  <c r="B129" i="5"/>
  <c r="D68" i="5"/>
  <c r="D70" i="5"/>
  <c r="D72" i="5"/>
  <c r="D74" i="5"/>
  <c r="C67" i="5"/>
  <c r="D55" i="5"/>
  <c r="D57" i="5"/>
  <c r="D59" i="5"/>
  <c r="D61" i="5"/>
  <c r="D40" i="5"/>
  <c r="D42" i="5"/>
  <c r="D44" i="5"/>
  <c r="D46" i="5"/>
  <c r="C39" i="5"/>
  <c r="B28" i="5"/>
  <c r="B30" i="5"/>
  <c r="B19" i="5"/>
  <c r="B21" i="5"/>
  <c r="B10" i="5"/>
  <c r="B12" i="5"/>
  <c r="E270" i="5"/>
  <c r="E272" i="5"/>
  <c r="E274" i="5"/>
  <c r="E276" i="5"/>
  <c r="E278" i="5"/>
  <c r="E280" i="5"/>
  <c r="E282" i="5"/>
  <c r="E240" i="5"/>
  <c r="E242" i="5"/>
  <c r="E244" i="5"/>
  <c r="E246" i="5"/>
  <c r="E248" i="5"/>
  <c r="E250" i="5"/>
  <c r="E252" i="5"/>
  <c r="E254" i="5"/>
  <c r="E256" i="5"/>
  <c r="E258" i="5"/>
  <c r="E260" i="5"/>
  <c r="E262" i="5"/>
  <c r="B239" i="5"/>
  <c r="E228" i="5"/>
  <c r="E230" i="5"/>
  <c r="E220" i="5"/>
  <c r="E222" i="5"/>
  <c r="C213" i="5"/>
  <c r="C211" i="5"/>
  <c r="E200" i="5"/>
  <c r="B198" i="5"/>
  <c r="E192" i="5"/>
  <c r="B190" i="5"/>
  <c r="B185" i="5"/>
  <c r="D120" i="5"/>
  <c r="D122" i="5"/>
  <c r="D112" i="5"/>
  <c r="D114" i="5"/>
  <c r="C130" i="5"/>
  <c r="C128" i="5"/>
  <c r="C69" i="5"/>
  <c r="C71" i="5"/>
  <c r="C73" i="5"/>
  <c r="C75" i="5"/>
  <c r="C54" i="5"/>
  <c r="C56" i="5"/>
  <c r="C58" i="5"/>
  <c r="C60" i="5"/>
  <c r="D53" i="5"/>
  <c r="C41" i="5"/>
  <c r="C43" i="5"/>
  <c r="C45" i="5"/>
  <c r="C47" i="5"/>
  <c r="E28" i="5"/>
  <c r="E30" i="5"/>
  <c r="E19" i="5"/>
  <c r="E21" i="5"/>
  <c r="E10" i="5"/>
  <c r="E12" i="5"/>
  <c r="D247" i="5"/>
  <c r="D263" i="5"/>
  <c r="D221" i="5"/>
  <c r="D201" i="5"/>
  <c r="E185" i="5"/>
  <c r="E18" i="5"/>
  <c r="C30" i="5"/>
  <c r="E44" i="5"/>
  <c r="E53" i="5"/>
  <c r="B57" i="5"/>
  <c r="E74" i="5"/>
  <c r="B69" i="5"/>
  <c r="C114" i="5"/>
  <c r="C121" i="5"/>
  <c r="C192" i="5"/>
  <c r="D212" i="5"/>
  <c r="C228" i="5"/>
  <c r="C258" i="5"/>
  <c r="C250" i="5"/>
  <c r="C242" i="5"/>
  <c r="C278" i="5"/>
  <c r="C270" i="5"/>
  <c r="B182" i="5"/>
  <c r="C198" i="5"/>
  <c r="D222" i="5"/>
  <c r="C239" i="5"/>
  <c r="D256" i="5"/>
  <c r="D248" i="5"/>
  <c r="D240" i="5"/>
  <c r="D276" i="5"/>
  <c r="E55" i="5"/>
  <c r="C182" i="5"/>
  <c r="D198" i="5"/>
  <c r="C222" i="5"/>
  <c r="D239" i="5"/>
  <c r="C256" i="5"/>
  <c r="C248" i="5"/>
  <c r="C240" i="5"/>
  <c r="C276" i="5"/>
  <c r="B95" i="5"/>
  <c r="B283" i="5"/>
  <c r="E288" i="5"/>
  <c r="E292" i="5"/>
  <c r="E290" i="5"/>
  <c r="E286" i="5"/>
  <c r="E284" i="5"/>
  <c r="D292" i="5"/>
  <c r="D290" i="5"/>
  <c r="D288" i="5"/>
  <c r="D286" i="5"/>
  <c r="D284" i="5"/>
  <c r="C292" i="5"/>
  <c r="C290" i="5"/>
  <c r="C288" i="5"/>
  <c r="C286" i="5"/>
  <c r="C284" i="5"/>
  <c r="B292" i="5"/>
  <c r="B290" i="5"/>
  <c r="B288" i="5"/>
  <c r="B286" i="5"/>
  <c r="B284" i="5"/>
  <c r="E291" i="5"/>
  <c r="E289" i="5"/>
  <c r="E287" i="5"/>
  <c r="E285" i="5"/>
  <c r="E283" i="5"/>
  <c r="D291" i="5"/>
  <c r="D289" i="5"/>
  <c r="D287" i="5"/>
  <c r="D285" i="5"/>
  <c r="D283" i="5"/>
  <c r="C291" i="5"/>
  <c r="C289" i="5"/>
  <c r="C287" i="5"/>
  <c r="C285" i="5"/>
  <c r="C283" i="5"/>
  <c r="B291" i="5"/>
  <c r="B289" i="5"/>
  <c r="B287" i="5"/>
  <c r="B285" i="5"/>
  <c r="C146" i="5"/>
  <c r="B141" i="5"/>
  <c r="E146" i="5"/>
  <c r="E144" i="5"/>
  <c r="E158" i="5"/>
  <c r="D146" i="5"/>
  <c r="C151" i="5"/>
  <c r="B146" i="5"/>
  <c r="B144" i="5"/>
  <c r="B142" i="5"/>
  <c r="B140" i="5"/>
  <c r="D151" i="5"/>
  <c r="B158" i="5"/>
  <c r="B156" i="5"/>
  <c r="B154" i="5"/>
  <c r="E156" i="5"/>
  <c r="D140" i="5"/>
  <c r="D152" i="5"/>
  <c r="C144" i="5"/>
  <c r="C156" i="5"/>
  <c r="E145" i="5"/>
  <c r="E143" i="5"/>
  <c r="E141" i="5"/>
  <c r="E139" i="5"/>
  <c r="E159" i="5"/>
  <c r="E157" i="5"/>
  <c r="E155" i="5"/>
  <c r="E153" i="5"/>
  <c r="E151" i="5"/>
  <c r="D144" i="5"/>
  <c r="D154" i="5"/>
  <c r="C140" i="5"/>
  <c r="C152" i="5"/>
  <c r="C138" i="5"/>
  <c r="D145" i="5"/>
  <c r="D143" i="5"/>
  <c r="D141" i="5"/>
  <c r="D139" i="5"/>
  <c r="D159" i="5"/>
  <c r="D157" i="5"/>
  <c r="D155" i="5"/>
  <c r="D153" i="5"/>
  <c r="E142" i="5"/>
  <c r="E154" i="5"/>
  <c r="D142" i="5"/>
  <c r="D156" i="5"/>
  <c r="C142" i="5"/>
  <c r="C154" i="5"/>
  <c r="D138" i="5"/>
  <c r="C145" i="5"/>
  <c r="C143" i="5"/>
  <c r="C141" i="5"/>
  <c r="C139" i="5"/>
  <c r="C159" i="5"/>
  <c r="C157" i="5"/>
  <c r="C155" i="5"/>
  <c r="C153" i="5"/>
  <c r="E140" i="5"/>
  <c r="E152" i="5"/>
  <c r="D158" i="5"/>
  <c r="C158" i="5"/>
  <c r="E138" i="5"/>
  <c r="B145" i="5"/>
  <c r="B143" i="5"/>
  <c r="B139" i="5"/>
  <c r="B159" i="5"/>
  <c r="B157" i="5"/>
  <c r="B155" i="5"/>
  <c r="B153" i="5"/>
  <c r="B100" i="5"/>
  <c r="B92" i="5"/>
  <c r="E101" i="5"/>
  <c r="C84" i="5"/>
  <c r="D86" i="5"/>
  <c r="C92" i="5"/>
  <c r="D93" i="5"/>
  <c r="C99" i="5"/>
  <c r="D101" i="5"/>
  <c r="B84" i="5"/>
  <c r="B94" i="5"/>
  <c r="D84" i="5"/>
  <c r="C86" i="5"/>
  <c r="D92" i="5"/>
  <c r="C93" i="5"/>
  <c r="D99" i="5"/>
  <c r="C101" i="5"/>
  <c r="B99" i="5"/>
  <c r="E84" i="5"/>
  <c r="B86" i="5"/>
  <c r="D95" i="5"/>
  <c r="B93" i="5"/>
  <c r="E99" i="5"/>
  <c r="B101" i="5"/>
  <c r="E86" i="5"/>
  <c r="E87" i="5"/>
  <c r="E85" i="5"/>
  <c r="C95" i="5"/>
  <c r="E92" i="5"/>
  <c r="E102" i="5"/>
  <c r="E100" i="5"/>
  <c r="E95" i="5"/>
  <c r="D102" i="5"/>
  <c r="D100" i="5"/>
  <c r="D87" i="5"/>
  <c r="D85" i="5"/>
  <c r="C87" i="5"/>
  <c r="C85" i="5"/>
  <c r="D94" i="5"/>
  <c r="E94" i="5"/>
  <c r="C102" i="5"/>
  <c r="C100" i="5"/>
  <c r="B87" i="5"/>
  <c r="B85" i="5"/>
  <c r="C94" i="5"/>
  <c r="E93" i="5"/>
  <c r="B102" i="5"/>
  <c r="I45" i="4"/>
  <c r="J45" i="4"/>
  <c r="I46" i="4"/>
  <c r="J46" i="4"/>
  <c r="I47" i="4"/>
  <c r="J47" i="4"/>
  <c r="I48" i="4"/>
  <c r="J48" i="4"/>
  <c r="I49" i="4"/>
  <c r="J49" i="4"/>
  <c r="I50" i="4"/>
  <c r="J50" i="4"/>
  <c r="I51" i="4"/>
  <c r="J51" i="4"/>
  <c r="I52" i="4"/>
  <c r="J52" i="4"/>
  <c r="I53" i="4"/>
  <c r="J53" i="4"/>
  <c r="I54" i="4"/>
  <c r="J54" i="4"/>
  <c r="I55" i="4"/>
  <c r="J55" i="4"/>
  <c r="I56" i="4"/>
  <c r="J56" i="4"/>
  <c r="I57" i="4"/>
  <c r="J57" i="4"/>
  <c r="I58" i="4"/>
  <c r="J58" i="4"/>
  <c r="I59" i="4"/>
  <c r="J59" i="4"/>
  <c r="I60" i="4"/>
  <c r="J60" i="4"/>
  <c r="I61" i="4"/>
  <c r="J61" i="4"/>
  <c r="I62" i="4"/>
  <c r="J62" i="4"/>
  <c r="I63" i="4"/>
  <c r="J63" i="4"/>
  <c r="I64" i="4"/>
  <c r="J64" i="4"/>
  <c r="I65" i="4"/>
  <c r="J65" i="4"/>
  <c r="I66" i="4"/>
  <c r="J66" i="4"/>
  <c r="I67" i="4"/>
  <c r="J67" i="4"/>
  <c r="C10" i="8"/>
  <c r="K10" i="8"/>
  <c r="I3" i="4"/>
  <c r="J3" i="4"/>
  <c r="I4" i="4"/>
  <c r="J4" i="4"/>
  <c r="X8" i="8" s="1"/>
  <c r="I5" i="4"/>
  <c r="J5" i="4"/>
  <c r="I6" i="4"/>
  <c r="J6" i="4"/>
  <c r="I7" i="4"/>
  <c r="J7" i="4"/>
  <c r="I8" i="4"/>
  <c r="J8" i="4"/>
  <c r="I9" i="4"/>
  <c r="J9" i="4"/>
  <c r="I10" i="4"/>
  <c r="J10" i="4"/>
  <c r="I11" i="4"/>
  <c r="J11" i="4"/>
  <c r="I12" i="4"/>
  <c r="J12" i="4"/>
  <c r="I13" i="4"/>
  <c r="J13" i="4"/>
  <c r="I14" i="4"/>
  <c r="J14" i="4"/>
  <c r="I15" i="4"/>
  <c r="J15" i="4"/>
  <c r="I16" i="4"/>
  <c r="J16" i="4"/>
  <c r="I17" i="4"/>
  <c r="J17" i="4"/>
  <c r="I18" i="4"/>
  <c r="J18" i="4"/>
  <c r="I19" i="4"/>
  <c r="J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I36" i="4"/>
  <c r="J36" i="4"/>
  <c r="I37" i="4"/>
  <c r="J37" i="4"/>
  <c r="I38" i="4"/>
  <c r="J38" i="4"/>
  <c r="I39" i="4"/>
  <c r="J39" i="4"/>
  <c r="I40" i="4"/>
  <c r="J40" i="4"/>
  <c r="I41" i="4"/>
  <c r="J41" i="4"/>
  <c r="I42" i="4"/>
  <c r="J42" i="4"/>
  <c r="I43" i="4"/>
  <c r="J43" i="4"/>
  <c r="I44" i="4"/>
  <c r="J44" i="4"/>
  <c r="J2" i="4"/>
  <c r="H8" i="8" s="1"/>
  <c r="I2" i="4"/>
  <c r="Q27" i="8" l="1"/>
  <c r="P8" i="8"/>
  <c r="T35" i="8"/>
  <c r="U146" i="8"/>
  <c r="F153" i="8"/>
  <c r="N153" i="8"/>
  <c r="V153" i="8"/>
  <c r="F154" i="8"/>
  <c r="N154" i="8"/>
  <c r="V154" i="8"/>
  <c r="F155" i="8"/>
  <c r="N155" i="8"/>
  <c r="V155" i="8"/>
  <c r="U152" i="8"/>
  <c r="M152" i="8"/>
  <c r="E152" i="8"/>
  <c r="L143" i="8"/>
  <c r="E122" i="8"/>
  <c r="M122" i="8"/>
  <c r="U122" i="8"/>
  <c r="E123" i="8"/>
  <c r="M123" i="8"/>
  <c r="U123" i="8"/>
  <c r="E124" i="8"/>
  <c r="M124" i="8"/>
  <c r="U124" i="8"/>
  <c r="E125" i="8"/>
  <c r="M125" i="8"/>
  <c r="U125" i="8"/>
  <c r="E126" i="8"/>
  <c r="M126" i="8"/>
  <c r="U126" i="8"/>
  <c r="E127" i="8"/>
  <c r="M127" i="8"/>
  <c r="U127" i="8"/>
  <c r="E128" i="8"/>
  <c r="M128" i="8"/>
  <c r="U128" i="8"/>
  <c r="E129" i="8"/>
  <c r="M129" i="8"/>
  <c r="U129" i="8"/>
  <c r="E130" i="8"/>
  <c r="M130" i="8"/>
  <c r="U130" i="8"/>
  <c r="E131" i="8"/>
  <c r="M131" i="8"/>
  <c r="U131" i="8"/>
  <c r="E132" i="8"/>
  <c r="M132" i="8"/>
  <c r="U132" i="8"/>
  <c r="E133" i="8"/>
  <c r="M133" i="8"/>
  <c r="U133" i="8"/>
  <c r="E134" i="8"/>
  <c r="M134" i="8"/>
  <c r="U134" i="8"/>
  <c r="E135" i="8"/>
  <c r="M135" i="8"/>
  <c r="U135" i="8"/>
  <c r="V121" i="8"/>
  <c r="N121" i="8"/>
  <c r="F121" i="8"/>
  <c r="N56" i="8"/>
  <c r="V161" i="8"/>
  <c r="G153" i="8"/>
  <c r="O153" i="8"/>
  <c r="W153" i="8"/>
  <c r="G154" i="8"/>
  <c r="O154" i="8"/>
  <c r="W154" i="8"/>
  <c r="G155" i="8"/>
  <c r="O155" i="8"/>
  <c r="W155" i="8"/>
  <c r="T152" i="8"/>
  <c r="L152" i="8"/>
  <c r="D152" i="8"/>
  <c r="T143" i="8"/>
  <c r="F122" i="8"/>
  <c r="N122" i="8"/>
  <c r="V122" i="8"/>
  <c r="F123" i="8"/>
  <c r="N123" i="8"/>
  <c r="V123" i="8"/>
  <c r="F124" i="8"/>
  <c r="N124" i="8"/>
  <c r="V124" i="8"/>
  <c r="F125" i="8"/>
  <c r="N125" i="8"/>
  <c r="V125" i="8"/>
  <c r="F126" i="8"/>
  <c r="N126" i="8"/>
  <c r="V126" i="8"/>
  <c r="F127" i="8"/>
  <c r="N127" i="8"/>
  <c r="V127" i="8"/>
  <c r="F128" i="8"/>
  <c r="N128" i="8"/>
  <c r="V128" i="8"/>
  <c r="F129" i="8"/>
  <c r="N129" i="8"/>
  <c r="V129" i="8"/>
  <c r="F130" i="8"/>
  <c r="N130" i="8"/>
  <c r="V130" i="8"/>
  <c r="F131" i="8"/>
  <c r="N131" i="8"/>
  <c r="V131" i="8"/>
  <c r="F132" i="8"/>
  <c r="N132" i="8"/>
  <c r="V132" i="8"/>
  <c r="F133" i="8"/>
  <c r="N133" i="8"/>
  <c r="V133" i="8"/>
  <c r="F134" i="8"/>
  <c r="N134" i="8"/>
  <c r="V134" i="8"/>
  <c r="F135" i="8"/>
  <c r="N135" i="8"/>
  <c r="V135" i="8"/>
  <c r="U121" i="8"/>
  <c r="M121" i="8"/>
  <c r="E121" i="8"/>
  <c r="H56" i="8"/>
  <c r="N161" i="8"/>
  <c r="H153" i="8"/>
  <c r="P153" i="8"/>
  <c r="X153" i="8"/>
  <c r="H154" i="8"/>
  <c r="P154" i="8"/>
  <c r="X154" i="8"/>
  <c r="H155" i="8"/>
  <c r="P155" i="8"/>
  <c r="X155" i="8"/>
  <c r="S152" i="8"/>
  <c r="K152" i="8"/>
  <c r="C152" i="8"/>
  <c r="W141" i="8"/>
  <c r="G122" i="8"/>
  <c r="O122" i="8"/>
  <c r="W122" i="8"/>
  <c r="G123" i="8"/>
  <c r="O123" i="8"/>
  <c r="W123" i="8"/>
  <c r="G124" i="8"/>
  <c r="O124" i="8"/>
  <c r="W124" i="8"/>
  <c r="G125" i="8"/>
  <c r="O125" i="8"/>
  <c r="W125" i="8"/>
  <c r="G126" i="8"/>
  <c r="O126" i="8"/>
  <c r="W126" i="8"/>
  <c r="G127" i="8"/>
  <c r="O127" i="8"/>
  <c r="W127" i="8"/>
  <c r="G128" i="8"/>
  <c r="O128" i="8"/>
  <c r="W128" i="8"/>
  <c r="G129" i="8"/>
  <c r="O129" i="8"/>
  <c r="W129" i="8"/>
  <c r="G130" i="8"/>
  <c r="O130" i="8"/>
  <c r="W130" i="8"/>
  <c r="G131" i="8"/>
  <c r="O131" i="8"/>
  <c r="W131" i="8"/>
  <c r="G132" i="8"/>
  <c r="O132" i="8"/>
  <c r="W132" i="8"/>
  <c r="G133" i="8"/>
  <c r="O133" i="8"/>
  <c r="W133" i="8"/>
  <c r="G134" i="8"/>
  <c r="O134" i="8"/>
  <c r="W134" i="8"/>
  <c r="G135" i="8"/>
  <c r="O135" i="8"/>
  <c r="W135" i="8"/>
  <c r="T121" i="8"/>
  <c r="L121" i="8"/>
  <c r="D121" i="8"/>
  <c r="G56" i="8"/>
  <c r="F161" i="8"/>
  <c r="I153" i="8"/>
  <c r="Q153" i="8"/>
  <c r="Y153" i="8"/>
  <c r="I154" i="8"/>
  <c r="Q154" i="8"/>
  <c r="Y154" i="8"/>
  <c r="I155" i="8"/>
  <c r="Q155" i="8"/>
  <c r="Y155" i="8"/>
  <c r="R152" i="8"/>
  <c r="J152" i="8"/>
  <c r="B152" i="8"/>
  <c r="O141" i="8"/>
  <c r="H122" i="8"/>
  <c r="P122" i="8"/>
  <c r="X122" i="8"/>
  <c r="H123" i="8"/>
  <c r="P123" i="8"/>
  <c r="X123" i="8"/>
  <c r="H124" i="8"/>
  <c r="P124" i="8"/>
  <c r="X124" i="8"/>
  <c r="H125" i="8"/>
  <c r="P125" i="8"/>
  <c r="X125" i="8"/>
  <c r="H126" i="8"/>
  <c r="P126" i="8"/>
  <c r="X126" i="8"/>
  <c r="H127" i="8"/>
  <c r="P127" i="8"/>
  <c r="X127" i="8"/>
  <c r="H128" i="8"/>
  <c r="P128" i="8"/>
  <c r="X128" i="8"/>
  <c r="H129" i="8"/>
  <c r="P129" i="8"/>
  <c r="X129" i="8"/>
  <c r="H130" i="8"/>
  <c r="P130" i="8"/>
  <c r="X130" i="8"/>
  <c r="H131" i="8"/>
  <c r="P131" i="8"/>
  <c r="X131" i="8"/>
  <c r="H132" i="8"/>
  <c r="P132" i="8"/>
  <c r="X132" i="8"/>
  <c r="H133" i="8"/>
  <c r="P133" i="8"/>
  <c r="X133" i="8"/>
  <c r="H134" i="8"/>
  <c r="P134" i="8"/>
  <c r="X134" i="8"/>
  <c r="H135" i="8"/>
  <c r="P135" i="8"/>
  <c r="X135" i="8"/>
  <c r="S121" i="8"/>
  <c r="K121" i="8"/>
  <c r="C121" i="8"/>
  <c r="F56" i="8"/>
  <c r="B153" i="8"/>
  <c r="J153" i="8"/>
  <c r="R153" i="8"/>
  <c r="B154" i="8"/>
  <c r="J154" i="8"/>
  <c r="R154" i="8"/>
  <c r="B155" i="8"/>
  <c r="J155" i="8"/>
  <c r="R155" i="8"/>
  <c r="Y152" i="8"/>
  <c r="Q152" i="8"/>
  <c r="I152" i="8"/>
  <c r="D142" i="8"/>
  <c r="G141" i="8"/>
  <c r="I122" i="8"/>
  <c r="Q122" i="8"/>
  <c r="Y122" i="8"/>
  <c r="I123" i="8"/>
  <c r="Q123" i="8"/>
  <c r="Y123" i="8"/>
  <c r="I124" i="8"/>
  <c r="Q124" i="8"/>
  <c r="Y124" i="8"/>
  <c r="I125" i="8"/>
  <c r="Q125" i="8"/>
  <c r="Y125" i="8"/>
  <c r="I126" i="8"/>
  <c r="Q126" i="8"/>
  <c r="Y126" i="8"/>
  <c r="I127" i="8"/>
  <c r="Q127" i="8"/>
  <c r="Y127" i="8"/>
  <c r="I128" i="8"/>
  <c r="Q128" i="8"/>
  <c r="Y128" i="8"/>
  <c r="I129" i="8"/>
  <c r="Q129" i="8"/>
  <c r="Y129" i="8"/>
  <c r="I130" i="8"/>
  <c r="Q130" i="8"/>
  <c r="Y130" i="8"/>
  <c r="I131" i="8"/>
  <c r="Q131" i="8"/>
  <c r="Y131" i="8"/>
  <c r="I132" i="8"/>
  <c r="Q132" i="8"/>
  <c r="Y132" i="8"/>
  <c r="I133" i="8"/>
  <c r="Q133" i="8"/>
  <c r="Y133" i="8"/>
  <c r="I134" i="8"/>
  <c r="Q134" i="8"/>
  <c r="Y134" i="8"/>
  <c r="I135" i="8"/>
  <c r="Q135" i="8"/>
  <c r="Y135" i="8"/>
  <c r="R121" i="8"/>
  <c r="J121" i="8"/>
  <c r="B121" i="8"/>
  <c r="C153" i="8"/>
  <c r="U153" i="8"/>
  <c r="T154" i="8"/>
  <c r="S155" i="8"/>
  <c r="N152" i="8"/>
  <c r="C122" i="8"/>
  <c r="B123" i="8"/>
  <c r="T123" i="8"/>
  <c r="S124" i="8"/>
  <c r="R125" i="8"/>
  <c r="L126" i="8"/>
  <c r="K127" i="8"/>
  <c r="J128" i="8"/>
  <c r="D129" i="8"/>
  <c r="C130" i="8"/>
  <c r="B131" i="8"/>
  <c r="T131" i="8"/>
  <c r="S132" i="8"/>
  <c r="R133" i="8"/>
  <c r="L134" i="8"/>
  <c r="K135" i="8"/>
  <c r="Q121" i="8"/>
  <c r="O56" i="8"/>
  <c r="T142" i="8"/>
  <c r="L123" i="8"/>
  <c r="B128" i="8"/>
  <c r="L131" i="8"/>
  <c r="Y121" i="8"/>
  <c r="D143" i="8"/>
  <c r="L124" i="8"/>
  <c r="S130" i="8"/>
  <c r="J134" i="8"/>
  <c r="D153" i="8"/>
  <c r="C154" i="8"/>
  <c r="U154" i="8"/>
  <c r="T155" i="8"/>
  <c r="H152" i="8"/>
  <c r="D122" i="8"/>
  <c r="C123" i="8"/>
  <c r="B124" i="8"/>
  <c r="T124" i="8"/>
  <c r="S125" i="8"/>
  <c r="R126" i="8"/>
  <c r="L127" i="8"/>
  <c r="K128" i="8"/>
  <c r="J129" i="8"/>
  <c r="D130" i="8"/>
  <c r="C131" i="8"/>
  <c r="B132" i="8"/>
  <c r="T132" i="8"/>
  <c r="S133" i="8"/>
  <c r="R134" i="8"/>
  <c r="L135" i="8"/>
  <c r="P121" i="8"/>
  <c r="L154" i="8"/>
  <c r="D126" i="8"/>
  <c r="S129" i="8"/>
  <c r="D134" i="8"/>
  <c r="S153" i="8"/>
  <c r="S122" i="8"/>
  <c r="D127" i="8"/>
  <c r="R131" i="8"/>
  <c r="X121" i="8"/>
  <c r="E153" i="8"/>
  <c r="D154" i="8"/>
  <c r="C155" i="8"/>
  <c r="U155" i="8"/>
  <c r="G152" i="8"/>
  <c r="J122" i="8"/>
  <c r="D123" i="8"/>
  <c r="C124" i="8"/>
  <c r="B125" i="8"/>
  <c r="T125" i="8"/>
  <c r="S126" i="8"/>
  <c r="R127" i="8"/>
  <c r="L128" i="8"/>
  <c r="K129" i="8"/>
  <c r="J130" i="8"/>
  <c r="D131" i="8"/>
  <c r="C132" i="8"/>
  <c r="B133" i="8"/>
  <c r="T133" i="8"/>
  <c r="S134" i="8"/>
  <c r="R135" i="8"/>
  <c r="O121" i="8"/>
  <c r="V152" i="8"/>
  <c r="K124" i="8"/>
  <c r="T128" i="8"/>
  <c r="J133" i="8"/>
  <c r="L155" i="8"/>
  <c r="J126" i="8"/>
  <c r="T129" i="8"/>
  <c r="K133" i="8"/>
  <c r="K153" i="8"/>
  <c r="E154" i="8"/>
  <c r="D155" i="8"/>
  <c r="X152" i="8"/>
  <c r="F152" i="8"/>
  <c r="K122" i="8"/>
  <c r="J123" i="8"/>
  <c r="D124" i="8"/>
  <c r="C125" i="8"/>
  <c r="B126" i="8"/>
  <c r="T126" i="8"/>
  <c r="S127" i="8"/>
  <c r="R128" i="8"/>
  <c r="L129" i="8"/>
  <c r="K130" i="8"/>
  <c r="J131" i="8"/>
  <c r="D132" i="8"/>
  <c r="C133" i="8"/>
  <c r="B134" i="8"/>
  <c r="T134" i="8"/>
  <c r="S135" i="8"/>
  <c r="I121" i="8"/>
  <c r="M153" i="8"/>
  <c r="J125" i="8"/>
  <c r="R130" i="8"/>
  <c r="C135" i="8"/>
  <c r="M154" i="8"/>
  <c r="R123" i="8"/>
  <c r="C128" i="8"/>
  <c r="L132" i="8"/>
  <c r="W56" i="8"/>
  <c r="L153" i="8"/>
  <c r="K154" i="8"/>
  <c r="E155" i="8"/>
  <c r="W152" i="8"/>
  <c r="L142" i="8"/>
  <c r="L122" i="8"/>
  <c r="K123" i="8"/>
  <c r="J124" i="8"/>
  <c r="D125" i="8"/>
  <c r="C126" i="8"/>
  <c r="B127" i="8"/>
  <c r="T127" i="8"/>
  <c r="S128" i="8"/>
  <c r="R129" i="8"/>
  <c r="L130" i="8"/>
  <c r="K131" i="8"/>
  <c r="J132" i="8"/>
  <c r="D133" i="8"/>
  <c r="C134" i="8"/>
  <c r="B135" i="8"/>
  <c r="T135" i="8"/>
  <c r="H121" i="8"/>
  <c r="K155" i="8"/>
  <c r="R122" i="8"/>
  <c r="C127" i="8"/>
  <c r="K132" i="8"/>
  <c r="G121" i="8"/>
  <c r="P152" i="8"/>
  <c r="K125" i="8"/>
  <c r="B129" i="8"/>
  <c r="D135" i="8"/>
  <c r="T153" i="8"/>
  <c r="S154" i="8"/>
  <c r="M155" i="8"/>
  <c r="O152" i="8"/>
  <c r="B122" i="8"/>
  <c r="T122" i="8"/>
  <c r="S123" i="8"/>
  <c r="R124" i="8"/>
  <c r="L125" i="8"/>
  <c r="K126" i="8"/>
  <c r="J127" i="8"/>
  <c r="D128" i="8"/>
  <c r="C129" i="8"/>
  <c r="B130" i="8"/>
  <c r="T130" i="8"/>
  <c r="S131" i="8"/>
  <c r="R132" i="8"/>
  <c r="L133" i="8"/>
  <c r="K134" i="8"/>
  <c r="J135" i="8"/>
  <c r="W121" i="8"/>
  <c r="V56" i="8"/>
  <c r="H146" i="8"/>
  <c r="K142" i="8"/>
  <c r="Y141" i="8"/>
  <c r="P161" i="8"/>
  <c r="R141" i="8"/>
  <c r="I161" i="8"/>
  <c r="K141" i="8"/>
  <c r="B161" i="8"/>
  <c r="W144" i="8"/>
  <c r="H145" i="8"/>
  <c r="I144" i="8"/>
  <c r="R144" i="8"/>
  <c r="W145" i="8"/>
  <c r="T145" i="8"/>
  <c r="R146" i="8"/>
  <c r="N145" i="8"/>
  <c r="G143" i="8"/>
  <c r="P146" i="8"/>
  <c r="V143" i="8"/>
  <c r="T161" i="8"/>
  <c r="V141" i="8"/>
  <c r="M161" i="8"/>
  <c r="H141" i="8"/>
  <c r="C142" i="8"/>
  <c r="R143" i="8"/>
  <c r="X161" i="8"/>
  <c r="Y143" i="8"/>
  <c r="Q161" i="8"/>
  <c r="S141" i="8"/>
  <c r="J161" i="8"/>
  <c r="G145" i="8"/>
  <c r="P145" i="8"/>
  <c r="Q144" i="8"/>
  <c r="B145" i="8"/>
  <c r="K146" i="8"/>
  <c r="U145" i="8"/>
  <c r="V145" i="8"/>
  <c r="K56" i="8"/>
  <c r="W142" i="8"/>
  <c r="C56" i="8"/>
  <c r="N143" i="8"/>
  <c r="E146" i="8"/>
  <c r="U143" i="8"/>
  <c r="U161" i="8"/>
  <c r="P141" i="8"/>
  <c r="G161" i="8"/>
  <c r="J143" i="8"/>
  <c r="N146" i="8"/>
  <c r="Q143" i="8"/>
  <c r="Y161" i="8"/>
  <c r="X143" i="8"/>
  <c r="R161" i="8"/>
  <c r="O145" i="8"/>
  <c r="X145" i="8"/>
  <c r="I145" i="8"/>
  <c r="J145" i="8"/>
  <c r="C144" i="8"/>
  <c r="V144" i="8"/>
  <c r="B56" i="8"/>
  <c r="S56" i="8"/>
  <c r="O142" i="8"/>
  <c r="D56" i="8"/>
  <c r="F143" i="8"/>
  <c r="X146" i="8"/>
  <c r="M143" i="8"/>
  <c r="M146" i="8"/>
  <c r="X141" i="8"/>
  <c r="O161" i="8"/>
  <c r="B143" i="8"/>
  <c r="X56" i="8"/>
  <c r="I143" i="8"/>
  <c r="V146" i="8"/>
  <c r="P143" i="8"/>
  <c r="L146" i="8"/>
  <c r="G146" i="8"/>
  <c r="Y144" i="8"/>
  <c r="Y145" i="8"/>
  <c r="R145" i="8"/>
  <c r="K144" i="8"/>
  <c r="O146" i="8"/>
  <c r="Q146" i="8"/>
  <c r="D141" i="8"/>
  <c r="G142" i="8"/>
  <c r="L56" i="8"/>
  <c r="V142" i="8"/>
  <c r="E56" i="8"/>
  <c r="E143" i="8"/>
  <c r="D146" i="8"/>
  <c r="F146" i="8"/>
  <c r="J56" i="8"/>
  <c r="S146" i="8"/>
  <c r="N144" i="8"/>
  <c r="L145" i="8"/>
  <c r="S143" i="8"/>
  <c r="W161" i="8"/>
  <c r="R142" i="8"/>
  <c r="I56" i="8"/>
  <c r="Y142" i="8"/>
  <c r="P56" i="8"/>
  <c r="H143" i="8"/>
  <c r="C146" i="8"/>
  <c r="W146" i="8"/>
  <c r="Q145" i="8"/>
  <c r="F145" i="8"/>
  <c r="S145" i="8"/>
  <c r="S144" i="8"/>
  <c r="D144" i="8"/>
  <c r="E144" i="8"/>
  <c r="L141" i="8"/>
  <c r="C161" i="8"/>
  <c r="T56" i="8"/>
  <c r="N142" i="8"/>
  <c r="M56" i="8"/>
  <c r="U142" i="8"/>
  <c r="K143" i="8"/>
  <c r="J142" i="8"/>
  <c r="Q56" i="8"/>
  <c r="Q142" i="8"/>
  <c r="X142" i="8"/>
  <c r="H144" i="8"/>
  <c r="J146" i="8"/>
  <c r="S142" i="8"/>
  <c r="Q141" i="8"/>
  <c r="H161" i="8"/>
  <c r="J141" i="8"/>
  <c r="B141" i="8"/>
  <c r="C141" i="8"/>
  <c r="H142" i="8"/>
  <c r="O144" i="8"/>
  <c r="X144" i="8"/>
  <c r="Y146" i="8"/>
  <c r="J144" i="8"/>
  <c r="F144" i="8"/>
  <c r="T144" i="8"/>
  <c r="E145" i="8"/>
  <c r="B146" i="8"/>
  <c r="O143" i="8"/>
  <c r="T146" i="8"/>
  <c r="U141" i="8"/>
  <c r="L161" i="8"/>
  <c r="N141" i="8"/>
  <c r="E161" i="8"/>
  <c r="C143" i="8"/>
  <c r="P144" i="8"/>
  <c r="M144" i="8"/>
  <c r="F142" i="8"/>
  <c r="I141" i="8"/>
  <c r="I146" i="8"/>
  <c r="U144" i="8"/>
  <c r="D161" i="8"/>
  <c r="B142" i="8"/>
  <c r="B144" i="8"/>
  <c r="T141" i="8"/>
  <c r="U56" i="8"/>
  <c r="E141" i="8"/>
  <c r="Y56" i="8"/>
  <c r="M145" i="8"/>
  <c r="W143" i="8"/>
  <c r="F141" i="8"/>
  <c r="I142" i="8"/>
  <c r="C145" i="8"/>
  <c r="K161" i="8"/>
  <c r="M142" i="8"/>
  <c r="L144" i="8"/>
  <c r="R56" i="8"/>
  <c r="K145" i="8"/>
  <c r="S161" i="8"/>
  <c r="E142" i="8"/>
  <c r="P142" i="8"/>
  <c r="G144" i="8"/>
  <c r="D145" i="8"/>
  <c r="M141" i="8"/>
  <c r="S10" i="8"/>
  <c r="C9" i="8"/>
  <c r="H20" i="8"/>
  <c r="P22" i="8"/>
  <c r="V24" i="8"/>
  <c r="R91" i="8"/>
  <c r="L106" i="8"/>
  <c r="T103" i="8"/>
  <c r="Y112" i="8"/>
  <c r="I8" i="8"/>
  <c r="R10" i="8"/>
  <c r="R9" i="8"/>
  <c r="R11" i="8"/>
  <c r="I19" i="8"/>
  <c r="I20" i="8"/>
  <c r="Q20" i="8"/>
  <c r="Q21" i="8"/>
  <c r="Y21" i="8"/>
  <c r="I22" i="8"/>
  <c r="Q22" i="8"/>
  <c r="Y22" i="8"/>
  <c r="P26" i="8"/>
  <c r="E26" i="8"/>
  <c r="S25" i="8"/>
  <c r="H25" i="8"/>
  <c r="U24" i="8"/>
  <c r="I24" i="8"/>
  <c r="T23" i="8"/>
  <c r="H23" i="8"/>
  <c r="P27" i="8"/>
  <c r="C91" i="8"/>
  <c r="S91" i="8"/>
  <c r="P109" i="8"/>
  <c r="T108" i="8"/>
  <c r="V107" i="8"/>
  <c r="D106" i="8"/>
  <c r="L103" i="8"/>
  <c r="T100" i="8"/>
  <c r="B98" i="8"/>
  <c r="Q93" i="8"/>
  <c r="I112" i="8"/>
  <c r="T45" i="8"/>
  <c r="S11" i="8"/>
  <c r="P20" i="8"/>
  <c r="F26" i="8"/>
  <c r="V23" i="8"/>
  <c r="Q109" i="8"/>
  <c r="X107" i="8"/>
  <c r="L98" i="8"/>
  <c r="L44" i="8"/>
  <c r="Y8" i="8"/>
  <c r="B10" i="8"/>
  <c r="J9" i="8"/>
  <c r="J11" i="8"/>
  <c r="Y19" i="8"/>
  <c r="I21" i="8"/>
  <c r="B8" i="8"/>
  <c r="J8" i="8"/>
  <c r="R8" i="8"/>
  <c r="Y10" i="8"/>
  <c r="Q10" i="8"/>
  <c r="I10" i="8"/>
  <c r="Y9" i="8"/>
  <c r="Q9" i="8"/>
  <c r="I9" i="8"/>
  <c r="Y11" i="8"/>
  <c r="Q11" i="8"/>
  <c r="I11" i="8"/>
  <c r="B19" i="8"/>
  <c r="J19" i="8"/>
  <c r="R19" i="8"/>
  <c r="B20" i="8"/>
  <c r="J20" i="8"/>
  <c r="R20" i="8"/>
  <c r="B21" i="8"/>
  <c r="J21" i="8"/>
  <c r="R21" i="8"/>
  <c r="B22" i="8"/>
  <c r="J22" i="8"/>
  <c r="R22" i="8"/>
  <c r="Y26" i="8"/>
  <c r="N26" i="8"/>
  <c r="D26" i="8"/>
  <c r="Q25" i="8"/>
  <c r="F25" i="8"/>
  <c r="T24" i="8"/>
  <c r="H24" i="8"/>
  <c r="S23" i="8"/>
  <c r="F23" i="8"/>
  <c r="N27" i="8"/>
  <c r="E91" i="8"/>
  <c r="U91" i="8"/>
  <c r="N109" i="8"/>
  <c r="P108" i="8"/>
  <c r="T107" i="8"/>
  <c r="T105" i="8"/>
  <c r="D103" i="8"/>
  <c r="L100" i="8"/>
  <c r="P97" i="8"/>
  <c r="Y92" i="8"/>
  <c r="Q111" i="8"/>
  <c r="D47" i="8"/>
  <c r="K9" i="8"/>
  <c r="X20" i="8"/>
  <c r="Q26" i="8"/>
  <c r="I25" i="8"/>
  <c r="B91" i="8"/>
  <c r="V108" i="8"/>
  <c r="D101" i="8"/>
  <c r="I94" i="8"/>
  <c r="Q8" i="8"/>
  <c r="J10" i="8"/>
  <c r="B9" i="8"/>
  <c r="B11" i="8"/>
  <c r="Q19" i="8"/>
  <c r="Y20" i="8"/>
  <c r="C8" i="8"/>
  <c r="K8" i="8"/>
  <c r="S8" i="8"/>
  <c r="X10" i="8"/>
  <c r="P10" i="8"/>
  <c r="H10" i="8"/>
  <c r="X9" i="8"/>
  <c r="P9" i="8"/>
  <c r="H9" i="8"/>
  <c r="X11" i="8"/>
  <c r="P11" i="8"/>
  <c r="H11" i="8"/>
  <c r="C19" i="8"/>
  <c r="K19" i="8"/>
  <c r="S19" i="8"/>
  <c r="C20" i="8"/>
  <c r="K20" i="8"/>
  <c r="S20" i="8"/>
  <c r="C21" i="8"/>
  <c r="K21" i="8"/>
  <c r="S21" i="8"/>
  <c r="C22" i="8"/>
  <c r="K22" i="8"/>
  <c r="S22" i="8"/>
  <c r="X26" i="8"/>
  <c r="M26" i="8"/>
  <c r="C26" i="8"/>
  <c r="P25" i="8"/>
  <c r="E25" i="8"/>
  <c r="S24" i="8"/>
  <c r="F24" i="8"/>
  <c r="Q23" i="8"/>
  <c r="D23" i="8"/>
  <c r="L27" i="8"/>
  <c r="G91" i="8"/>
  <c r="W91" i="8"/>
  <c r="L109" i="8"/>
  <c r="N108" i="8"/>
  <c r="P107" i="8"/>
  <c r="L105" i="8"/>
  <c r="T102" i="8"/>
  <c r="D100" i="8"/>
  <c r="E97" i="8"/>
  <c r="I92" i="8"/>
  <c r="Y110" i="8"/>
  <c r="L71" i="8"/>
  <c r="H19" i="8"/>
  <c r="X21" i="8"/>
  <c r="T25" i="8"/>
  <c r="D8" i="8"/>
  <c r="T8" i="8"/>
  <c r="W10" i="8"/>
  <c r="O10" i="8"/>
  <c r="G10" i="8"/>
  <c r="W9" i="8"/>
  <c r="O9" i="8"/>
  <c r="G9" i="8"/>
  <c r="W11" i="8"/>
  <c r="O11" i="8"/>
  <c r="G11" i="8"/>
  <c r="D19" i="8"/>
  <c r="L19" i="8"/>
  <c r="T19" i="8"/>
  <c r="D20" i="8"/>
  <c r="L20" i="8"/>
  <c r="T20" i="8"/>
  <c r="D21" i="8"/>
  <c r="L21" i="8"/>
  <c r="T21" i="8"/>
  <c r="D22" i="8"/>
  <c r="L22" i="8"/>
  <c r="T22" i="8"/>
  <c r="V26" i="8"/>
  <c r="L26" i="8"/>
  <c r="Y25" i="8"/>
  <c r="N25" i="8"/>
  <c r="D25" i="8"/>
  <c r="Q24" i="8"/>
  <c r="D24" i="8"/>
  <c r="P23" i="8"/>
  <c r="Y27" i="8"/>
  <c r="I27" i="8"/>
  <c r="J91" i="8"/>
  <c r="Y109" i="8"/>
  <c r="H109" i="8"/>
  <c r="L108" i="8"/>
  <c r="N107" i="8"/>
  <c r="D105" i="8"/>
  <c r="L102" i="8"/>
  <c r="T99" i="8"/>
  <c r="R96" i="8"/>
  <c r="Q115" i="8"/>
  <c r="B81" i="8"/>
  <c r="G74" i="8"/>
  <c r="C11" i="8"/>
  <c r="P21" i="8"/>
  <c r="K24" i="8"/>
  <c r="V10" i="8"/>
  <c r="V9" i="8"/>
  <c r="F9" i="8"/>
  <c r="N11" i="8"/>
  <c r="F11" i="8"/>
  <c r="E19" i="8"/>
  <c r="M19" i="8"/>
  <c r="U19" i="8"/>
  <c r="E20" i="8"/>
  <c r="M20" i="8"/>
  <c r="U20" i="8"/>
  <c r="E21" i="8"/>
  <c r="M21" i="8"/>
  <c r="U21" i="8"/>
  <c r="E22" i="8"/>
  <c r="M22" i="8"/>
  <c r="U22" i="8"/>
  <c r="U26" i="8"/>
  <c r="K26" i="8"/>
  <c r="X25" i="8"/>
  <c r="M25" i="8"/>
  <c r="C25" i="8"/>
  <c r="P24" i="8"/>
  <c r="C24" i="8"/>
  <c r="N23" i="8"/>
  <c r="X27" i="8"/>
  <c r="H27" i="8"/>
  <c r="K91" i="8"/>
  <c r="X109" i="8"/>
  <c r="F109" i="8"/>
  <c r="H108" i="8"/>
  <c r="L107" i="8"/>
  <c r="T104" i="8"/>
  <c r="D102" i="8"/>
  <c r="L99" i="8"/>
  <c r="F96" i="8"/>
  <c r="Y114" i="8"/>
  <c r="Q84" i="8"/>
  <c r="L34" i="8"/>
  <c r="W72" i="8"/>
  <c r="S9" i="8"/>
  <c r="X19" i="8"/>
  <c r="H22" i="8"/>
  <c r="I23" i="8"/>
  <c r="L8" i="8"/>
  <c r="E8" i="8"/>
  <c r="U8" i="8"/>
  <c r="N9" i="8"/>
  <c r="N8" i="8"/>
  <c r="U10" i="8"/>
  <c r="U9" i="8"/>
  <c r="E9" i="8"/>
  <c r="E11" i="8"/>
  <c r="N19" i="8"/>
  <c r="N20" i="8"/>
  <c r="F21" i="8"/>
  <c r="F22" i="8"/>
  <c r="V22" i="8"/>
  <c r="T26" i="8"/>
  <c r="V25" i="8"/>
  <c r="L25" i="8"/>
  <c r="Y24" i="8"/>
  <c r="N24" i="8"/>
  <c r="Y23" i="8"/>
  <c r="L23" i="8"/>
  <c r="V27" i="8"/>
  <c r="F27" i="8"/>
  <c r="M91" i="8"/>
  <c r="V109" i="8"/>
  <c r="D109" i="8"/>
  <c r="F108" i="8"/>
  <c r="D107" i="8"/>
  <c r="L104" i="8"/>
  <c r="T101" i="8"/>
  <c r="D99" i="8"/>
  <c r="Q95" i="8"/>
  <c r="I114" i="8"/>
  <c r="I83" i="8"/>
  <c r="K11" i="8"/>
  <c r="P19" i="8"/>
  <c r="H21" i="8"/>
  <c r="X22" i="8"/>
  <c r="H72" i="8"/>
  <c r="P72" i="8"/>
  <c r="X72" i="8"/>
  <c r="H73" i="8"/>
  <c r="P73" i="8"/>
  <c r="X73" i="8"/>
  <c r="H74" i="8"/>
  <c r="P74" i="8"/>
  <c r="X74" i="8"/>
  <c r="S71" i="8"/>
  <c r="K71" i="8"/>
  <c r="C71" i="8"/>
  <c r="S47" i="8"/>
  <c r="K47" i="8"/>
  <c r="C47" i="8"/>
  <c r="S46" i="8"/>
  <c r="K46" i="8"/>
  <c r="C46" i="8"/>
  <c r="S45" i="8"/>
  <c r="K45" i="8"/>
  <c r="C45" i="8"/>
  <c r="S44" i="8"/>
  <c r="K44" i="8"/>
  <c r="C44" i="8"/>
  <c r="S37" i="8"/>
  <c r="K37" i="8"/>
  <c r="C37" i="8"/>
  <c r="S36" i="8"/>
  <c r="K36" i="8"/>
  <c r="C36" i="8"/>
  <c r="S35" i="8"/>
  <c r="K35" i="8"/>
  <c r="C35" i="8"/>
  <c r="S34" i="8"/>
  <c r="K34" i="8"/>
  <c r="C34" i="8"/>
  <c r="B82" i="8"/>
  <c r="J82" i="8"/>
  <c r="R82" i="8"/>
  <c r="B83" i="8"/>
  <c r="J83" i="8"/>
  <c r="R83" i="8"/>
  <c r="B84" i="8"/>
  <c r="J84" i="8"/>
  <c r="R84" i="8"/>
  <c r="Y81" i="8"/>
  <c r="Q81" i="8"/>
  <c r="I81" i="8"/>
  <c r="B110" i="8"/>
  <c r="J110" i="8"/>
  <c r="R110" i="8"/>
  <c r="B111" i="8"/>
  <c r="J111" i="8"/>
  <c r="R111" i="8"/>
  <c r="B112" i="8"/>
  <c r="J112" i="8"/>
  <c r="R112" i="8"/>
  <c r="B113" i="8"/>
  <c r="J113" i="8"/>
  <c r="R113" i="8"/>
  <c r="B114" i="8"/>
  <c r="J114" i="8"/>
  <c r="R114" i="8"/>
  <c r="B115" i="8"/>
  <c r="J115" i="8"/>
  <c r="R115" i="8"/>
  <c r="B92" i="8"/>
  <c r="J92" i="8"/>
  <c r="R92" i="8"/>
  <c r="B93" i="8"/>
  <c r="J93" i="8"/>
  <c r="R93" i="8"/>
  <c r="B94" i="8"/>
  <c r="J94" i="8"/>
  <c r="R94" i="8"/>
  <c r="B95" i="8"/>
  <c r="J95" i="8"/>
  <c r="R95" i="8"/>
  <c r="I72" i="8"/>
  <c r="Q72" i="8"/>
  <c r="Y72" i="8"/>
  <c r="I73" i="8"/>
  <c r="Q73" i="8"/>
  <c r="Y73" i="8"/>
  <c r="I74" i="8"/>
  <c r="Q74" i="8"/>
  <c r="Y74" i="8"/>
  <c r="R71" i="8"/>
  <c r="J71" i="8"/>
  <c r="B71" i="8"/>
  <c r="R47" i="8"/>
  <c r="J47" i="8"/>
  <c r="B47" i="8"/>
  <c r="R46" i="8"/>
  <c r="J46" i="8"/>
  <c r="B46" i="8"/>
  <c r="R45" i="8"/>
  <c r="J45" i="8"/>
  <c r="B45" i="8"/>
  <c r="R44" i="8"/>
  <c r="J44" i="8"/>
  <c r="B44" i="8"/>
  <c r="R37" i="8"/>
  <c r="J37" i="8"/>
  <c r="B37" i="8"/>
  <c r="R36" i="8"/>
  <c r="J36" i="8"/>
  <c r="B36" i="8"/>
  <c r="R35" i="8"/>
  <c r="J35" i="8"/>
  <c r="B35" i="8"/>
  <c r="R34" i="8"/>
  <c r="J34" i="8"/>
  <c r="B34" i="8"/>
  <c r="C82" i="8"/>
  <c r="K82" i="8"/>
  <c r="S82" i="8"/>
  <c r="C83" i="8"/>
  <c r="K83" i="8"/>
  <c r="S83" i="8"/>
  <c r="C84" i="8"/>
  <c r="K84" i="8"/>
  <c r="S84" i="8"/>
  <c r="X81" i="8"/>
  <c r="P81" i="8"/>
  <c r="H81" i="8"/>
  <c r="C110" i="8"/>
  <c r="K110" i="8"/>
  <c r="S110" i="8"/>
  <c r="C111" i="8"/>
  <c r="K111" i="8"/>
  <c r="S111" i="8"/>
  <c r="C112" i="8"/>
  <c r="K112" i="8"/>
  <c r="S112" i="8"/>
  <c r="C113" i="8"/>
  <c r="K113" i="8"/>
  <c r="S113" i="8"/>
  <c r="C114" i="8"/>
  <c r="K114" i="8"/>
  <c r="S114" i="8"/>
  <c r="C115" i="8"/>
  <c r="K115" i="8"/>
  <c r="S115" i="8"/>
  <c r="C92" i="8"/>
  <c r="K92" i="8"/>
  <c r="S92" i="8"/>
  <c r="C93" i="8"/>
  <c r="K93" i="8"/>
  <c r="S93" i="8"/>
  <c r="C94" i="8"/>
  <c r="K94" i="8"/>
  <c r="S94" i="8"/>
  <c r="C95" i="8"/>
  <c r="K95" i="8"/>
  <c r="S95" i="8"/>
  <c r="C96" i="8"/>
  <c r="K96" i="8"/>
  <c r="S96" i="8"/>
  <c r="C97" i="8"/>
  <c r="K97" i="8"/>
  <c r="S97" i="8"/>
  <c r="C98" i="8"/>
  <c r="B72" i="8"/>
  <c r="J72" i="8"/>
  <c r="R72" i="8"/>
  <c r="B73" i="8"/>
  <c r="J73" i="8"/>
  <c r="R73" i="8"/>
  <c r="B74" i="8"/>
  <c r="J74" i="8"/>
  <c r="R74" i="8"/>
  <c r="Y71" i="8"/>
  <c r="Q71" i="8"/>
  <c r="I71" i="8"/>
  <c r="Y47" i="8"/>
  <c r="Q47" i="8"/>
  <c r="I47" i="8"/>
  <c r="Y46" i="8"/>
  <c r="Q46" i="8"/>
  <c r="I46" i="8"/>
  <c r="Y45" i="8"/>
  <c r="Q45" i="8"/>
  <c r="I45" i="8"/>
  <c r="Y44" i="8"/>
  <c r="Q44" i="8"/>
  <c r="I44" i="8"/>
  <c r="Y37" i="8"/>
  <c r="Q37" i="8"/>
  <c r="I37" i="8"/>
  <c r="Y36" i="8"/>
  <c r="Q36" i="8"/>
  <c r="I36" i="8"/>
  <c r="Y35" i="8"/>
  <c r="Q35" i="8"/>
  <c r="I35" i="8"/>
  <c r="Y34" i="8"/>
  <c r="Q34" i="8"/>
  <c r="I34" i="8"/>
  <c r="D82" i="8"/>
  <c r="L82" i="8"/>
  <c r="T82" i="8"/>
  <c r="D83" i="8"/>
  <c r="L83" i="8"/>
  <c r="T83" i="8"/>
  <c r="D84" i="8"/>
  <c r="L84" i="8"/>
  <c r="T84" i="8"/>
  <c r="W81" i="8"/>
  <c r="O81" i="8"/>
  <c r="G81" i="8"/>
  <c r="D110" i="8"/>
  <c r="L110" i="8"/>
  <c r="C72" i="8"/>
  <c r="K72" i="8"/>
  <c r="S72" i="8"/>
  <c r="C73" i="8"/>
  <c r="K73" i="8"/>
  <c r="S73" i="8"/>
  <c r="C74" i="8"/>
  <c r="K74" i="8"/>
  <c r="S74" i="8"/>
  <c r="X71" i="8"/>
  <c r="P71" i="8"/>
  <c r="H71" i="8"/>
  <c r="X47" i="8"/>
  <c r="P47" i="8"/>
  <c r="H47" i="8"/>
  <c r="X46" i="8"/>
  <c r="P46" i="8"/>
  <c r="H46" i="8"/>
  <c r="X45" i="8"/>
  <c r="P45" i="8"/>
  <c r="H45" i="8"/>
  <c r="X44" i="8"/>
  <c r="P44" i="8"/>
  <c r="H44" i="8"/>
  <c r="X37" i="8"/>
  <c r="P37" i="8"/>
  <c r="H37" i="8"/>
  <c r="X36" i="8"/>
  <c r="P36" i="8"/>
  <c r="H36" i="8"/>
  <c r="X35" i="8"/>
  <c r="P35" i="8"/>
  <c r="H35" i="8"/>
  <c r="X34" i="8"/>
  <c r="P34" i="8"/>
  <c r="H34" i="8"/>
  <c r="E82" i="8"/>
  <c r="M82" i="8"/>
  <c r="U82" i="8"/>
  <c r="E83" i="8"/>
  <c r="M83" i="8"/>
  <c r="U83" i="8"/>
  <c r="E84" i="8"/>
  <c r="M84" i="8"/>
  <c r="U84" i="8"/>
  <c r="V81" i="8"/>
  <c r="N81" i="8"/>
  <c r="F81" i="8"/>
  <c r="E110" i="8"/>
  <c r="M110" i="8"/>
  <c r="E72" i="8"/>
  <c r="M72" i="8"/>
  <c r="U72" i="8"/>
  <c r="E73" i="8"/>
  <c r="M73" i="8"/>
  <c r="U73" i="8"/>
  <c r="E74" i="8"/>
  <c r="M74" i="8"/>
  <c r="U74" i="8"/>
  <c r="V71" i="8"/>
  <c r="N71" i="8"/>
  <c r="F71" i="8"/>
  <c r="V47" i="8"/>
  <c r="N47" i="8"/>
  <c r="F47" i="8"/>
  <c r="V46" i="8"/>
  <c r="N46" i="8"/>
  <c r="F46" i="8"/>
  <c r="V45" i="8"/>
  <c r="N45" i="8"/>
  <c r="F45" i="8"/>
  <c r="V44" i="8"/>
  <c r="N44" i="8"/>
  <c r="F44" i="8"/>
  <c r="V37" i="8"/>
  <c r="N37" i="8"/>
  <c r="F37" i="8"/>
  <c r="V36" i="8"/>
  <c r="N36" i="8"/>
  <c r="F36" i="8"/>
  <c r="V35" i="8"/>
  <c r="N35" i="8"/>
  <c r="F35" i="8"/>
  <c r="V34" i="8"/>
  <c r="N34" i="8"/>
  <c r="F34" i="8"/>
  <c r="G82" i="8"/>
  <c r="O82" i="8"/>
  <c r="W82" i="8"/>
  <c r="G83" i="8"/>
  <c r="O83" i="8"/>
  <c r="W83" i="8"/>
  <c r="G84" i="8"/>
  <c r="O84" i="8"/>
  <c r="W84" i="8"/>
  <c r="T81" i="8"/>
  <c r="L81" i="8"/>
  <c r="D81" i="8"/>
  <c r="G110" i="8"/>
  <c r="O110" i="8"/>
  <c r="W110" i="8"/>
  <c r="G111" i="8"/>
  <c r="O111" i="8"/>
  <c r="W111" i="8"/>
  <c r="G112" i="8"/>
  <c r="O112" i="8"/>
  <c r="W112" i="8"/>
  <c r="G113" i="8"/>
  <c r="O113" i="8"/>
  <c r="W113" i="8"/>
  <c r="G114" i="8"/>
  <c r="O114" i="8"/>
  <c r="W114" i="8"/>
  <c r="G115" i="8"/>
  <c r="O115" i="8"/>
  <c r="W115" i="8"/>
  <c r="G92" i="8"/>
  <c r="O92" i="8"/>
  <c r="W92" i="8"/>
  <c r="G93" i="8"/>
  <c r="O93" i="8"/>
  <c r="W93" i="8"/>
  <c r="G94" i="8"/>
  <c r="O94" i="8"/>
  <c r="W94" i="8"/>
  <c r="G95" i="8"/>
  <c r="O95" i="8"/>
  <c r="W95" i="8"/>
  <c r="G96" i="8"/>
  <c r="O96" i="8"/>
  <c r="W96" i="8"/>
  <c r="G97" i="8"/>
  <c r="O97" i="8"/>
  <c r="W97" i="8"/>
  <c r="G98" i="8"/>
  <c r="F72" i="8"/>
  <c r="N72" i="8"/>
  <c r="V72" i="8"/>
  <c r="F73" i="8"/>
  <c r="N73" i="8"/>
  <c r="V73" i="8"/>
  <c r="F74" i="8"/>
  <c r="N74" i="8"/>
  <c r="V74" i="8"/>
  <c r="U71" i="8"/>
  <c r="M71" i="8"/>
  <c r="E71" i="8"/>
  <c r="U47" i="8"/>
  <c r="M47" i="8"/>
  <c r="E47" i="8"/>
  <c r="U46" i="8"/>
  <c r="M46" i="8"/>
  <c r="E46" i="8"/>
  <c r="U45" i="8"/>
  <c r="M45" i="8"/>
  <c r="E45" i="8"/>
  <c r="U44" i="8"/>
  <c r="M44" i="8"/>
  <c r="E44" i="8"/>
  <c r="U37" i="8"/>
  <c r="M37" i="8"/>
  <c r="E37" i="8"/>
  <c r="U36" i="8"/>
  <c r="M36" i="8"/>
  <c r="E36" i="8"/>
  <c r="U35" i="8"/>
  <c r="M35" i="8"/>
  <c r="E35" i="8"/>
  <c r="U34" i="8"/>
  <c r="M34" i="8"/>
  <c r="E34" i="8"/>
  <c r="H82" i="8"/>
  <c r="P82" i="8"/>
  <c r="X82" i="8"/>
  <c r="H83" i="8"/>
  <c r="P83" i="8"/>
  <c r="X83" i="8"/>
  <c r="H84" i="8"/>
  <c r="P84" i="8"/>
  <c r="X84" i="8"/>
  <c r="S81" i="8"/>
  <c r="K81" i="8"/>
  <c r="C81" i="8"/>
  <c r="H110" i="8"/>
  <c r="P110" i="8"/>
  <c r="X110" i="8"/>
  <c r="H111" i="8"/>
  <c r="P111" i="8"/>
  <c r="X111" i="8"/>
  <c r="H112" i="8"/>
  <c r="P112" i="8"/>
  <c r="X112" i="8"/>
  <c r="H113" i="8"/>
  <c r="P113" i="8"/>
  <c r="X113" i="8"/>
  <c r="H114" i="8"/>
  <c r="P114" i="8"/>
  <c r="X114" i="8"/>
  <c r="H115" i="8"/>
  <c r="P115" i="8"/>
  <c r="X115" i="8"/>
  <c r="H92" i="8"/>
  <c r="P92" i="8"/>
  <c r="X92" i="8"/>
  <c r="H93" i="8"/>
  <c r="P93" i="8"/>
  <c r="X93" i="8"/>
  <c r="H94" i="8"/>
  <c r="P94" i="8"/>
  <c r="X94" i="8"/>
  <c r="H95" i="8"/>
  <c r="P95" i="8"/>
  <c r="X95" i="8"/>
  <c r="H96" i="8"/>
  <c r="D73" i="8"/>
  <c r="L74" i="8"/>
  <c r="G71" i="8"/>
  <c r="W46" i="8"/>
  <c r="O45" i="8"/>
  <c r="G44" i="8"/>
  <c r="W36" i="8"/>
  <c r="O35" i="8"/>
  <c r="G34" i="8"/>
  <c r="F82" i="8"/>
  <c r="N83" i="8"/>
  <c r="V84" i="8"/>
  <c r="F110" i="8"/>
  <c r="D111" i="8"/>
  <c r="T111" i="8"/>
  <c r="L112" i="8"/>
  <c r="D113" i="8"/>
  <c r="T113" i="8"/>
  <c r="L114" i="8"/>
  <c r="D115" i="8"/>
  <c r="T115" i="8"/>
  <c r="L92" i="8"/>
  <c r="D93" i="8"/>
  <c r="T93" i="8"/>
  <c r="L94" i="8"/>
  <c r="D95" i="8"/>
  <c r="T95" i="8"/>
  <c r="I96" i="8"/>
  <c r="T96" i="8"/>
  <c r="F97" i="8"/>
  <c r="Q97" i="8"/>
  <c r="D98" i="8"/>
  <c r="M98" i="8"/>
  <c r="U98" i="8"/>
  <c r="E99" i="8"/>
  <c r="M99" i="8"/>
  <c r="U99" i="8"/>
  <c r="E100" i="8"/>
  <c r="M100" i="8"/>
  <c r="U100" i="8"/>
  <c r="E101" i="8"/>
  <c r="M101" i="8"/>
  <c r="U101" i="8"/>
  <c r="E102" i="8"/>
  <c r="M102" i="8"/>
  <c r="U102" i="8"/>
  <c r="E103" i="8"/>
  <c r="M103" i="8"/>
  <c r="U103" i="8"/>
  <c r="E104" i="8"/>
  <c r="M104" i="8"/>
  <c r="U104" i="8"/>
  <c r="E105" i="8"/>
  <c r="M105" i="8"/>
  <c r="U105" i="8"/>
  <c r="E106" i="8"/>
  <c r="M106" i="8"/>
  <c r="U106" i="8"/>
  <c r="E107" i="8"/>
  <c r="M107" i="8"/>
  <c r="U107" i="8"/>
  <c r="E108" i="8"/>
  <c r="M108" i="8"/>
  <c r="U108" i="8"/>
  <c r="E109" i="8"/>
  <c r="M109" i="8"/>
  <c r="U109" i="8"/>
  <c r="V91" i="8"/>
  <c r="N91" i="8"/>
  <c r="F91" i="8"/>
  <c r="E27" i="8"/>
  <c r="M27" i="8"/>
  <c r="U27" i="8"/>
  <c r="E23" i="8"/>
  <c r="M23" i="8"/>
  <c r="U23" i="8"/>
  <c r="E24" i="8"/>
  <c r="M24" i="8"/>
  <c r="G73" i="8"/>
  <c r="O74" i="8"/>
  <c r="D71" i="8"/>
  <c r="T46" i="8"/>
  <c r="L45" i="8"/>
  <c r="D44" i="8"/>
  <c r="T36" i="8"/>
  <c r="L35" i="8"/>
  <c r="D34" i="8"/>
  <c r="I82" i="8"/>
  <c r="Q83" i="8"/>
  <c r="Y84" i="8"/>
  <c r="I110" i="8"/>
  <c r="E111" i="8"/>
  <c r="U111" i="8"/>
  <c r="M112" i="8"/>
  <c r="E113" i="8"/>
  <c r="U113" i="8"/>
  <c r="M114" i="8"/>
  <c r="E115" i="8"/>
  <c r="U115" i="8"/>
  <c r="M92" i="8"/>
  <c r="E93" i="8"/>
  <c r="U93" i="8"/>
  <c r="M94" i="8"/>
  <c r="E95" i="8"/>
  <c r="U95" i="8"/>
  <c r="J96" i="8"/>
  <c r="U96" i="8"/>
  <c r="H97" i="8"/>
  <c r="R97" i="8"/>
  <c r="E98" i="8"/>
  <c r="N98" i="8"/>
  <c r="V98" i="8"/>
  <c r="F99" i="8"/>
  <c r="N99" i="8"/>
  <c r="V99" i="8"/>
  <c r="F100" i="8"/>
  <c r="N100" i="8"/>
  <c r="V100" i="8"/>
  <c r="F101" i="8"/>
  <c r="N101" i="8"/>
  <c r="V101" i="8"/>
  <c r="F102" i="8"/>
  <c r="N102" i="8"/>
  <c r="V102" i="8"/>
  <c r="F103" i="8"/>
  <c r="N103" i="8"/>
  <c r="V103" i="8"/>
  <c r="F104" i="8"/>
  <c r="N104" i="8"/>
  <c r="V104" i="8"/>
  <c r="F105" i="8"/>
  <c r="N105" i="8"/>
  <c r="V105" i="8"/>
  <c r="F106" i="8"/>
  <c r="N106" i="8"/>
  <c r="V106" i="8"/>
  <c r="F107" i="8"/>
  <c r="D72" i="8"/>
  <c r="L73" i="8"/>
  <c r="T74" i="8"/>
  <c r="W47" i="8"/>
  <c r="O46" i="8"/>
  <c r="G45" i="8"/>
  <c r="W37" i="8"/>
  <c r="O36" i="8"/>
  <c r="G35" i="8"/>
  <c r="N82" i="8"/>
  <c r="V83" i="8"/>
  <c r="U81" i="8"/>
  <c r="N110" i="8"/>
  <c r="F111" i="8"/>
  <c r="V111" i="8"/>
  <c r="N112" i="8"/>
  <c r="F113" i="8"/>
  <c r="V113" i="8"/>
  <c r="N114" i="8"/>
  <c r="F115" i="8"/>
  <c r="V115" i="8"/>
  <c r="N92" i="8"/>
  <c r="F93" i="8"/>
  <c r="V93" i="8"/>
  <c r="N94" i="8"/>
  <c r="F95" i="8"/>
  <c r="V95" i="8"/>
  <c r="L96" i="8"/>
  <c r="V96" i="8"/>
  <c r="I97" i="8"/>
  <c r="T97" i="8"/>
  <c r="F98" i="8"/>
  <c r="O98" i="8"/>
  <c r="W98" i="8"/>
  <c r="G99" i="8"/>
  <c r="O99" i="8"/>
  <c r="W99" i="8"/>
  <c r="G100" i="8"/>
  <c r="O100" i="8"/>
  <c r="W100" i="8"/>
  <c r="G101" i="8"/>
  <c r="O101" i="8"/>
  <c r="W101" i="8"/>
  <c r="G102" i="8"/>
  <c r="O102" i="8"/>
  <c r="W102" i="8"/>
  <c r="G103" i="8"/>
  <c r="O103" i="8"/>
  <c r="W103" i="8"/>
  <c r="G104" i="8"/>
  <c r="O104" i="8"/>
  <c r="W104" i="8"/>
  <c r="G105" i="8"/>
  <c r="O105" i="8"/>
  <c r="W105" i="8"/>
  <c r="G106" i="8"/>
  <c r="O106" i="8"/>
  <c r="W106" i="8"/>
  <c r="G107" i="8"/>
  <c r="O107" i="8"/>
  <c r="W107" i="8"/>
  <c r="G108" i="8"/>
  <c r="O108" i="8"/>
  <c r="W108" i="8"/>
  <c r="G109" i="8"/>
  <c r="O109" i="8"/>
  <c r="W109" i="8"/>
  <c r="T91" i="8"/>
  <c r="L91" i="8"/>
  <c r="D91" i="8"/>
  <c r="G27" i="8"/>
  <c r="O27" i="8"/>
  <c r="W27" i="8"/>
  <c r="G23" i="8"/>
  <c r="O23" i="8"/>
  <c r="W23" i="8"/>
  <c r="G24" i="8"/>
  <c r="O24" i="8"/>
  <c r="W24" i="8"/>
  <c r="G25" i="8"/>
  <c r="O25" i="8"/>
  <c r="W25" i="8"/>
  <c r="G26" i="8"/>
  <c r="O26" i="8"/>
  <c r="W26" i="8"/>
  <c r="G72" i="8"/>
  <c r="O73" i="8"/>
  <c r="W74" i="8"/>
  <c r="T47" i="8"/>
  <c r="L46" i="8"/>
  <c r="D45" i="8"/>
  <c r="T37" i="8"/>
  <c r="L36" i="8"/>
  <c r="D35" i="8"/>
  <c r="Q82" i="8"/>
  <c r="Y83" i="8"/>
  <c r="R81" i="8"/>
  <c r="Q110" i="8"/>
  <c r="I111" i="8"/>
  <c r="Y111" i="8"/>
  <c r="Q112" i="8"/>
  <c r="I113" i="8"/>
  <c r="Y113" i="8"/>
  <c r="Q114" i="8"/>
  <c r="I115" i="8"/>
  <c r="Y115" i="8"/>
  <c r="Q92" i="8"/>
  <c r="I93" i="8"/>
  <c r="Y93" i="8"/>
  <c r="Q94" i="8"/>
  <c r="I95" i="8"/>
  <c r="Y95" i="8"/>
  <c r="M96" i="8"/>
  <c r="X96" i="8"/>
  <c r="J97" i="8"/>
  <c r="U97" i="8"/>
  <c r="H98" i="8"/>
  <c r="P98" i="8"/>
  <c r="X98" i="8"/>
  <c r="H99" i="8"/>
  <c r="P99" i="8"/>
  <c r="X99" i="8"/>
  <c r="H100" i="8"/>
  <c r="P100" i="8"/>
  <c r="X100" i="8"/>
  <c r="H101" i="8"/>
  <c r="P101" i="8"/>
  <c r="X101" i="8"/>
  <c r="H102" i="8"/>
  <c r="P102" i="8"/>
  <c r="X102" i="8"/>
  <c r="H103" i="8"/>
  <c r="P103" i="8"/>
  <c r="X103" i="8"/>
  <c r="H104" i="8"/>
  <c r="P104" i="8"/>
  <c r="X104" i="8"/>
  <c r="H105" i="8"/>
  <c r="P105" i="8"/>
  <c r="X105" i="8"/>
  <c r="H106" i="8"/>
  <c r="P106" i="8"/>
  <c r="X106" i="8"/>
  <c r="H107" i="8"/>
  <c r="L72" i="8"/>
  <c r="T73" i="8"/>
  <c r="W71" i="8"/>
  <c r="O47" i="8"/>
  <c r="G46" i="8"/>
  <c r="W44" i="8"/>
  <c r="O37" i="8"/>
  <c r="G36" i="8"/>
  <c r="W34" i="8"/>
  <c r="V82" i="8"/>
  <c r="F84" i="8"/>
  <c r="M81" i="8"/>
  <c r="T110" i="8"/>
  <c r="L111" i="8"/>
  <c r="D112" i="8"/>
  <c r="T112" i="8"/>
  <c r="L113" i="8"/>
  <c r="D114" i="8"/>
  <c r="T114" i="8"/>
  <c r="L115" i="8"/>
  <c r="D92" i="8"/>
  <c r="T92" i="8"/>
  <c r="L93" i="8"/>
  <c r="D94" i="8"/>
  <c r="T94" i="8"/>
  <c r="L95" i="8"/>
  <c r="B96" i="8"/>
  <c r="N96" i="8"/>
  <c r="Y96" i="8"/>
  <c r="L97" i="8"/>
  <c r="V97" i="8"/>
  <c r="I98" i="8"/>
  <c r="Q98" i="8"/>
  <c r="Y98" i="8"/>
  <c r="I99" i="8"/>
  <c r="Q99" i="8"/>
  <c r="Y99" i="8"/>
  <c r="I100" i="8"/>
  <c r="Q100" i="8"/>
  <c r="Y100" i="8"/>
  <c r="I101" i="8"/>
  <c r="Q101" i="8"/>
  <c r="Y101" i="8"/>
  <c r="I102" i="8"/>
  <c r="Q102" i="8"/>
  <c r="Y102" i="8"/>
  <c r="I103" i="8"/>
  <c r="Q103" i="8"/>
  <c r="Y103" i="8"/>
  <c r="I104" i="8"/>
  <c r="Q104" i="8"/>
  <c r="Y104" i="8"/>
  <c r="I105" i="8"/>
  <c r="Q105" i="8"/>
  <c r="Y105" i="8"/>
  <c r="I106" i="8"/>
  <c r="Q106" i="8"/>
  <c r="Y106" i="8"/>
  <c r="I107" i="8"/>
  <c r="Q107" i="8"/>
  <c r="Y107" i="8"/>
  <c r="I108" i="8"/>
  <c r="Q108" i="8"/>
  <c r="Y108" i="8"/>
  <c r="I109" i="8"/>
  <c r="O72" i="8"/>
  <c r="W73" i="8"/>
  <c r="T71" i="8"/>
  <c r="L47" i="8"/>
  <c r="D46" i="8"/>
  <c r="T44" i="8"/>
  <c r="L37" i="8"/>
  <c r="D36" i="8"/>
  <c r="T34" i="8"/>
  <c r="Y82" i="8"/>
  <c r="I84" i="8"/>
  <c r="J81" i="8"/>
  <c r="U110" i="8"/>
  <c r="M111" i="8"/>
  <c r="E112" i="8"/>
  <c r="U112" i="8"/>
  <c r="M113" i="8"/>
  <c r="E114" i="8"/>
  <c r="U114" i="8"/>
  <c r="M115" i="8"/>
  <c r="E92" i="8"/>
  <c r="U92" i="8"/>
  <c r="M93" i="8"/>
  <c r="E94" i="8"/>
  <c r="U94" i="8"/>
  <c r="M95" i="8"/>
  <c r="D96" i="8"/>
  <c r="P96" i="8"/>
  <c r="B97" i="8"/>
  <c r="M97" i="8"/>
  <c r="X97" i="8"/>
  <c r="J98" i="8"/>
  <c r="R98" i="8"/>
  <c r="B99" i="8"/>
  <c r="J99" i="8"/>
  <c r="R99" i="8"/>
  <c r="B100" i="8"/>
  <c r="J100" i="8"/>
  <c r="R100" i="8"/>
  <c r="B101" i="8"/>
  <c r="J101" i="8"/>
  <c r="R101" i="8"/>
  <c r="B102" i="8"/>
  <c r="J102" i="8"/>
  <c r="R102" i="8"/>
  <c r="B103" i="8"/>
  <c r="J103" i="8"/>
  <c r="R103" i="8"/>
  <c r="B104" i="8"/>
  <c r="J104" i="8"/>
  <c r="R104" i="8"/>
  <c r="B105" i="8"/>
  <c r="J105" i="8"/>
  <c r="R105" i="8"/>
  <c r="B106" i="8"/>
  <c r="J106" i="8"/>
  <c r="R106" i="8"/>
  <c r="B107" i="8"/>
  <c r="J107" i="8"/>
  <c r="R107" i="8"/>
  <c r="B108" i="8"/>
  <c r="J108" i="8"/>
  <c r="R108" i="8"/>
  <c r="B109" i="8"/>
  <c r="J109" i="8"/>
  <c r="R109" i="8"/>
  <c r="Y91" i="8"/>
  <c r="Q91" i="8"/>
  <c r="I91" i="8"/>
  <c r="B27" i="8"/>
  <c r="J27" i="8"/>
  <c r="R27" i="8"/>
  <c r="B23" i="8"/>
  <c r="J23" i="8"/>
  <c r="R23" i="8"/>
  <c r="B24" i="8"/>
  <c r="J24" i="8"/>
  <c r="R24" i="8"/>
  <c r="B25" i="8"/>
  <c r="J25" i="8"/>
  <c r="R25" i="8"/>
  <c r="B26" i="8"/>
  <c r="J26" i="8"/>
  <c r="R26" i="8"/>
  <c r="T72" i="8"/>
  <c r="D74" i="8"/>
  <c r="O71" i="8"/>
  <c r="G47" i="8"/>
  <c r="W45" i="8"/>
  <c r="O44" i="8"/>
  <c r="G37" i="8"/>
  <c r="W35" i="8"/>
  <c r="O34" i="8"/>
  <c r="F83" i="8"/>
  <c r="N84" i="8"/>
  <c r="E81" i="8"/>
  <c r="V110" i="8"/>
  <c r="N111" i="8"/>
  <c r="F112" i="8"/>
  <c r="V112" i="8"/>
  <c r="N113" i="8"/>
  <c r="F114" i="8"/>
  <c r="V114" i="8"/>
  <c r="N115" i="8"/>
  <c r="F92" i="8"/>
  <c r="V92" i="8"/>
  <c r="N93" i="8"/>
  <c r="F94" i="8"/>
  <c r="V94" i="8"/>
  <c r="N95" i="8"/>
  <c r="E96" i="8"/>
  <c r="Q96" i="8"/>
  <c r="D97" i="8"/>
  <c r="N97" i="8"/>
  <c r="Y97" i="8"/>
  <c r="K98" i="8"/>
  <c r="S98" i="8"/>
  <c r="C99" i="8"/>
  <c r="K99" i="8"/>
  <c r="S99" i="8"/>
  <c r="C100" i="8"/>
  <c r="K100" i="8"/>
  <c r="S100" i="8"/>
  <c r="C101" i="8"/>
  <c r="K101" i="8"/>
  <c r="S101" i="8"/>
  <c r="C102" i="8"/>
  <c r="K102" i="8"/>
  <c r="S102" i="8"/>
  <c r="C103" i="8"/>
  <c r="K103" i="8"/>
  <c r="S103" i="8"/>
  <c r="C104" i="8"/>
  <c r="K104" i="8"/>
  <c r="S104" i="8"/>
  <c r="C105" i="8"/>
  <c r="K105" i="8"/>
  <c r="S105" i="8"/>
  <c r="C106" i="8"/>
  <c r="K106" i="8"/>
  <c r="S106" i="8"/>
  <c r="C107" i="8"/>
  <c r="K107" i="8"/>
  <c r="S107" i="8"/>
  <c r="C108" i="8"/>
  <c r="K108" i="8"/>
  <c r="S108" i="8"/>
  <c r="C109" i="8"/>
  <c r="K109" i="8"/>
  <c r="S109" i="8"/>
  <c r="X91" i="8"/>
  <c r="P91" i="8"/>
  <c r="H91" i="8"/>
  <c r="C27" i="8"/>
  <c r="K27" i="8"/>
  <c r="S27" i="8"/>
  <c r="C23" i="8"/>
  <c r="M8" i="8"/>
  <c r="N10" i="8"/>
  <c r="F10" i="8"/>
  <c r="V11" i="8"/>
  <c r="F8" i="8"/>
  <c r="V8" i="8"/>
  <c r="M10" i="8"/>
  <c r="E10" i="8"/>
  <c r="M9" i="8"/>
  <c r="U11" i="8"/>
  <c r="M11" i="8"/>
  <c r="F19" i="8"/>
  <c r="V19" i="8"/>
  <c r="F20" i="8"/>
  <c r="V20" i="8"/>
  <c r="N21" i="8"/>
  <c r="V21" i="8"/>
  <c r="N22" i="8"/>
  <c r="I26" i="8"/>
  <c r="G8" i="8"/>
  <c r="O8" i="8"/>
  <c r="W8" i="8"/>
  <c r="T10" i="8"/>
  <c r="L10" i="8"/>
  <c r="D10" i="8"/>
  <c r="T9" i="8"/>
  <c r="L9" i="8"/>
  <c r="D9" i="8"/>
  <c r="T11" i="8"/>
  <c r="L11" i="8"/>
  <c r="D11" i="8"/>
  <c r="G19" i="8"/>
  <c r="O19" i="8"/>
  <c r="W19" i="8"/>
  <c r="G20" i="8"/>
  <c r="O20" i="8"/>
  <c r="W20" i="8"/>
  <c r="G21" i="8"/>
  <c r="O21" i="8"/>
  <c r="W21" i="8"/>
  <c r="G22" i="8"/>
  <c r="O22" i="8"/>
  <c r="W22" i="8"/>
  <c r="S26" i="8"/>
  <c r="H26" i="8"/>
  <c r="U25" i="8"/>
  <c r="K25" i="8"/>
  <c r="X24" i="8"/>
  <c r="L24" i="8"/>
  <c r="X23" i="8"/>
  <c r="K23" i="8"/>
  <c r="T27" i="8"/>
  <c r="D27" i="8"/>
  <c r="O91" i="8"/>
  <c r="T109" i="8"/>
  <c r="X108" i="8"/>
  <c r="D108" i="8"/>
  <c r="T106" i="8"/>
  <c r="D104" i="8"/>
  <c r="L101" i="8"/>
  <c r="T98" i="8"/>
  <c r="Y94" i="8"/>
  <c r="Q113" i="8"/>
  <c r="G59" i="8"/>
  <c r="D37" i="8"/>
  <c r="H57" i="8"/>
  <c r="G64" i="8"/>
  <c r="G61" i="8"/>
  <c r="O57" i="8"/>
  <c r="V64" i="8"/>
  <c r="N64" i="8"/>
  <c r="F64" i="8"/>
  <c r="V63" i="8"/>
  <c r="N63" i="8"/>
  <c r="F63" i="8"/>
  <c r="V62" i="8"/>
  <c r="N62" i="8"/>
  <c r="F62" i="8"/>
  <c r="V61" i="8"/>
  <c r="N61" i="8"/>
  <c r="F61" i="8"/>
  <c r="V60" i="8"/>
  <c r="N60" i="8"/>
  <c r="F60" i="8"/>
  <c r="V59" i="8"/>
  <c r="N59" i="8"/>
  <c r="F59" i="8"/>
  <c r="V58" i="8"/>
  <c r="N58" i="8"/>
  <c r="F58" i="8"/>
  <c r="V57" i="8"/>
  <c r="N57" i="8"/>
  <c r="F57" i="8"/>
  <c r="O63" i="8"/>
  <c r="W60" i="8"/>
  <c r="W57" i="8"/>
  <c r="U64" i="8"/>
  <c r="M64" i="8"/>
  <c r="E64" i="8"/>
  <c r="U63" i="8"/>
  <c r="M63" i="8"/>
  <c r="E63" i="8"/>
  <c r="U62" i="8"/>
  <c r="M62" i="8"/>
  <c r="E62" i="8"/>
  <c r="U61" i="8"/>
  <c r="M61" i="8"/>
  <c r="E61" i="8"/>
  <c r="U60" i="8"/>
  <c r="M60" i="8"/>
  <c r="E60" i="8"/>
  <c r="U59" i="8"/>
  <c r="M59" i="8"/>
  <c r="E59" i="8"/>
  <c r="U58" i="8"/>
  <c r="M58" i="8"/>
  <c r="E58" i="8"/>
  <c r="U57" i="8"/>
  <c r="M57" i="8"/>
  <c r="E57" i="8"/>
  <c r="W64" i="8"/>
  <c r="G62" i="8"/>
  <c r="W59" i="8"/>
  <c r="G58" i="8"/>
  <c r="T64" i="8"/>
  <c r="L64" i="8"/>
  <c r="D64" i="8"/>
  <c r="T63" i="8"/>
  <c r="L63" i="8"/>
  <c r="D63" i="8"/>
  <c r="T62" i="8"/>
  <c r="L62" i="8"/>
  <c r="D62" i="8"/>
  <c r="T61" i="8"/>
  <c r="L61" i="8"/>
  <c r="D61" i="8"/>
  <c r="T60" i="8"/>
  <c r="L60" i="8"/>
  <c r="D60" i="8"/>
  <c r="T59" i="8"/>
  <c r="L59" i="8"/>
  <c r="D59" i="8"/>
  <c r="T58" i="8"/>
  <c r="L58" i="8"/>
  <c r="D58" i="8"/>
  <c r="T57" i="8"/>
  <c r="L57" i="8"/>
  <c r="D57" i="8"/>
  <c r="G63" i="8"/>
  <c r="G60" i="8"/>
  <c r="O58" i="8"/>
  <c r="S64" i="8"/>
  <c r="K64" i="8"/>
  <c r="C64" i="8"/>
  <c r="S63" i="8"/>
  <c r="K63" i="8"/>
  <c r="C63" i="8"/>
  <c r="S62" i="8"/>
  <c r="K62" i="8"/>
  <c r="C62" i="8"/>
  <c r="S61" i="8"/>
  <c r="K61" i="8"/>
  <c r="C61" i="8"/>
  <c r="S60" i="8"/>
  <c r="K60" i="8"/>
  <c r="C60" i="8"/>
  <c r="S59" i="8"/>
  <c r="K59" i="8"/>
  <c r="C59" i="8"/>
  <c r="S58" i="8"/>
  <c r="K58" i="8"/>
  <c r="C58" i="8"/>
  <c r="S57" i="8"/>
  <c r="K57" i="8"/>
  <c r="C57" i="8"/>
  <c r="O64" i="8"/>
  <c r="O61" i="8"/>
  <c r="G57" i="8"/>
  <c r="R64" i="8"/>
  <c r="J64" i="8"/>
  <c r="B64" i="8"/>
  <c r="R63" i="8"/>
  <c r="J63" i="8"/>
  <c r="B63" i="8"/>
  <c r="R62" i="8"/>
  <c r="J62" i="8"/>
  <c r="B62" i="8"/>
  <c r="R61" i="8"/>
  <c r="J61" i="8"/>
  <c r="B61" i="8"/>
  <c r="R60" i="8"/>
  <c r="J60" i="8"/>
  <c r="B60" i="8"/>
  <c r="R59" i="8"/>
  <c r="J59" i="8"/>
  <c r="B59" i="8"/>
  <c r="R58" i="8"/>
  <c r="J58" i="8"/>
  <c r="B58" i="8"/>
  <c r="R57" i="8"/>
  <c r="J57" i="8"/>
  <c r="B57" i="8"/>
  <c r="W62" i="8"/>
  <c r="O60" i="8"/>
  <c r="W58" i="8"/>
  <c r="Y64" i="8"/>
  <c r="Q64" i="8"/>
  <c r="I64" i="8"/>
  <c r="Y63" i="8"/>
  <c r="Q63" i="8"/>
  <c r="I63" i="8"/>
  <c r="Y62" i="8"/>
  <c r="Q62" i="8"/>
  <c r="I62" i="8"/>
  <c r="Y61" i="8"/>
  <c r="Q61" i="8"/>
  <c r="I61" i="8"/>
  <c r="Y60" i="8"/>
  <c r="Q60" i="8"/>
  <c r="I60" i="8"/>
  <c r="Y59" i="8"/>
  <c r="Q59" i="8"/>
  <c r="I59" i="8"/>
  <c r="Y58" i="8"/>
  <c r="Q58" i="8"/>
  <c r="I58" i="8"/>
  <c r="Y57" i="8"/>
  <c r="Q57" i="8"/>
  <c r="I57" i="8"/>
  <c r="W63" i="8"/>
  <c r="O62" i="8"/>
  <c r="W61" i="8"/>
  <c r="O59" i="8"/>
  <c r="X64" i="8"/>
  <c r="P64" i="8"/>
  <c r="H64" i="8"/>
  <c r="X63" i="8"/>
  <c r="P63" i="8"/>
  <c r="H63" i="8"/>
  <c r="X62" i="8"/>
  <c r="P62" i="8"/>
  <c r="H62" i="8"/>
  <c r="X61" i="8"/>
  <c r="P61" i="8"/>
  <c r="H61" i="8"/>
  <c r="X60" i="8"/>
  <c r="P60" i="8"/>
  <c r="H60" i="8"/>
  <c r="X59" i="8"/>
  <c r="P59" i="8"/>
  <c r="H59" i="8"/>
  <c r="X58" i="8"/>
  <c r="P58" i="8"/>
  <c r="H58" i="8"/>
  <c r="X57" i="8"/>
  <c r="P57" i="8"/>
  <c r="I201" i="1" l="1"/>
  <c r="J201" i="1"/>
  <c r="K201" i="1"/>
  <c r="I202" i="1"/>
  <c r="J202" i="1"/>
  <c r="K202" i="1"/>
  <c r="I203" i="1"/>
  <c r="J203" i="1"/>
  <c r="K203" i="1"/>
  <c r="I204" i="1"/>
  <c r="J204" i="1"/>
  <c r="K204" i="1"/>
  <c r="I205" i="1"/>
  <c r="J205" i="1"/>
  <c r="K205" i="1"/>
  <c r="I206" i="1"/>
  <c r="J206" i="1"/>
  <c r="K206" i="1"/>
  <c r="I207" i="1"/>
  <c r="J207" i="1"/>
  <c r="K207" i="1"/>
  <c r="I208" i="1"/>
  <c r="J208" i="1"/>
  <c r="K208" i="1"/>
  <c r="I209" i="1"/>
  <c r="J209" i="1"/>
  <c r="K209" i="1"/>
  <c r="K131" i="1"/>
  <c r="K132" i="1"/>
  <c r="K133" i="1"/>
  <c r="K134" i="1"/>
  <c r="K135" i="1"/>
  <c r="K136" i="1"/>
  <c r="K137" i="1"/>
  <c r="I89" i="1"/>
  <c r="J89" i="1"/>
  <c r="I90" i="1"/>
  <c r="J90" i="1"/>
  <c r="I91" i="1"/>
  <c r="J91" i="1"/>
  <c r="I92" i="1"/>
  <c r="J92" i="1"/>
  <c r="I93" i="1"/>
  <c r="J93" i="1"/>
  <c r="K91" i="1"/>
  <c r="K90" i="1"/>
  <c r="K89" i="1"/>
  <c r="K11" i="1"/>
  <c r="K12" i="1"/>
  <c r="K13" i="1"/>
  <c r="K14" i="1"/>
  <c r="K15" i="1"/>
  <c r="K16" i="1"/>
  <c r="K17" i="1"/>
  <c r="K18" i="1"/>
  <c r="K19" i="1"/>
  <c r="J210" i="1" l="1"/>
  <c r="J211" i="1"/>
  <c r="J212" i="1"/>
  <c r="I210" i="1"/>
  <c r="I211" i="1"/>
  <c r="I212" i="1"/>
  <c r="K200" i="1"/>
  <c r="K213" i="1"/>
  <c r="K214" i="1"/>
  <c r="K215" i="1"/>
  <c r="K73" i="1" l="1"/>
  <c r="K72" i="1"/>
  <c r="K71" i="1"/>
  <c r="I71" i="1"/>
  <c r="I247" i="1" l="1"/>
  <c r="J247" i="1"/>
  <c r="I248" i="1"/>
  <c r="J248" i="1"/>
  <c r="I249" i="1"/>
  <c r="J249" i="1"/>
  <c r="I250" i="1"/>
  <c r="J250" i="1"/>
  <c r="I251" i="1"/>
  <c r="J251" i="1"/>
  <c r="I252" i="1"/>
  <c r="J252" i="1"/>
  <c r="I253" i="1"/>
  <c r="J253" i="1"/>
  <c r="J246" i="1"/>
  <c r="I246" i="1"/>
  <c r="I217" i="1"/>
  <c r="J217" i="1"/>
  <c r="I218" i="1"/>
  <c r="J218" i="1"/>
  <c r="I219" i="1"/>
  <c r="J219" i="1"/>
  <c r="I220" i="1"/>
  <c r="J220" i="1"/>
  <c r="I221" i="1"/>
  <c r="J221" i="1"/>
  <c r="I222" i="1"/>
  <c r="J222" i="1"/>
  <c r="I223" i="1"/>
  <c r="J223" i="1"/>
  <c r="I224" i="1"/>
  <c r="J224" i="1"/>
  <c r="I225" i="1"/>
  <c r="J225" i="1"/>
  <c r="I226" i="1"/>
  <c r="J226" i="1"/>
  <c r="I227" i="1"/>
  <c r="J227" i="1"/>
  <c r="I228" i="1"/>
  <c r="J228" i="1"/>
  <c r="I229" i="1"/>
  <c r="J229" i="1"/>
  <c r="I230" i="1"/>
  <c r="J230" i="1"/>
  <c r="I231" i="1"/>
  <c r="J231" i="1"/>
  <c r="I232" i="1"/>
  <c r="J232" i="1"/>
  <c r="I233" i="1"/>
  <c r="J233" i="1"/>
  <c r="I234" i="1"/>
  <c r="J234" i="1"/>
  <c r="I235" i="1"/>
  <c r="J235" i="1"/>
  <c r="I236" i="1"/>
  <c r="J236" i="1"/>
  <c r="I237" i="1"/>
  <c r="J237" i="1"/>
  <c r="I238" i="1"/>
  <c r="J238" i="1"/>
  <c r="I239" i="1"/>
  <c r="J239" i="1"/>
  <c r="I240" i="1"/>
  <c r="J240" i="1"/>
  <c r="I241" i="1"/>
  <c r="J241" i="1"/>
  <c r="I242" i="1"/>
  <c r="J242" i="1"/>
  <c r="I243" i="1"/>
  <c r="J243" i="1"/>
  <c r="I244" i="1"/>
  <c r="J244" i="1"/>
  <c r="I245" i="1"/>
  <c r="J245"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213" i="1"/>
  <c r="J213" i="1"/>
  <c r="I214" i="1"/>
  <c r="J214" i="1"/>
  <c r="I215" i="1"/>
  <c r="J215" i="1"/>
  <c r="I216" i="1"/>
  <c r="J216"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6" i="1"/>
  <c r="J186" i="1"/>
  <c r="I187" i="1"/>
  <c r="J187"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125" i="1"/>
  <c r="K126" i="1"/>
  <c r="K127" i="1"/>
  <c r="K128" i="1"/>
  <c r="K129" i="1"/>
  <c r="K130" i="1"/>
  <c r="K103" i="1"/>
  <c r="K104" i="1"/>
  <c r="K105" i="1"/>
  <c r="K106" i="1"/>
  <c r="K107" i="1"/>
  <c r="K108" i="1"/>
  <c r="K109" i="1"/>
  <c r="K110" i="1"/>
  <c r="K111" i="1"/>
  <c r="K112" i="1"/>
  <c r="K113" i="1"/>
  <c r="K114" i="1"/>
  <c r="K115" i="1"/>
  <c r="K116" i="1"/>
  <c r="K117" i="1"/>
  <c r="K118" i="1"/>
  <c r="K119" i="1"/>
  <c r="K120" i="1"/>
  <c r="K121" i="1"/>
  <c r="K122" i="1"/>
  <c r="K123" i="1"/>
  <c r="K124"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03" i="1"/>
  <c r="J103" i="1"/>
  <c r="I73" i="1"/>
  <c r="J73" i="1"/>
  <c r="I74" i="1"/>
  <c r="J74" i="1"/>
  <c r="I75" i="1"/>
  <c r="J75" i="1"/>
  <c r="I76" i="1"/>
  <c r="J76" i="1"/>
  <c r="I77" i="1"/>
  <c r="J77" i="1"/>
  <c r="I78" i="1"/>
  <c r="J78" i="1"/>
  <c r="I79" i="1"/>
  <c r="J79" i="1"/>
  <c r="I80" i="1"/>
  <c r="J80" i="1"/>
  <c r="I81" i="1"/>
  <c r="J81" i="1"/>
  <c r="I82" i="1"/>
  <c r="J82" i="1"/>
  <c r="I84" i="1"/>
  <c r="J84" i="1"/>
  <c r="I85" i="1"/>
  <c r="J85" i="1"/>
  <c r="I86" i="1"/>
  <c r="J86" i="1"/>
  <c r="I87" i="1"/>
  <c r="J87" i="1"/>
  <c r="I88" i="1"/>
  <c r="J88" i="1"/>
  <c r="I94" i="1"/>
  <c r="J94" i="1"/>
  <c r="I95" i="1"/>
  <c r="J95" i="1"/>
  <c r="I96" i="1"/>
  <c r="J96" i="1"/>
  <c r="I97" i="1"/>
  <c r="J97" i="1"/>
  <c r="I98" i="1"/>
  <c r="J98" i="1"/>
  <c r="I99" i="1"/>
  <c r="J99" i="1"/>
  <c r="I100" i="1"/>
  <c r="J100" i="1"/>
  <c r="I101" i="1"/>
  <c r="J101" i="1"/>
  <c r="I102" i="1"/>
  <c r="J102"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70" i="1"/>
  <c r="J70" i="1"/>
  <c r="J71" i="1"/>
  <c r="I72" i="1"/>
  <c r="J72"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3" i="1"/>
  <c r="J3" i="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J2" i="1"/>
  <c r="I2" i="1"/>
  <c r="B437" i="6" l="1"/>
  <c r="B435" i="6"/>
  <c r="B439" i="6"/>
  <c r="B121" i="6"/>
  <c r="B145" i="6"/>
  <c r="B126" i="6"/>
  <c r="B118" i="6"/>
  <c r="B146" i="6"/>
  <c r="B142" i="6"/>
  <c r="B139" i="6"/>
  <c r="B147" i="6"/>
  <c r="B120" i="6"/>
  <c r="B127" i="6"/>
  <c r="B140" i="6"/>
  <c r="B152" i="6"/>
  <c r="B154" i="6"/>
  <c r="B129" i="6"/>
  <c r="B141" i="6"/>
  <c r="B153" i="6"/>
  <c r="B144" i="6"/>
  <c r="B119" i="6"/>
  <c r="B143" i="6"/>
  <c r="B155" i="6"/>
  <c r="B300" i="6"/>
  <c r="B308" i="6"/>
  <c r="B316" i="6"/>
  <c r="B299" i="6"/>
  <c r="B248" i="6"/>
  <c r="B256" i="6"/>
  <c r="B264" i="6"/>
  <c r="B276" i="6"/>
  <c r="B284" i="6"/>
  <c r="B292" i="6"/>
  <c r="B231" i="6"/>
  <c r="B215" i="6"/>
  <c r="B194" i="6"/>
  <c r="B110" i="6"/>
  <c r="B221" i="6"/>
  <c r="B274" i="6"/>
  <c r="B263" i="6"/>
  <c r="B193" i="6"/>
  <c r="B301" i="6"/>
  <c r="B309" i="6"/>
  <c r="B317" i="6"/>
  <c r="B241" i="6"/>
  <c r="B249" i="6"/>
  <c r="B257" i="6"/>
  <c r="B240" i="6"/>
  <c r="B277" i="6"/>
  <c r="B285" i="6"/>
  <c r="B293" i="6"/>
  <c r="B228" i="6"/>
  <c r="B212" i="6"/>
  <c r="B191" i="6"/>
  <c r="B184" i="6"/>
  <c r="B262" i="6"/>
  <c r="B213" i="6"/>
  <c r="B315" i="6"/>
  <c r="B291" i="6"/>
  <c r="B302" i="6"/>
  <c r="B310" i="6"/>
  <c r="B318" i="6"/>
  <c r="B242" i="6"/>
  <c r="B250" i="6"/>
  <c r="B258" i="6"/>
  <c r="B270" i="6"/>
  <c r="B278" i="6"/>
  <c r="B286" i="6"/>
  <c r="B269" i="6"/>
  <c r="B200" i="6"/>
  <c r="B246" i="6"/>
  <c r="B229" i="6"/>
  <c r="B307" i="6"/>
  <c r="B283" i="6"/>
  <c r="B113" i="6"/>
  <c r="B303" i="6"/>
  <c r="B311" i="6"/>
  <c r="B319" i="6"/>
  <c r="B243" i="6"/>
  <c r="B251" i="6"/>
  <c r="B259" i="6"/>
  <c r="B271" i="6"/>
  <c r="B279" i="6"/>
  <c r="B287" i="6"/>
  <c r="B222" i="6"/>
  <c r="B201" i="6"/>
  <c r="B185" i="6"/>
  <c r="B322" i="6"/>
  <c r="B192" i="6"/>
  <c r="B255" i="6"/>
  <c r="B214" i="6"/>
  <c r="B304" i="6"/>
  <c r="B312" i="6"/>
  <c r="B320" i="6"/>
  <c r="B244" i="6"/>
  <c r="B252" i="6"/>
  <c r="B260" i="6"/>
  <c r="B272" i="6"/>
  <c r="B280" i="6"/>
  <c r="B288" i="6"/>
  <c r="B223" i="6"/>
  <c r="B202" i="6"/>
  <c r="B186" i="6"/>
  <c r="B282" i="6"/>
  <c r="B112" i="6"/>
  <c r="B247" i="6"/>
  <c r="B230" i="6"/>
  <c r="B305" i="6"/>
  <c r="B313" i="6"/>
  <c r="B321" i="6"/>
  <c r="B245" i="6"/>
  <c r="B253" i="6"/>
  <c r="B261" i="6"/>
  <c r="B273" i="6"/>
  <c r="B281" i="6"/>
  <c r="B289" i="6"/>
  <c r="B220" i="6"/>
  <c r="B199" i="6"/>
  <c r="B183" i="6"/>
  <c r="B111" i="6"/>
  <c r="B306" i="6"/>
  <c r="B314" i="6"/>
  <c r="B254" i="6"/>
  <c r="B290" i="6"/>
  <c r="B323" i="6"/>
  <c r="B275" i="6"/>
  <c r="B128" i="6"/>
  <c r="B366" i="6"/>
  <c r="B66" i="6"/>
  <c r="B65" i="6"/>
  <c r="B59" i="6"/>
  <c r="B44" i="6"/>
  <c r="B8" i="6"/>
  <c r="B85" i="6"/>
  <c r="B401" i="6"/>
  <c r="B355" i="6"/>
  <c r="B363" i="6"/>
  <c r="B339" i="6"/>
  <c r="B347" i="6"/>
  <c r="B172" i="6"/>
  <c r="B379" i="6"/>
  <c r="B365" i="6"/>
  <c r="B341" i="6"/>
  <c r="B174" i="6"/>
  <c r="B342" i="6"/>
  <c r="B345" i="6"/>
  <c r="B170" i="6"/>
  <c r="B16" i="6"/>
  <c r="B338" i="6"/>
  <c r="B67" i="6"/>
  <c r="B52" i="6"/>
  <c r="B51" i="6"/>
  <c r="B45" i="6"/>
  <c r="B99" i="6"/>
  <c r="B82" i="6"/>
  <c r="B378" i="6"/>
  <c r="B356" i="6"/>
  <c r="B364" i="6"/>
  <c r="B340" i="6"/>
  <c r="B333" i="6"/>
  <c r="B173" i="6"/>
  <c r="B90" i="6"/>
  <c r="B357" i="6"/>
  <c r="B166" i="6"/>
  <c r="B380" i="6"/>
  <c r="B334" i="6"/>
  <c r="B361" i="6"/>
  <c r="B43" i="6"/>
  <c r="B362" i="6"/>
  <c r="B68" i="6"/>
  <c r="B53" i="6"/>
  <c r="B38" i="6"/>
  <c r="B37" i="6"/>
  <c r="B101" i="6"/>
  <c r="B167" i="6"/>
  <c r="B73" i="6"/>
  <c r="B354" i="6"/>
  <c r="B69" i="6"/>
  <c r="B54" i="6"/>
  <c r="B39" i="6"/>
  <c r="B25" i="6"/>
  <c r="B91" i="6"/>
  <c r="B98" i="6"/>
  <c r="B358" i="6"/>
  <c r="B58" i="6"/>
  <c r="B346" i="6"/>
  <c r="B70" i="6"/>
  <c r="B55" i="6"/>
  <c r="B40" i="6"/>
  <c r="B17" i="6"/>
  <c r="B92" i="6"/>
  <c r="B377" i="6"/>
  <c r="B359" i="6"/>
  <c r="B335" i="6"/>
  <c r="B343" i="6"/>
  <c r="B168" i="6"/>
  <c r="B57" i="6"/>
  <c r="B42" i="6"/>
  <c r="B83" i="6"/>
  <c r="B337" i="6"/>
  <c r="B71" i="6"/>
  <c r="B56" i="6"/>
  <c r="B41" i="6"/>
  <c r="B18" i="6"/>
  <c r="B93" i="6"/>
  <c r="B381" i="6"/>
  <c r="B360" i="6"/>
  <c r="B336" i="6"/>
  <c r="B344" i="6"/>
  <c r="B169" i="6"/>
  <c r="B72" i="6"/>
  <c r="B19" i="6"/>
  <c r="B353" i="6"/>
  <c r="B84" i="6"/>
  <c r="B171" i="6"/>
  <c r="B100" i="6"/>
  <c r="B391" i="6"/>
  <c r="B28" i="6"/>
  <c r="B10" i="6"/>
  <c r="B11" i="6"/>
  <c r="B26" i="6"/>
  <c r="B9" i="6"/>
  <c r="B27" i="6"/>
  <c r="B400" i="6"/>
  <c r="B399" i="6"/>
  <c r="B386" i="6"/>
  <c r="B398" i="6"/>
  <c r="B157" i="6"/>
  <c r="B376" i="6"/>
  <c r="B397" i="6"/>
  <c r="B410" i="6"/>
  <c r="B396" i="6"/>
  <c r="B411" i="6"/>
  <c r="B409" i="6"/>
  <c r="B352" i="6"/>
  <c r="B427" i="6"/>
  <c r="B419" i="6"/>
  <c r="B390" i="6"/>
  <c r="B389" i="6"/>
  <c r="B388" i="6"/>
  <c r="B387" i="6"/>
  <c r="B156" i="6"/>
  <c r="B160" i="6"/>
  <c r="B159" i="6"/>
  <c r="B158" i="6"/>
  <c r="C9" i="5" l="1"/>
  <c r="D9" i="5"/>
  <c r="E9" i="5"/>
  <c r="B9" i="5"/>
  <c r="B416" i="6" l="1"/>
  <c r="B418" i="6"/>
  <c r="B417" i="6"/>
  <c r="B425" i="6"/>
  <c r="B424" i="6"/>
  <c r="B426" i="6"/>
  <c r="B408" i="6"/>
  <c r="K98" i="1" l="1"/>
  <c r="K99" i="1"/>
  <c r="K100" i="1"/>
  <c r="K101" i="1"/>
  <c r="K102" i="1"/>
  <c r="K92" i="1" l="1"/>
  <c r="K93" i="1"/>
  <c r="K94" i="1"/>
  <c r="K95" i="1"/>
  <c r="K96" i="1"/>
  <c r="K97" i="1"/>
  <c r="K79" i="1"/>
  <c r="K80" i="1"/>
  <c r="K81" i="1"/>
  <c r="K82" i="1"/>
  <c r="K84" i="1"/>
  <c r="K85" i="1"/>
  <c r="K86" i="1"/>
  <c r="K87" i="1"/>
  <c r="K88" i="1"/>
  <c r="K60" i="1" l="1"/>
  <c r="K61" i="1"/>
  <c r="K62" i="1"/>
  <c r="K63" i="1"/>
  <c r="K64" i="1"/>
  <c r="K65" i="1"/>
  <c r="K66" i="1"/>
  <c r="K67" i="1"/>
  <c r="K68" i="1"/>
  <c r="K70" i="1"/>
  <c r="K74" i="1"/>
  <c r="K75" i="1"/>
  <c r="K76" i="1"/>
  <c r="K77" i="1"/>
  <c r="K78" i="1"/>
  <c r="K58" i="1"/>
  <c r="K59" i="1"/>
  <c r="K49" i="1"/>
  <c r="K50" i="1"/>
  <c r="K51" i="1"/>
  <c r="K52" i="1"/>
  <c r="K53" i="1"/>
  <c r="K54" i="1"/>
  <c r="K55" i="1"/>
  <c r="K56" i="1"/>
  <c r="K57" i="1"/>
  <c r="K44" i="1"/>
  <c r="K45" i="1"/>
  <c r="K46" i="1"/>
  <c r="K47" i="1"/>
  <c r="K48" i="1"/>
  <c r="K35" i="1"/>
  <c r="K36" i="1"/>
  <c r="K37" i="1"/>
  <c r="K38" i="1"/>
  <c r="K39" i="1"/>
  <c r="K40" i="1"/>
  <c r="K41" i="1"/>
  <c r="K42" i="1"/>
  <c r="K43" i="1"/>
  <c r="K24" i="1"/>
  <c r="K25" i="1"/>
  <c r="K26" i="1"/>
  <c r="K27" i="1"/>
  <c r="K28" i="1"/>
  <c r="K29" i="1"/>
  <c r="K30" i="1"/>
  <c r="K31" i="1"/>
  <c r="K32" i="1"/>
  <c r="K33" i="1"/>
  <c r="K34" i="1"/>
  <c r="K20" i="1"/>
  <c r="K21" i="1"/>
  <c r="K22" i="1"/>
  <c r="K23" i="1"/>
  <c r="K3" i="1"/>
  <c r="K4" i="1"/>
  <c r="K5" i="1"/>
  <c r="K6" i="1"/>
  <c r="K7" i="1"/>
  <c r="K8" i="1"/>
  <c r="K9" i="1"/>
  <c r="K10" i="1"/>
  <c r="K2" i="1" l="1"/>
</calcChain>
</file>

<file path=xl/sharedStrings.xml><?xml version="1.0" encoding="utf-8"?>
<sst xmlns="http://schemas.openxmlformats.org/spreadsheetml/2006/main" count="5813" uniqueCount="294">
  <si>
    <t>Type</t>
  </si>
  <si>
    <t>MATCH</t>
  </si>
  <si>
    <t>Statistique</t>
  </si>
  <si>
    <t>National</t>
  </si>
  <si>
    <t>Contacts</t>
  </si>
  <si>
    <t>Financement </t>
  </si>
  <si>
    <t>Partenaire opérationnel principal</t>
  </si>
  <si>
    <t>Decline to answer</t>
  </si>
  <si>
    <t>Don't know</t>
  </si>
  <si>
    <t>Other</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</si>
  <si>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</si>
  <si>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</si>
  <si>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</si>
  <si>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</si>
  <si>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</si>
  <si>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</si>
  <si>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</si>
  <si>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</si>
  <si>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</si>
  <si>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</si>
  <si>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</si>
  <si>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</si>
  <si>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</si>
  <si>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</si>
  <si>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</si>
  <si>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</si>
  <si>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</si>
  <si>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</si>
  <si>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</si>
  <si>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</si>
  <si>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</si>
  <si>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</si>
  <si>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</si>
  <si>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</si>
  <si>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</si>
  <si>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</si>
  <si>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</si>
  <si>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</si>
  <si>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</si>
  <si>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</si>
  <si>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</si>
  <si>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</si>
  <si>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</si>
  <si>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</si>
  <si>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</si>
  <si>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</si>
  <si>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</si>
  <si>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</si>
  <si>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</si>
  <si>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</si>
  <si>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</si>
  <si>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</si>
  <si>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</si>
  <si>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</si>
  <si>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</si>
  <si>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</si>
  <si>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</si>
  <si>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</si>
  <si>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</si>
  <si>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</si>
  <si>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</si>
  <si>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</si>
  <si>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</si>
  <si>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</si>
  <si>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</si>
  <si>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</si>
  <si>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</si>
  <si>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District</t>
  </si>
  <si>
    <t>Bcharre</t>
  </si>
  <si>
    <t>El Batroun</t>
  </si>
  <si>
    <t>El Hermel</t>
  </si>
  <si>
    <t>El Koura</t>
  </si>
  <si>
    <t>El Meten</t>
  </si>
  <si>
    <t>El Minieh-Dennie</t>
  </si>
  <si>
    <t>Jbeil</t>
  </si>
  <si>
    <t>Kesrwane</t>
  </si>
  <si>
    <t>Marjaayoun</t>
  </si>
  <si>
    <t>Rachaya</t>
  </si>
  <si>
    <t>Saida</t>
  </si>
  <si>
    <t>Sour</t>
  </si>
  <si>
    <t>West Bekaa</t>
  </si>
  <si>
    <t>Average</t>
  </si>
  <si>
    <t>Access/availability issues</t>
  </si>
  <si>
    <t>Both</t>
  </si>
  <si>
    <t>Financial issues</t>
  </si>
  <si>
    <t>Neither</t>
  </si>
  <si>
    <t>Expenditures</t>
  </si>
  <si>
    <t>Education</t>
  </si>
  <si>
    <t xml:space="preserve">HH adaptation to new or increased barriers to accessing education (2020-2021 school year) : </t>
  </si>
  <si>
    <t>No adaptations made</t>
  </si>
  <si>
    <t>Changed schools on account of affordability (e.g. shifted from private to public)</t>
  </si>
  <si>
    <t>Changed schools on account of protection concerns</t>
  </si>
  <si>
    <t>Changed schools due to quality concerns</t>
  </si>
  <si>
    <t>Changed from a formal school to an informal learning arrangement</t>
  </si>
  <si>
    <t>Changed transportation arrangements to school (e.g. shifted from private car to car pool, school bus, walking)</t>
  </si>
  <si>
    <t>Barrier to access education</t>
  </si>
  <si>
    <t>Teachers are not capacitated / do not have the capacity to tailor teaching to CwDs</t>
  </si>
  <si>
    <t>Classrooms are not adapted for CwD</t>
  </si>
  <si>
    <t>Infrastructure (non-classroom, WASH) is not adapted for CwD</t>
  </si>
  <si>
    <t>Curriculum, teaching methods and instructional materials (e.g. textbooks) are not adapted for CwD</t>
  </si>
  <si>
    <t>No capacity to support CWD's home learning (parents)</t>
  </si>
  <si>
    <t>Bullying</t>
  </si>
  <si>
    <t>Problems with accessing distance learning</t>
  </si>
  <si>
    <t>Social stigma</t>
  </si>
  <si>
    <t>Afraid for child's safety when traveling to school</t>
  </si>
  <si>
    <t>Afraid for child's safety while at school</t>
  </si>
  <si>
    <t>Transportation or travel-related constraints</t>
  </si>
  <si>
    <t>None</t>
  </si>
  <si>
    <t xml:space="preserve">Main barriers for children with disabilities (CwD)  to access education : </t>
  </si>
  <si>
    <t>HH with children with disabilities</t>
  </si>
  <si>
    <t>Barrier to access education / Washington group</t>
  </si>
  <si>
    <t xml:space="preserve">% of HHs reporting adaptation to new or increased barriers to accessing education (2020-2021 school year) : </t>
  </si>
  <si>
    <t>HH adaptation to new or increased barriers to accessing education (2020-2021 school year) : No adaptations made</t>
  </si>
  <si>
    <t>HH adaptation to new or increased barriers to accessing education (2020-2021 school year) : Changed schools on account of affordability (e.g. shifted from private to public)</t>
  </si>
  <si>
    <t>HH adaptation to new or increased barriers to accessing education (2020-2021 school year) : Changed schools on account of protection concerns</t>
  </si>
  <si>
    <t>HH adaptation to new or increased barriers to accessing education (2020-2021 school year) : Changed schools due to quality concerns</t>
  </si>
  <si>
    <t>HH adaptation to new or increased barriers to accessing education (2020-2021 school year) : Changed from a formal school to an informal learning arrangement</t>
  </si>
  <si>
    <t>HH adaptation to new or increased barriers to accessing education (2020-2021 school year) : Changed transportation arrangements to school (e.g. shifted from private car to car pool, school bus, walking)</t>
  </si>
  <si>
    <t>HH adaptation to new or increased barriers to accessing education (2020-2021 school year) : Other</t>
  </si>
  <si>
    <t>HH adaptation to new or increased barriers to accessing education (2020-2021 school year) : Don't know</t>
  </si>
  <si>
    <t>HH adaptation to new or increased barriers to accessing education (2020-2021 school year) : Decline to answer</t>
  </si>
  <si>
    <t>Main barriers for children with disabilities (CwD)  to access education : Teachers are not capacitated / do not have the capacity to tailor teaching to CwDs</t>
  </si>
  <si>
    <t>Main barriers for children with disabilities (CwD)  to access education : Classrooms are not adapted for CwD</t>
  </si>
  <si>
    <t>Main barriers for children with disabilities (CwD)  to access education : Infrastructure (non-classroom, WASH) is not adapted for CwD</t>
  </si>
  <si>
    <t>Main barriers for children with disabilities (CwD)  to access education : Curriculum, teaching methods and instructional materials (e.g. textbooks) are not adapted for CwD</t>
  </si>
  <si>
    <t>Main barriers for children with disabilities (CwD)  to access education : No capacity to support CWD's home learning (parents)</t>
  </si>
  <si>
    <t>Main barriers for children with disabilities (CwD)  to access education : Bullying</t>
  </si>
  <si>
    <t>Main barriers for children with disabilities (CwD)  to access education : Problems with accessing distance learning</t>
  </si>
  <si>
    <t>Main barriers for children with disabilities (CwD)  to access education : Social stigma</t>
  </si>
  <si>
    <t>Main barriers for children with disabilities (CwD)  to access education : Afraid for child's safety when traveling to school</t>
  </si>
  <si>
    <t>Main barriers for children with disabilities (CwD)  to access education : Afraid for child's safety while at school</t>
  </si>
  <si>
    <t>Main barriers for children with disabilities (CwD)  to access education : Transportation or travel-related constraints</t>
  </si>
  <si>
    <t>Main barriers for children with disabilities (CwD)  to access education : None</t>
  </si>
  <si>
    <t>Main barriers for children with disabilities (CwD)  to access education : Other</t>
  </si>
  <si>
    <t>Main barriers for children with disabilities (CwD)  to access education : Don't know</t>
  </si>
  <si>
    <t>Main barriers for children with disabilities (CwD)  to access education : Decline to answer</t>
  </si>
  <si>
    <t xml:space="preserve">No migrants reported </t>
  </si>
  <si>
    <t xml:space="preserve">Barrier to essential education needs, such as tuition fees, books, etc. preventing to cover them : </t>
  </si>
  <si>
    <t>Barrier to essential education needs, such as tuition fees, books, etc. preventing to cover them : Access/availability issues</t>
  </si>
  <si>
    <t>Barrier to essential education needs, such as tuition fees, books, etc. preventing to cover them : Both</t>
  </si>
  <si>
    <t>Barrier to essential education needs, such as tuition fees, books, etc. preventing to cover them : Decline to answer</t>
  </si>
  <si>
    <t>Barrier to essential education needs, such as tuition fees, books, etc. preventing to cover them : Don't know</t>
  </si>
  <si>
    <t>Barrier to essential education needs, such as tuition fees, books, etc. preventing to cover them : Financial issues</t>
  </si>
  <si>
    <t>Barrier to essential education needs, such as tuition fees, books, etc. preventing to cover them : Neither</t>
  </si>
  <si>
    <t>Barrier to essential education needs, such as tuition fees, books, etc. preventing to cover them reported by households</t>
  </si>
  <si>
    <t xml:space="preserve">Household expenditure spent on education-related expenses (e.g. tuition, fees, transportation, etc. and including expenditures before the school year started) : </t>
  </si>
  <si>
    <t xml:space="preserve">Average household expenditure spent on education-related expenses (e.g. tuition, fees, transportation, etc. and including expenditures before the school year started) </t>
  </si>
  <si>
    <t>Household expenditure spent on education-related expenses (e.g. tuition, fees, transportation, etc. and including expenditures before the school year started) : Average</t>
  </si>
  <si>
    <t>HHs reporting knowing the portion of education expenditures</t>
  </si>
  <si>
    <t xml:space="preserve">Households' total expenditure during the 2020-2021 school year spent on education-related expenses : </t>
  </si>
  <si>
    <t>Subgroup: Among HHs who reported knowing their portion of education expenditures</t>
  </si>
  <si>
    <t>Households' total expenditure during the 2020-2021 school year spent on education-related expenses : Decline to answer</t>
  </si>
  <si>
    <t>Households' total expenditure during the 2020-2021 school year spent on education-related expenses : Don't know</t>
  </si>
  <si>
    <t>Households' total expenditure during the 2020-2021 school year spent on education-related expenses : No</t>
  </si>
  <si>
    <t>Households' total expenditure during the 2020-2021 school year spent on education-related expenses : Yes</t>
  </si>
  <si>
    <t>% of HHs reporting knowing their total expenditure during the 2020-2021 school year spent on education-related expenses</t>
  </si>
  <si>
    <t>Enrollement</t>
  </si>
  <si>
    <t xml:space="preserve">Enrollement in formal school for 2020-2021 year of HHs members in the age to go to school : </t>
  </si>
  <si>
    <t>Enrollement in formal school for 2020-2021 year of HHs members in the age to go to school : Decline to answer</t>
  </si>
  <si>
    <t>Enrollement in formal school for 2020-2021 year of HHs members in the age to go to school : Don't know</t>
  </si>
  <si>
    <t>Enrollement in formal school for 2020-2021 year of HHs members in the age to go to school : No</t>
  </si>
  <si>
    <t>Enrollement in formal school for 2020-2021 year of HHs members in the age to go to school : Yes</t>
  </si>
  <si>
    <t xml:space="preserve">% of individuals enrolled in formal school for 2020-2021 year (HHs members in the age to go to school) </t>
  </si>
  <si>
    <t>Public school</t>
  </si>
  <si>
    <t>Private school</t>
  </si>
  <si>
    <t>Semi-private school</t>
  </si>
  <si>
    <t>UNRWA</t>
  </si>
  <si>
    <t>Public TVET (15-18 year olds only)</t>
  </si>
  <si>
    <t>Private TVET (15-18 year olds only)</t>
  </si>
  <si>
    <t xml:space="preserve">Type of formal school where individual in age to go to school are enrolled : </t>
  </si>
  <si>
    <t>% of individuals by type of formal school they are enrolled in</t>
  </si>
  <si>
    <t>Type of formal school where individual in age to go to school are enrolled : Public school</t>
  </si>
  <si>
    <t>Type of formal school where individual in age to go to school are enrolled : Private school</t>
  </si>
  <si>
    <t>Type of formal school where individual in age to go to school are enrolled : Semi-private school</t>
  </si>
  <si>
    <t>Type of formal school where individual in age to go to school are enrolled : UNRWA</t>
  </si>
  <si>
    <t>Type of formal school where individual in age to go to school are enrolled : Public TVET (15-18 year olds only)</t>
  </si>
  <si>
    <t>Type of formal school where individual in age to go to school are enrolled : Private TVET (15-18 year olds only)</t>
  </si>
  <si>
    <t>Type of formal school where individual in age to go to school are enrolled : Other</t>
  </si>
  <si>
    <t>Type of formal school where individual in age to go to school are enrolled : Don't know</t>
  </si>
  <si>
    <t>Type of formal school where individual in age to go to school are enrolled : Decline to answer</t>
  </si>
  <si>
    <t xml:space="preserve">Individuals attending regularly (at least 4 days per week) schools when opened (2020-2021 school year) : </t>
  </si>
  <si>
    <t>% of individuals reporting attending regularly school when opened during the past school year</t>
  </si>
  <si>
    <t>Individuals attending regularly (at least 4 days per week) schools when opened (2020-2021 school year) : Decline to answer</t>
  </si>
  <si>
    <t>Individuals attending regularly (at least 4 days per week) schools when opened (2020-2021 school year) : Don't know</t>
  </si>
  <si>
    <t>Individuals attending regularly (at least 4 days per week) schools when opened (2020-2021 school year) : No</t>
  </si>
  <si>
    <t>Individuals attending regularly (at least 4 days per week) schools when opened (2020-2021 school year) : Yes</t>
  </si>
  <si>
    <t xml:space="preserve">Individuals having access to distance learning when school were closed (2020-2021 school year) : </t>
  </si>
  <si>
    <t>School type</t>
  </si>
  <si>
    <t>Attendance</t>
  </si>
  <si>
    <t>% of individuals reporting having access to distance learning when school were closed during the past school year</t>
  </si>
  <si>
    <t>Individuals having access to distance learning when school were closed (2020-2021 school year) : Decline to answer</t>
  </si>
  <si>
    <t>Individuals having access to distance learning when school were closed (2020-2021 school year) : Don't know</t>
  </si>
  <si>
    <t>Individuals having access to distance learning when school were closed (2020-2021 school year) : No</t>
  </si>
  <si>
    <t>Individuals having access to distance learning when school were closed (2020-2021 school year) : Yes</t>
  </si>
  <si>
    <t xml:space="preserve">Individual engagement in labor outside or in the home that consistently disrupted their attendance at school (2020-2021 school year) : </t>
  </si>
  <si>
    <t>% of individuals reporting engagement in labor consistently disrupted attendance to school during the past school year</t>
  </si>
  <si>
    <t>Individual engagement in labor outside or in the home that consistently disrupted their attendance at school (2020-2021 school year) : Decline to answer</t>
  </si>
  <si>
    <t>Individual engagement in labor outside or in the home that consistently disrupted their attendance at school (2020-2021 school year) : Don't know</t>
  </si>
  <si>
    <t>Individual engagement in labor outside or in the home that consistently disrupted their attendance at school (2020-2021 school year) : No</t>
  </si>
  <si>
    <t>Individual engagement in labor outside or in the home that consistently disrupted their attendance at school (2020-2021 school year) : Yes</t>
  </si>
  <si>
    <t xml:space="preserve">Individual dropping out of school (2020-2021 school year) : </t>
  </si>
  <si>
    <t>% of individuals dropping out of school during the past school year</t>
  </si>
  <si>
    <t>Individual dropping out of school (2020-2021 school year) : Decline to answer</t>
  </si>
  <si>
    <t>Individual dropping out of school (2020-2021 school year) : Don't know</t>
  </si>
  <si>
    <t>Individual dropping out of school (2020-2021 school year) : No</t>
  </si>
  <si>
    <t>Individual dropping out of school (2020-2021 school year) : Yes</t>
  </si>
  <si>
    <t>Cannot afford education-related costs (e.g. tuition, supplies, transportation)</t>
  </si>
  <si>
    <t>Lack of schools in the community leading to drop out</t>
  </si>
  <si>
    <t>Protection risks while commuting to school</t>
  </si>
  <si>
    <t>Protection risks while at school</t>
  </si>
  <si>
    <t>Child marriage</t>
  </si>
  <si>
    <t>Disability</t>
  </si>
  <si>
    <t>COVID-19 related school closures</t>
  </si>
  <si>
    <t>Lack of interest from child in education</t>
  </si>
  <si>
    <t>Lack of interest/priority from parents</t>
  </si>
  <si>
    <t>Moved to another area</t>
  </si>
  <si>
    <t>Not able to register or enrol child in the school</t>
  </si>
  <si>
    <t>School and classes are overcrowded</t>
  </si>
  <si>
    <t>Lack of staff to run the school</t>
  </si>
  <si>
    <t>The school infrastructure is poor</t>
  </si>
  <si>
    <t>Poor quality of education/teaching</t>
  </si>
  <si>
    <t>The curriculum and teaching are not adapted for child</t>
  </si>
  <si>
    <t>Child busy working or supporting the household</t>
  </si>
  <si>
    <t>Lack of valid documentation</t>
  </si>
  <si>
    <t>Schools did not provide remote learning frequently or at all</t>
  </si>
  <si>
    <t>HH did not have necessary equipment (e.g. tablets)</t>
  </si>
  <si>
    <t>Lack of connectivity/Internet-related barriers for remote learning</t>
  </si>
  <si>
    <t>HH did not have regular electricity/power for remote learning</t>
  </si>
  <si>
    <t xml:space="preserve">Main reasons explaining drop out : </t>
  </si>
  <si>
    <t>Individual data : Individual reporting dropping out</t>
  </si>
  <si>
    <t xml:space="preserve">Main barriers reported by HHs for children with disabilities to access education </t>
  </si>
  <si>
    <t>Subgroup : HHs with children with disabilities</t>
  </si>
  <si>
    <t>Subgroup : HH indicating individual dropping out of school</t>
  </si>
  <si>
    <t>Main reasons reported by individuals for dropping out</t>
  </si>
  <si>
    <t>Main reasons explaining drop out : Cannot afford education-related costs (e.g. tuition, supplies, transportation)</t>
  </si>
  <si>
    <t>Main reasons explaining drop out : Lack of schools in the community leading to drop out</t>
  </si>
  <si>
    <t>Main reasons explaining drop out : Protection risks while commuting to school</t>
  </si>
  <si>
    <t>Main reasons explaining drop out : Protection risks while at school</t>
  </si>
  <si>
    <t>Main reasons explaining drop out : Child marriage</t>
  </si>
  <si>
    <t>Main reasons explaining drop out : Disability</t>
  </si>
  <si>
    <t>Main reasons explaining drop out : COVID-19 related school closures</t>
  </si>
  <si>
    <t>Main reasons explaining drop out : Lack of interest from child in education</t>
  </si>
  <si>
    <t>Main reasons explaining drop out : Lack of interest/priority from parents</t>
  </si>
  <si>
    <t>Main reasons explaining drop out : Moved to another area</t>
  </si>
  <si>
    <t>Main reasons explaining drop out : Not able to register or enrol child in the school</t>
  </si>
  <si>
    <t>Main reasons explaining drop out : School and classes are overcrowded</t>
  </si>
  <si>
    <t>Main reasons explaining drop out : Lack of staff to run the school</t>
  </si>
  <si>
    <t>Main reasons explaining drop out : The school infrastructure is poor</t>
  </si>
  <si>
    <t>Main reasons explaining drop out : Poor quality of education/teaching</t>
  </si>
  <si>
    <t>Main reasons explaining drop out : The curriculum and teaching are not adapted for child</t>
  </si>
  <si>
    <t>Main reasons explaining drop out : Child busy working or supporting the household</t>
  </si>
  <si>
    <t>Main reasons explaining drop out : Lack of valid documentation</t>
  </si>
  <si>
    <t>Main reasons explaining drop out : Schools did not provide remote learning frequently or at all</t>
  </si>
  <si>
    <t>Main reasons explaining drop out : HH did not have necessary equipment (e.g. tablets)</t>
  </si>
  <si>
    <t>Main reasons explaining drop out : Lack of connectivity/Internet-related barriers for remote learning</t>
  </si>
  <si>
    <t>Main reasons explaining drop out : HH did not have regular electricity/power for remote learning</t>
  </si>
  <si>
    <t>Main reasons explaining drop out : Other</t>
  </si>
  <si>
    <t>Main reasons explaining drop out : Don't know</t>
  </si>
  <si>
    <t>Main reasons explaining drop out : Decline to answer</t>
  </si>
  <si>
    <t>Type of school</t>
  </si>
  <si>
    <t>Drop out</t>
  </si>
  <si>
    <t>HHs reporting individual dropping out</t>
  </si>
  <si>
    <t>HHs reporting individual aged to be at school</t>
  </si>
  <si>
    <t>Région</t>
  </si>
  <si>
    <t>Baalbek-Hermel and Bekaa</t>
  </si>
  <si>
    <t>Beirut and Mount Lebanon</t>
  </si>
  <si>
    <t>Akkar and North</t>
  </si>
  <si>
    <t>Nabatieh and South</t>
  </si>
  <si>
    <t>Individual data : Among HHs reporting children in the age to go to school</t>
  </si>
  <si>
    <t>Baakbek-Hermel and Bekaa</t>
  </si>
  <si>
    <t>Individual data : Among individuals reporting being enrolled</t>
  </si>
  <si>
    <t>Distance learning</t>
  </si>
  <si>
    <t>Child labor</t>
  </si>
  <si>
    <t>Individual data : Among individuals reporting dropping out of school</t>
  </si>
  <si>
    <t>HHs reporting at least one children with disabilities</t>
  </si>
  <si>
    <t>Washington group</t>
  </si>
  <si>
    <t>Expenditure</t>
  </si>
  <si>
    <t>Essential needs</t>
  </si>
  <si>
    <t>Access to education</t>
  </si>
  <si>
    <r>
      <t xml:space="preserve">Multi-sectoral needs assessment (MSNA) - </t>
    </r>
    <r>
      <rPr>
        <b/>
        <sz val="11"/>
        <color rgb="FF000000"/>
        <rFont val="Leelawadee"/>
        <family val="2"/>
      </rPr>
      <t>EDUCATION analysis</t>
    </r>
  </si>
  <si>
    <t>% of individuals enrolled in formal school for 2020-2021 year</t>
  </si>
  <si>
    <t xml:space="preserve"> Subgroup: HHs members in the age to go to school</t>
  </si>
  <si>
    <t>Individual data : Households with individual aged to go to school</t>
  </si>
  <si>
    <t>Individual data : Enrolled</t>
  </si>
  <si>
    <t xml:space="preserve"> Subgroup: individuals reporting being enrolled</t>
  </si>
  <si>
    <t>Education (Lebanese only)</t>
  </si>
  <si>
    <t>HHs with at least one CwD</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</si>
  <si>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</si>
  <si>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</si>
  <si>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</si>
  <si>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</si>
  <si>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</si>
  <si>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</si>
  <si>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In addition, the assessment focused on 3 groups of population : Lebanese, migrants and Palestine Refugees in Lebanon (PRL). Almost all interviews were conducted face-to-face, by a pair of enumerators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</si>
</sst>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color theme="1"/>
      <name val="Calibri"/>
      <family val="2"/>
      <scheme val="minor"/>
    </font>
    <font>
      <b/>
      <sz val="14"/>
      <color theme="0"/>
      <name val="Arial Narrow"/>
      <family val="2"/>
    </font>
    <font>
      <b/>
      <sz val="8"/>
      <color theme="0"/>
      <name val="Arial Narrow"/>
      <family val="2"/>
    </font>
    <font>
      <sz val="10"/>
      <name val="Arial Narrow"/>
      <family val="2"/>
    </font>
    <font>
      <sz val="8"/>
      <name val="Arial Narrow"/>
      <family val="2"/>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i/>
      <sz val="10"/>
      <color theme="1"/>
      <name val="Leelawadee"/>
      <family val="2"/>
    </font>
    <font>
      <sz val="11"/>
      <color rgb="FF000000"/>
      <name val="Arial Narrow"/>
      <family val="2"/>
    </font>
    <font>
      <sz val="11"/>
      <color rgb="FF000000"/>
      <name val="Arial Narrow"/>
      <family val="2"/>
    </font>
    <font>
      <i/>
      <sz val="11"/>
      <name val="Calibri"/>
      <family val="2"/>
      <scheme val="minor"/>
    </font>
    <font>
      <i/>
      <sz val="8"/>
      <name val="Leelawadee"/>
      <family val="2"/>
    </font>
    <font>
      <sz val="11"/>
      <color theme="0"/>
      <name val="Arial Narrow"/>
      <family val="2"/>
    </font>
    <font>
      <sz val="10"/>
      <color theme="1"/>
      <name val="Leelawadee"/>
      <family val="2"/>
    </font>
    <font>
      <b/>
      <i/>
      <sz val="10"/>
      <name val="Leelawadee"/>
      <family val="2"/>
    </font>
    <font>
      <b/>
      <sz val="11"/>
      <color rgb="FF000000"/>
      <name val="Leelawadee"/>
      <family val="2"/>
    </font>
    <font>
      <i/>
      <sz val="11"/>
      <color theme="1"/>
      <name val="Calibri"/>
      <family val="2"/>
      <scheme val="minor"/>
    </font>
  </fonts>
  <fills count="13">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thin">
        <color rgb="FF4F81BD"/>
      </left>
      <right style="thin">
        <color rgb="FF4F81BD"/>
      </right>
      <top style="thin">
        <color rgb="FF4F81BD"/>
      </top>
      <bottom style="thin">
        <color rgb="FF4F81BD"/>
      </bottom>
      <diagonal/>
    </border>
    <border>
      <left/>
      <right style="thin">
        <color rgb="FF4F81BD"/>
      </right>
      <top style="thin">
        <color rgb="FF4F81BD"/>
      </top>
      <bottom style="thin">
        <color rgb="FF4F81BD"/>
      </bottom>
      <diagonal/>
    </border>
    <border>
      <left style="thin">
        <color rgb="FF4F81BD"/>
      </left>
      <right style="thin">
        <color rgb="FF4F81BD"/>
      </right>
      <top/>
      <bottom/>
      <diagonal/>
    </border>
    <border>
      <left/>
      <right style="thin">
        <color rgb="FFEE5858"/>
      </right>
      <top style="thin">
        <color rgb="FFEE5858"/>
      </top>
      <bottom/>
      <diagonal/>
    </border>
    <border>
      <left style="thin">
        <color rgb="FFEE5858"/>
      </left>
      <right style="thin">
        <color rgb="FFEE5858"/>
      </right>
      <top style="thin">
        <color rgb="FFEE5858"/>
      </top>
      <bottom/>
      <diagonal/>
    </border>
    <border>
      <left style="thin">
        <color rgb="FF4F81BD"/>
      </left>
      <right style="thin">
        <color rgb="FF4F81BD"/>
      </right>
      <top/>
      <bottom style="thin">
        <color rgb="FF4F81BD"/>
      </bottom>
      <diagonal/>
    </border>
    <border>
      <left style="thin">
        <color indexed="64"/>
      </left>
      <right style="thin">
        <color indexed="64"/>
      </right>
      <top/>
      <bottom/>
      <diagonal/>
    </border>
    <border>
      <left style="thin">
        <color rgb="FFEE5858"/>
      </left>
      <right style="thin">
        <color rgb="FFEE5858"/>
      </right>
      <top/>
      <bottom/>
      <diagonal/>
    </border>
  </borders>
  <cellStyleXfs count="4">
    <xf numFmtId="0" fontId="0" fillId="0" borderId="0"/>
    <xf numFmtId="0" fontId="6" fillId="0" borderId="0"/>
    <xf numFmtId="0" fontId="7" fillId="0" borderId="0" applyNumberFormat="0" applyFill="0" applyBorder="0" applyAlignment="0" applyProtection="0"/>
    <xf numFmtId="9" fontId="8" fillId="0" borderId="0" applyFont="0" applyFill="0" applyBorder="0" applyAlignment="0" applyProtection="0"/>
  </cellStyleXfs>
  <cellXfs count="107">
    <xf numFmtId="0" fontId="0" fillId="0" borderId="0" xfId="0"/>
    <xf numFmtId="0" fontId="1" fillId="0" borderId="0" xfId="0" applyFont="1" applyAlignment="1">
      <alignment horizontal="center"/>
    </xf>
    <xf numFmtId="0" fontId="2" fillId="2" borderId="0" xfId="0" applyFont="1" applyFill="1"/>
    <xf numFmtId="0" fontId="3" fillId="2" borderId="0" xfId="0" applyFont="1" applyFill="1" applyAlignment="1">
      <alignment horizontal="center"/>
    </xf>
    <xf numFmtId="0" fontId="4" fillId="3" borderId="0" xfId="0" applyFont="1" applyFill="1"/>
    <xf numFmtId="0" fontId="5" fillId="3" borderId="0" xfId="0" applyFont="1" applyFill="1" applyAlignment="1">
      <alignment horizontal="center"/>
    </xf>
    <xf numFmtId="0" fontId="3" fillId="4" borderId="0" xfId="0" applyFont="1" applyFill="1" applyAlignment="1">
      <alignment horizontal="center"/>
    </xf>
    <xf numFmtId="0" fontId="1" fillId="9" borderId="0" xfId="0" applyFont="1" applyFill="1" applyAlignment="1">
      <alignment horizontal="center"/>
    </xf>
    <xf numFmtId="0" fontId="3" fillId="0" borderId="0" xfId="0" applyFont="1" applyFill="1" applyBorder="1" applyAlignment="1">
      <alignment horizontal="center"/>
    </xf>
    <xf numFmtId="164" fontId="5" fillId="0" borderId="2" xfId="3" applyNumberFormat="1" applyFont="1" applyBorder="1" applyAlignment="1">
      <alignment horizontal="center"/>
    </xf>
    <xf numFmtId="164" fontId="5" fillId="0" borderId="0" xfId="3" applyNumberFormat="1" applyFont="1" applyBorder="1" applyAlignment="1">
      <alignment horizontal="center"/>
    </xf>
    <xf numFmtId="0" fontId="9" fillId="0" borderId="3" xfId="0" applyFont="1" applyBorder="1" applyAlignment="1">
      <alignment vertical="center" wrapText="1"/>
    </xf>
    <xf numFmtId="0" fontId="10" fillId="0" borderId="4" xfId="0" applyFont="1" applyBorder="1" applyAlignment="1">
      <alignment wrapText="1"/>
    </xf>
    <xf numFmtId="0" fontId="11" fillId="7" borderId="4" xfId="0" applyFont="1" applyFill="1" applyBorder="1" applyAlignment="1">
      <alignment vertical="center" wrapText="1"/>
    </xf>
    <xf numFmtId="17" fontId="11" fillId="7" borderId="4" xfId="0" applyNumberFormat="1" applyFont="1" applyFill="1" applyBorder="1" applyAlignment="1">
      <alignment horizontal="left" vertical="center" wrapText="1"/>
    </xf>
    <xf numFmtId="0" fontId="12" fillId="8"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left" vertical="center" wrapText="1"/>
    </xf>
    <xf numFmtId="0" fontId="10"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2" applyFont="1" applyBorder="1" applyAlignment="1">
      <alignment vertical="center" wrapText="1"/>
    </xf>
    <xf numFmtId="0" fontId="14" fillId="0" borderId="4" xfId="0" applyFont="1" applyBorder="1" applyAlignment="1">
      <alignment vertical="center" wrapText="1"/>
    </xf>
    <xf numFmtId="0" fontId="10" fillId="0" borderId="6" xfId="0" applyFont="1" applyBorder="1" applyAlignment="1">
      <alignment wrapText="1"/>
    </xf>
    <xf numFmtId="0" fontId="10" fillId="10" borderId="6" xfId="0" applyFont="1" applyFill="1" applyBorder="1" applyAlignment="1">
      <alignment wrapText="1"/>
    </xf>
    <xf numFmtId="0" fontId="15" fillId="10" borderId="4" xfId="0" applyFont="1" applyFill="1" applyBorder="1" applyAlignment="1">
      <alignment vertical="center" wrapText="1"/>
    </xf>
    <xf numFmtId="0" fontId="16" fillId="10" borderId="0" xfId="0" applyFont="1" applyFill="1"/>
    <xf numFmtId="49" fontId="11" fillId="0" borderId="4" xfId="0" applyNumberFormat="1" applyFont="1" applyBorder="1" applyAlignment="1">
      <alignment horizontal="left" vertical="center" wrapText="1"/>
    </xf>
    <xf numFmtId="0" fontId="11" fillId="11" borderId="4" xfId="0" applyFont="1" applyFill="1" applyBorder="1" applyAlignment="1">
      <alignment vertical="center" wrapText="1"/>
    </xf>
    <xf numFmtId="0" fontId="11" fillId="11" borderId="5" xfId="0" applyFont="1" applyFill="1" applyBorder="1" applyAlignment="1">
      <alignment vertical="center" wrapText="1"/>
    </xf>
    <xf numFmtId="0" fontId="17" fillId="2" borderId="0" xfId="0" applyFont="1" applyFill="1"/>
    <xf numFmtId="0" fontId="18" fillId="2" borderId="0" xfId="0" applyFont="1" applyFill="1" applyAlignment="1">
      <alignment horizontal="center"/>
    </xf>
    <xf numFmtId="0" fontId="19" fillId="3" borderId="0" xfId="0" applyFont="1" applyFill="1"/>
    <xf numFmtId="0" fontId="20" fillId="3" borderId="0" xfId="0" applyFont="1" applyFill="1" applyAlignment="1">
      <alignment horizontal="center"/>
    </xf>
    <xf numFmtId="0" fontId="21" fillId="4" borderId="0" xfId="0" applyFont="1" applyFill="1"/>
    <xf numFmtId="0" fontId="18" fillId="4" borderId="0" xfId="0" applyFont="1" applyFill="1" applyAlignment="1">
      <alignment horizontal="center"/>
    </xf>
    <xf numFmtId="0" fontId="22" fillId="5" borderId="0" xfId="0" applyFont="1" applyFill="1"/>
    <xf numFmtId="0" fontId="18" fillId="6" borderId="1" xfId="0" applyFont="1" applyFill="1" applyBorder="1" applyAlignment="1">
      <alignment horizontal="center"/>
    </xf>
    <xf numFmtId="0" fontId="10" fillId="0" borderId="0" xfId="0" applyFont="1"/>
    <xf numFmtId="164" fontId="23" fillId="0" borderId="2" xfId="3" applyNumberFormat="1" applyFont="1" applyBorder="1" applyAlignment="1">
      <alignment horizontal="center"/>
    </xf>
    <xf numFmtId="0" fontId="18" fillId="0" borderId="0" xfId="0" applyFont="1" applyFill="1" applyBorder="1" applyAlignment="1">
      <alignment horizontal="center"/>
    </xf>
    <xf numFmtId="164" fontId="20" fillId="0" borderId="0" xfId="3" applyNumberFormat="1" applyFont="1" applyBorder="1" applyAlignment="1">
      <alignment horizontal="center"/>
    </xf>
    <xf numFmtId="0" fontId="24" fillId="3" borderId="0" xfId="0" applyFont="1" applyFill="1"/>
    <xf numFmtId="0" fontId="10" fillId="0" borderId="7" xfId="0" applyFont="1" applyBorder="1"/>
    <xf numFmtId="0" fontId="11" fillId="0" borderId="7" xfId="0" applyFont="1" applyBorder="1" applyAlignment="1">
      <alignment horizontal="left" vertical="center"/>
    </xf>
    <xf numFmtId="2" fontId="11" fillId="0" borderId="7" xfId="0" applyNumberFormat="1" applyFont="1" applyBorder="1" applyAlignment="1">
      <alignment horizontal="right" vertical="center"/>
    </xf>
    <xf numFmtId="0" fontId="11" fillId="0" borderId="7" xfId="0" applyFont="1" applyFill="1" applyBorder="1" applyAlignment="1">
      <alignment horizontal="left" vertical="center"/>
    </xf>
    <xf numFmtId="0" fontId="10" fillId="0" borderId="7" xfId="0" applyFont="1" applyFill="1" applyBorder="1"/>
    <xf numFmtId="0" fontId="11" fillId="0" borderId="8" xfId="0" applyFont="1" applyFill="1" applyBorder="1" applyAlignment="1">
      <alignment horizontal="left" vertical="center"/>
    </xf>
    <xf numFmtId="164" fontId="23" fillId="0" borderId="10" xfId="3" applyNumberFormat="1" applyFont="1" applyBorder="1" applyAlignment="1">
      <alignment horizontal="center"/>
    </xf>
    <xf numFmtId="0" fontId="11" fillId="0" borderId="0" xfId="0" applyFont="1" applyFill="1" applyBorder="1" applyAlignment="1">
      <alignment horizontal="left" vertical="center"/>
    </xf>
    <xf numFmtId="0" fontId="26" fillId="0" borderId="11" xfId="0" applyFont="1" applyBorder="1" applyAlignment="1">
      <alignment horizontal="left" vertical="center"/>
    </xf>
    <xf numFmtId="0" fontId="21" fillId="0" borderId="0" xfId="0" applyFont="1" applyFill="1"/>
    <xf numFmtId="0" fontId="18" fillId="0" borderId="0" xfId="0" applyFont="1" applyFill="1" applyAlignment="1">
      <alignment horizontal="center"/>
    </xf>
    <xf numFmtId="0" fontId="0" fillId="0" borderId="0" xfId="0" applyFill="1"/>
    <xf numFmtId="0" fontId="26" fillId="0" borderId="0" xfId="0" applyFont="1" applyFill="1" applyBorder="1" applyAlignment="1">
      <alignment horizontal="left" vertical="center"/>
    </xf>
    <xf numFmtId="0" fontId="27" fillId="6" borderId="11" xfId="0" applyFont="1" applyFill="1" applyBorder="1" applyAlignment="1">
      <alignment horizontal="center" vertical="center"/>
    </xf>
    <xf numFmtId="9" fontId="28" fillId="0" borderId="11" xfId="3" applyFont="1" applyBorder="1" applyAlignment="1">
      <alignment horizontal="left" vertical="center"/>
    </xf>
    <xf numFmtId="0" fontId="29" fillId="0" borderId="0" xfId="0" applyFont="1" applyFill="1"/>
    <xf numFmtId="0" fontId="24" fillId="0" borderId="0" xfId="0" applyFont="1" applyFill="1"/>
    <xf numFmtId="164" fontId="23" fillId="0" borderId="0" xfId="3" applyNumberFormat="1" applyFont="1" applyBorder="1" applyAlignment="1">
      <alignment horizontal="center"/>
    </xf>
    <xf numFmtId="2" fontId="23" fillId="0" borderId="10" xfId="3" applyNumberFormat="1" applyFont="1" applyBorder="1" applyAlignment="1">
      <alignment horizontal="center"/>
    </xf>
    <xf numFmtId="0" fontId="10" fillId="0" borderId="0" xfId="0" applyFont="1" applyFill="1" applyBorder="1"/>
    <xf numFmtId="0" fontId="26" fillId="0" borderId="12" xfId="0" applyFont="1" applyBorder="1" applyAlignment="1">
      <alignment horizontal="left" vertical="center"/>
    </xf>
    <xf numFmtId="0" fontId="25" fillId="0" borderId="9" xfId="0" applyFont="1" applyBorder="1" applyAlignment="1">
      <alignment horizontal="center" wrapText="1"/>
    </xf>
    <xf numFmtId="0" fontId="25" fillId="9" borderId="9" xfId="0" applyFont="1" applyFill="1" applyBorder="1" applyAlignment="1">
      <alignment horizontal="center" wrapText="1"/>
    </xf>
    <xf numFmtId="0" fontId="26" fillId="0" borderId="7" xfId="0" applyFont="1" applyBorder="1" applyAlignment="1">
      <alignment horizontal="left" vertical="center"/>
    </xf>
    <xf numFmtId="0" fontId="30" fillId="0" borderId="7" xfId="0" applyFont="1" applyBorder="1" applyAlignment="1">
      <alignment horizontal="left" vertical="center"/>
    </xf>
    <xf numFmtId="164" fontId="5" fillId="0" borderId="0" xfId="3" applyNumberFormat="1" applyFont="1" applyFill="1" applyBorder="1" applyAlignment="1">
      <alignment horizontal="center"/>
    </xf>
    <xf numFmtId="0" fontId="31" fillId="0" borderId="11" xfId="0" applyFont="1" applyBorder="1" applyAlignment="1">
      <alignment horizontal="left" vertical="center"/>
    </xf>
    <xf numFmtId="0" fontId="32" fillId="0" borderId="0" xfId="0" applyFont="1" applyFill="1"/>
    <xf numFmtId="0" fontId="33" fillId="0" borderId="0" xfId="0" applyFont="1" applyFill="1" applyAlignment="1">
      <alignment horizontal="center"/>
    </xf>
    <xf numFmtId="0" fontId="21" fillId="4" borderId="0" xfId="0" applyFont="1" applyFill="1" applyAlignment="1">
      <alignment vertical="center"/>
    </xf>
    <xf numFmtId="0" fontId="0" fillId="12" borderId="0" xfId="0" applyFill="1"/>
    <xf numFmtId="0" fontId="26" fillId="0" borderId="13" xfId="0" applyFont="1" applyFill="1" applyBorder="1" applyAlignment="1">
      <alignment horizontal="left" vertical="center"/>
    </xf>
    <xf numFmtId="0" fontId="23" fillId="3" borderId="0" xfId="0" applyFont="1" applyFill="1"/>
    <xf numFmtId="0" fontId="10" fillId="0" borderId="0" xfId="0" applyFont="1" applyFill="1"/>
    <xf numFmtId="0" fontId="23" fillId="0" borderId="0" xfId="0" applyFont="1" applyFill="1"/>
    <xf numFmtId="0" fontId="19" fillId="0" borderId="0" xfId="0" applyFont="1" applyFill="1"/>
    <xf numFmtId="0" fontId="34" fillId="6" borderId="11" xfId="0" applyFont="1" applyFill="1" applyBorder="1" applyAlignment="1">
      <alignment horizontal="left" vertical="center"/>
    </xf>
    <xf numFmtId="164" fontId="23" fillId="0" borderId="0" xfId="3" applyNumberFormat="1" applyFont="1" applyFill="1" applyBorder="1" applyAlignment="1">
      <alignment horizontal="center"/>
    </xf>
    <xf numFmtId="0" fontId="11" fillId="0" borderId="9" xfId="0" applyFont="1" applyFill="1" applyBorder="1" applyAlignment="1">
      <alignment horizontal="left" vertical="center"/>
    </xf>
    <xf numFmtId="0" fontId="0" fillId="0" borderId="0" xfId="0" applyFill="1" applyBorder="1"/>
    <xf numFmtId="0" fontId="27" fillId="6" borderId="16" xfId="0" applyFont="1" applyFill="1" applyBorder="1" applyAlignment="1">
      <alignment horizontal="center" vertical="center"/>
    </xf>
    <xf numFmtId="0" fontId="31" fillId="0" borderId="13" xfId="0" applyFont="1" applyFill="1" applyBorder="1" applyAlignment="1">
      <alignment horizontal="left" vertical="center"/>
    </xf>
    <xf numFmtId="164" fontId="4" fillId="0" borderId="2" xfId="3" applyNumberFormat="1" applyFont="1" applyBorder="1" applyAlignment="1">
      <alignment horizontal="center"/>
    </xf>
    <xf numFmtId="164" fontId="19" fillId="0" borderId="10" xfId="3" applyNumberFormat="1" applyFont="1" applyBorder="1" applyAlignment="1">
      <alignment horizontal="center"/>
    </xf>
    <xf numFmtId="164" fontId="19" fillId="0" borderId="2" xfId="3" applyNumberFormat="1" applyFont="1" applyBorder="1" applyAlignment="1">
      <alignment horizontal="center"/>
    </xf>
    <xf numFmtId="0" fontId="10" fillId="0" borderId="8" xfId="0" applyFont="1" applyFill="1" applyBorder="1"/>
    <xf numFmtId="164" fontId="19" fillId="0" borderId="14" xfId="3" applyNumberFormat="1" applyFont="1" applyBorder="1" applyAlignment="1">
      <alignment horizontal="center"/>
    </xf>
    <xf numFmtId="164" fontId="19" fillId="0" borderId="15" xfId="3" applyNumberFormat="1" applyFont="1" applyBorder="1" applyAlignment="1">
      <alignment horizontal="center"/>
    </xf>
    <xf numFmtId="164" fontId="19" fillId="0" borderId="0" xfId="3" applyNumberFormat="1" applyFont="1" applyFill="1" applyBorder="1" applyAlignment="1">
      <alignment horizontal="center"/>
    </xf>
    <xf numFmtId="0" fontId="20" fillId="0" borderId="0" xfId="0" applyFont="1" applyFill="1" applyBorder="1" applyAlignment="1">
      <alignment horizontal="center"/>
    </xf>
    <xf numFmtId="0" fontId="18" fillId="6" borderId="7" xfId="0" applyFont="1" applyFill="1" applyBorder="1" applyAlignment="1">
      <alignment horizontal="center" wrapText="1"/>
    </xf>
    <xf numFmtId="0" fontId="3" fillId="6" borderId="1" xfId="0" applyFont="1" applyFill="1" applyBorder="1" applyAlignment="1">
      <alignment horizontal="center" wrapText="1"/>
    </xf>
    <xf numFmtId="0" fontId="35" fillId="0" borderId="0" xfId="0" applyFont="1"/>
    <xf numFmtId="0" fontId="31" fillId="0" borderId="0" xfId="0" applyFont="1" applyFill="1" applyBorder="1" applyAlignment="1">
      <alignment horizontal="left" vertical="center"/>
    </xf>
    <xf numFmtId="0" fontId="5" fillId="12" borderId="0" xfId="0" applyFont="1" applyFill="1" applyAlignment="1">
      <alignment horizontal="center"/>
    </xf>
    <xf numFmtId="0" fontId="3" fillId="6" borderId="17" xfId="0" applyFont="1" applyFill="1" applyBorder="1" applyAlignment="1">
      <alignment horizontal="center" wrapText="1"/>
    </xf>
    <xf numFmtId="0" fontId="5" fillId="0" borderId="0" xfId="0" applyFont="1" applyFill="1" applyBorder="1" applyAlignment="1">
      <alignment horizontal="center"/>
    </xf>
    <xf numFmtId="0" fontId="36" fillId="3" borderId="0" xfId="0" applyFont="1" applyFill="1"/>
    <xf numFmtId="164" fontId="5" fillId="12" borderId="0" xfId="3" applyNumberFormat="1" applyFont="1" applyFill="1" applyBorder="1" applyAlignment="1">
      <alignment horizontal="center"/>
    </xf>
    <xf numFmtId="0" fontId="26" fillId="0" borderId="11" xfId="3" applyNumberFormat="1" applyFont="1" applyBorder="1" applyAlignment="1">
      <alignment horizontal="left" vertical="center"/>
    </xf>
    <xf numFmtId="0" fontId="0" fillId="0" borderId="0" xfId="3" applyNumberFormat="1" applyFont="1"/>
    <xf numFmtId="164" fontId="5" fillId="0" borderId="18" xfId="3" applyNumberFormat="1" applyFont="1" applyBorder="1" applyAlignment="1">
      <alignment horizontal="center"/>
    </xf>
    <xf numFmtId="0" fontId="31" fillId="0" borderId="0" xfId="0" applyFont="1" applyBorder="1" applyAlignment="1">
      <alignment horizontal="left" vertical="center"/>
    </xf>
    <xf numFmtId="0" fontId="38" fillId="0" borderId="0" xfId="0" applyFont="1"/>
    <xf numFmtId="0" fontId="21" fillId="4" borderId="0" xfId="0" applyFont="1" applyFill="1" applyAlignment="1">
      <alignment horizontal="left" wrapText="1"/>
    </xf>
  </cellXfs>
  <cellStyles count="4">
    <cellStyle name="Hyperlink" xfId="2" builtinId="8"/>
    <cellStyle name="Normal" xfId="0" builtinId="0"/>
    <cellStyle name="Normal 3" xfId="1" xr:uid="{00000000-0005-0000-0000-000002000000}"/>
    <cellStyle name="Percent" xfId="3" builtinId="5"/>
  </cellStyles>
  <dxfs count="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50</xdr:row>
      <xdr:rowOff>99060</xdr:rowOff>
    </xdr:from>
    <xdr:to>
      <xdr:col>0</xdr:col>
      <xdr:colOff>717550</xdr:colOff>
      <xdr:row>50</xdr:row>
      <xdr:rowOff>842003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193010"/>
          <a:ext cx="580389" cy="742943"/>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831850</xdr:colOff>
      <xdr:row>50</xdr:row>
      <xdr:rowOff>44450</xdr:rowOff>
    </xdr:from>
    <xdr:to>
      <xdr:col>0</xdr:col>
      <xdr:colOff>2165350</xdr:colOff>
      <xdr:row>50</xdr:row>
      <xdr:rowOff>956036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1850" y="15138400"/>
          <a:ext cx="1333500" cy="911586"/>
        </a:xfrm>
        <a:prstGeom prst="rect">
          <a:avLst/>
        </a:prstGeom>
      </xdr:spPr>
    </xdr:pic>
    <xdr:clientData/>
  </xdr:twoCellAnchor>
  <xdr:twoCellAnchor editAs="oneCell">
    <xdr:from>
      <xdr:col>0</xdr:col>
      <xdr:colOff>2267381</xdr:colOff>
      <xdr:row>50</xdr:row>
      <xdr:rowOff>315769</xdr:rowOff>
    </xdr:from>
    <xdr:to>
      <xdr:col>0</xdr:col>
      <xdr:colOff>3590045</xdr:colOff>
      <xdr:row>50</xdr:row>
      <xdr:rowOff>783992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67381" y="15409719"/>
          <a:ext cx="1322664" cy="468223"/>
        </a:xfrm>
        <a:prstGeom prst="rect">
          <a:avLst/>
        </a:prstGeom>
      </xdr:spPr>
    </xdr:pic>
    <xdr:clientData/>
  </xdr:twoCellAnchor>
  <xdr:twoCellAnchor editAs="oneCell">
    <xdr:from>
      <xdr:col>0</xdr:col>
      <xdr:colOff>3698788</xdr:colOff>
      <xdr:row>50</xdr:row>
      <xdr:rowOff>349937</xdr:rowOff>
    </xdr:from>
    <xdr:to>
      <xdr:col>0</xdr:col>
      <xdr:colOff>5454650</xdr:colOff>
      <xdr:row>50</xdr:row>
      <xdr:rowOff>803956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98788" y="15443887"/>
          <a:ext cx="1755862" cy="454019"/>
        </a:xfrm>
        <a:prstGeom prst="rect">
          <a:avLst/>
        </a:prstGeom>
      </xdr:spPr>
    </xdr:pic>
    <xdr:clientData/>
  </xdr:twoCellAnchor>
  <xdr:twoCellAnchor editAs="oneCell">
    <xdr:from>
      <xdr:col>0</xdr:col>
      <xdr:colOff>5492750</xdr:colOff>
      <xdr:row>50</xdr:row>
      <xdr:rowOff>82550</xdr:rowOff>
    </xdr:from>
    <xdr:to>
      <xdr:col>0</xdr:col>
      <xdr:colOff>6140449</xdr:colOff>
      <xdr:row>50</xdr:row>
      <xdr:rowOff>925797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92750" y="1517650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1" name="Imag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12" name="Image 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8" name="Image 4">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19" name="Image 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96528" y="15328686"/>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83286"/>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54605"/>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88773"/>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99555"/>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25" name="Image 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26" name="Image 6">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election activeCell="A7" sqref="A7:A51"/>
    </sheetView>
  </sheetViews>
  <sheetFormatPr defaultColWidth="10.90625" defaultRowHeight="14.5" x14ac:dyDescent="0.35"/>
  <cols>
    <col min="1" max="1" width="132.453125" customWidth="1"/>
  </cols>
  <sheetData>
    <row r="1" spans="1:1" ht="21.5" x14ac:dyDescent="0.35">
      <c r="A1" s="11" t="s">
        <v>14</v>
      </c>
    </row>
    <row r="2" spans="1:1" x14ac:dyDescent="0.35">
      <c r="A2" s="12"/>
    </row>
    <row r="3" spans="1:1" x14ac:dyDescent="0.35">
      <c r="A3" s="13" t="s">
        <v>15</v>
      </c>
    </row>
    <row r="4" spans="1:1" x14ac:dyDescent="0.35">
      <c r="A4" s="13" t="s">
        <v>279</v>
      </c>
    </row>
    <row r="5" spans="1:1" x14ac:dyDescent="0.35">
      <c r="A5" s="14">
        <v>44531</v>
      </c>
    </row>
    <row r="6" spans="1:1" x14ac:dyDescent="0.35">
      <c r="A6" s="12"/>
    </row>
    <row r="7" spans="1:1" ht="25.5" x14ac:dyDescent="0.35">
      <c r="A7" s="24" t="s">
        <v>16</v>
      </c>
    </row>
    <row r="8" spans="1:1" ht="84" customHeight="1" x14ac:dyDescent="0.35">
      <c r="A8" s="16" t="s">
        <v>17</v>
      </c>
    </row>
    <row r="9" spans="1:1" ht="90" customHeight="1" x14ac:dyDescent="0.35">
      <c r="A9" s="16" t="s">
        <v>18</v>
      </c>
    </row>
    <row r="10" spans="1:1" ht="25.5" x14ac:dyDescent="0.35">
      <c r="A10" s="24" t="s">
        <v>61</v>
      </c>
    </row>
    <row r="11" spans="1:1" ht="56" x14ac:dyDescent="0.35">
      <c r="A11" s="16" t="s">
        <v>19</v>
      </c>
    </row>
    <row r="12" spans="1:1" ht="28" x14ac:dyDescent="0.35">
      <c r="A12" s="16" t="s">
        <v>293</v>
      </c>
    </row>
    <row r="13" spans="1:1" x14ac:dyDescent="0.35">
      <c r="A13" s="16" t="s">
        <v>20</v>
      </c>
    </row>
    <row r="14" spans="1:1" x14ac:dyDescent="0.35">
      <c r="A14" s="18"/>
    </row>
    <row r="15" spans="1:1" x14ac:dyDescent="0.35">
      <c r="A15" s="19" t="s">
        <v>21</v>
      </c>
    </row>
    <row r="16" spans="1:1" ht="28" x14ac:dyDescent="0.35">
      <c r="A16" s="16" t="s">
        <v>22</v>
      </c>
    </row>
    <row r="17" spans="1:1" x14ac:dyDescent="0.35">
      <c r="A17" s="18"/>
    </row>
    <row r="18" spans="1:1" x14ac:dyDescent="0.35">
      <c r="A18" s="19" t="s">
        <v>23</v>
      </c>
    </row>
    <row r="19" spans="1:1" x14ac:dyDescent="0.35">
      <c r="A19" s="16" t="s">
        <v>24</v>
      </c>
    </row>
    <row r="20" spans="1:1" x14ac:dyDescent="0.35">
      <c r="A20" s="16"/>
    </row>
    <row r="21" spans="1:1" x14ac:dyDescent="0.35">
      <c r="A21" s="19" t="s">
        <v>25</v>
      </c>
    </row>
    <row r="22" spans="1:1" ht="42" x14ac:dyDescent="0.35">
      <c r="A22" s="16" t="s">
        <v>287</v>
      </c>
    </row>
    <row r="23" spans="1:1" ht="28" x14ac:dyDescent="0.35">
      <c r="A23" s="16" t="s">
        <v>26</v>
      </c>
    </row>
    <row r="24" spans="1:1" x14ac:dyDescent="0.35">
      <c r="A24" s="16"/>
    </row>
    <row r="25" spans="1:1" x14ac:dyDescent="0.35">
      <c r="A25" s="16" t="s">
        <v>27</v>
      </c>
    </row>
    <row r="26" spans="1:1" x14ac:dyDescent="0.35">
      <c r="A26" s="16" t="s">
        <v>28</v>
      </c>
    </row>
    <row r="27" spans="1:1" ht="25.5" x14ac:dyDescent="0.35">
      <c r="A27" s="24" t="s">
        <v>62</v>
      </c>
    </row>
    <row r="28" spans="1:1" x14ac:dyDescent="0.35">
      <c r="A28" s="16" t="s">
        <v>288</v>
      </c>
    </row>
    <row r="29" spans="1:1" ht="25.5" x14ac:dyDescent="0.35">
      <c r="A29" s="24" t="s">
        <v>63</v>
      </c>
    </row>
    <row r="30" spans="1:1" x14ac:dyDescent="0.35">
      <c r="A30" s="16" t="s">
        <v>29</v>
      </c>
    </row>
    <row r="31" spans="1:1" ht="25.5" x14ac:dyDescent="0.35">
      <c r="A31" s="24" t="s">
        <v>64</v>
      </c>
    </row>
    <row r="32" spans="1:1" x14ac:dyDescent="0.35">
      <c r="A32" s="17">
        <v>5613</v>
      </c>
    </row>
    <row r="33" spans="1:1" ht="25.5" x14ac:dyDescent="0.35">
      <c r="A33" s="24" t="s">
        <v>4</v>
      </c>
    </row>
    <row r="34" spans="1:1" x14ac:dyDescent="0.35">
      <c r="A34" s="20" t="s">
        <v>30</v>
      </c>
    </row>
    <row r="35" spans="1:1" x14ac:dyDescent="0.35">
      <c r="A35" s="21" t="s">
        <v>31</v>
      </c>
    </row>
    <row r="36" spans="1:1" s="25" customFormat="1" ht="25.5" x14ac:dyDescent="0.35">
      <c r="A36" s="24" t="s">
        <v>32</v>
      </c>
    </row>
    <row r="37" spans="1:1" ht="15" thickBot="1" x14ac:dyDescent="0.4">
      <c r="A37" s="28" t="s">
        <v>289</v>
      </c>
    </row>
    <row r="38" spans="1:1" ht="28" x14ac:dyDescent="0.35">
      <c r="A38" s="16" t="s">
        <v>290</v>
      </c>
    </row>
    <row r="39" spans="1:1" x14ac:dyDescent="0.35">
      <c r="A39" s="27" t="s">
        <v>33</v>
      </c>
    </row>
    <row r="40" spans="1:1" x14ac:dyDescent="0.35">
      <c r="A40" s="26" t="s">
        <v>34</v>
      </c>
    </row>
    <row r="41" spans="1:1" x14ac:dyDescent="0.35">
      <c r="A41" s="26" t="s">
        <v>35</v>
      </c>
    </row>
    <row r="42" spans="1:1" x14ac:dyDescent="0.35">
      <c r="A42" s="26" t="s">
        <v>36</v>
      </c>
    </row>
    <row r="43" spans="1:1" ht="28" x14ac:dyDescent="0.35">
      <c r="A43" s="26" t="s">
        <v>291</v>
      </c>
    </row>
    <row r="44" spans="1:1" x14ac:dyDescent="0.35">
      <c r="A44" s="26" t="s">
        <v>37</v>
      </c>
    </row>
    <row r="45" spans="1:1" x14ac:dyDescent="0.35">
      <c r="A45" s="26" t="s">
        <v>38</v>
      </c>
    </row>
    <row r="46" spans="1:1" x14ac:dyDescent="0.35">
      <c r="A46" s="26" t="s">
        <v>39</v>
      </c>
    </row>
    <row r="47" spans="1:1" x14ac:dyDescent="0.35">
      <c r="A47" s="26" t="s">
        <v>40</v>
      </c>
    </row>
    <row r="48" spans="1:1" ht="26" thickBot="1" x14ac:dyDescent="0.4">
      <c r="A48" s="15" t="s">
        <v>5</v>
      </c>
    </row>
    <row r="49" spans="1:1" ht="102.65" customHeight="1" thickBot="1" x14ac:dyDescent="0.4">
      <c r="A49" s="23"/>
    </row>
    <row r="50" spans="1:1" ht="26" thickBot="1" x14ac:dyDescent="0.4">
      <c r="A50" s="15" t="s">
        <v>6</v>
      </c>
    </row>
    <row r="51" spans="1:1" ht="126.65" customHeight="1" thickBot="1" x14ac:dyDescent="0.4">
      <c r="A51" s="22" t="s">
        <v>292</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443"/>
  <sheetViews>
    <sheetView topLeftCell="A390" zoomScale="50" zoomScaleNormal="50" workbookViewId="0">
      <selection activeCell="B439" sqref="B439"/>
    </sheetView>
  </sheetViews>
  <sheetFormatPr defaultColWidth="10.90625" defaultRowHeight="14.5" x14ac:dyDescent="0.35"/>
  <cols>
    <col min="1" max="1" width="126.1796875" customWidth="1"/>
    <col min="2" max="2" width="45.90625" customWidth="1"/>
  </cols>
  <sheetData>
    <row r="1" spans="1:2" ht="18" x14ac:dyDescent="0.4">
      <c r="A1" s="29" t="s">
        <v>87</v>
      </c>
      <c r="B1" s="30"/>
    </row>
    <row r="2" spans="1:2" x14ac:dyDescent="0.35">
      <c r="A2" s="31"/>
      <c r="B2" s="32"/>
    </row>
    <row r="3" spans="1:2" x14ac:dyDescent="0.35">
      <c r="A3" s="33" t="s">
        <v>280</v>
      </c>
      <c r="B3" s="72"/>
    </row>
    <row r="4" spans="1:2" x14ac:dyDescent="0.35">
      <c r="A4" s="105" t="s">
        <v>281</v>
      </c>
      <c r="B4" s="32"/>
    </row>
    <row r="5" spans="1:2" x14ac:dyDescent="0.35">
      <c r="A5" s="31"/>
      <c r="B5" s="32"/>
    </row>
    <row r="6" spans="1:2" x14ac:dyDescent="0.35">
      <c r="A6" s="35" t="s">
        <v>12</v>
      </c>
      <c r="B6" s="32"/>
    </row>
    <row r="7" spans="1:2" x14ac:dyDescent="0.35">
      <c r="A7" s="31"/>
      <c r="B7" s="36" t="s">
        <v>3</v>
      </c>
    </row>
    <row r="8" spans="1:2" x14ac:dyDescent="0.35">
      <c r="A8" s="45" t="s">
        <v>161</v>
      </c>
      <c r="B8" s="48">
        <f>INDEX(National!L:L,MATCH($A8&amp;$A$6,National!$J:$J,0))</f>
        <v>0.87695095622937103</v>
      </c>
    </row>
    <row r="9" spans="1:2" x14ac:dyDescent="0.35">
      <c r="A9" s="45" t="s">
        <v>160</v>
      </c>
      <c r="B9" s="48">
        <f>INDEX(National!L:L,MATCH($A9&amp;$A$6,National!$J:$J,0))</f>
        <v>0.12059141508314</v>
      </c>
    </row>
    <row r="10" spans="1:2" x14ac:dyDescent="0.35">
      <c r="A10" s="45" t="s">
        <v>158</v>
      </c>
      <c r="B10" s="48">
        <f>INDEX(National!L:L,MATCH($A10&amp;$A$6,National!$J:$J,0))</f>
        <v>1.9644369875236102E-3</v>
      </c>
    </row>
    <row r="11" spans="1:2" x14ac:dyDescent="0.35">
      <c r="A11" s="45" t="s">
        <v>159</v>
      </c>
      <c r="B11" s="48">
        <f>INDEX(National!L:L,MATCH($A11&amp;$A$6,National!$J:$J,0))</f>
        <v>4.9319169996564396E-4</v>
      </c>
    </row>
    <row r="12" spans="1:2" x14ac:dyDescent="0.35">
      <c r="A12" s="45"/>
      <c r="B12" s="48"/>
    </row>
    <row r="13" spans="1:2" x14ac:dyDescent="0.35">
      <c r="A13" s="49"/>
      <c r="B13" s="59"/>
    </row>
    <row r="14" spans="1:2" x14ac:dyDescent="0.35">
      <c r="A14" s="35" t="s">
        <v>13</v>
      </c>
      <c r="B14" s="32"/>
    </row>
    <row r="15" spans="1:2" x14ac:dyDescent="0.35">
      <c r="A15" s="31"/>
      <c r="B15" s="36" t="s">
        <v>3</v>
      </c>
    </row>
    <row r="16" spans="1:2" x14ac:dyDescent="0.35">
      <c r="A16" s="45" t="s">
        <v>161</v>
      </c>
      <c r="B16" s="48">
        <f>INDEX(National!L:L,MATCH($A16&amp;$A$14,National!$J:$J,0))</f>
        <v>0.81078211003874701</v>
      </c>
    </row>
    <row r="17" spans="1:2" x14ac:dyDescent="0.35">
      <c r="A17" s="45" t="s">
        <v>160</v>
      </c>
      <c r="B17" s="48">
        <f>INDEX(National!L:L,MATCH($A17&amp;$A$14,National!$J:$J,0))</f>
        <v>0.18921788996125299</v>
      </c>
    </row>
    <row r="18" spans="1:2" x14ac:dyDescent="0.35">
      <c r="A18" s="45" t="s">
        <v>158</v>
      </c>
      <c r="B18" s="48">
        <f>INDEX(National!L:L,MATCH($A18&amp;$A$14,National!$J:$J,0))</f>
        <v>0</v>
      </c>
    </row>
    <row r="19" spans="1:2" x14ac:dyDescent="0.35">
      <c r="A19" s="45" t="s">
        <v>159</v>
      </c>
      <c r="B19" s="48">
        <f>INDEX(National!L:L,MATCH($A19&amp;$A$14,National!$J:$J,0))</f>
        <v>0</v>
      </c>
    </row>
    <row r="22" spans="1:2" x14ac:dyDescent="0.35">
      <c r="A22" s="35" t="s">
        <v>49</v>
      </c>
      <c r="B22" s="32"/>
    </row>
    <row r="23" spans="1:2" x14ac:dyDescent="0.35">
      <c r="A23" s="31"/>
      <c r="B23" s="32"/>
    </row>
    <row r="24" spans="1:2" x14ac:dyDescent="0.35">
      <c r="A24" s="31"/>
      <c r="B24" s="36" t="s">
        <v>3</v>
      </c>
    </row>
    <row r="25" spans="1:2" x14ac:dyDescent="0.35">
      <c r="A25" s="45" t="s">
        <v>161</v>
      </c>
      <c r="B25" s="48">
        <f>INDEX(National!L:L,MATCH($A25&amp;$A$22,National!$J:$J,0))</f>
        <v>0.57422044372338299</v>
      </c>
    </row>
    <row r="26" spans="1:2" x14ac:dyDescent="0.35">
      <c r="A26" s="45" t="s">
        <v>160</v>
      </c>
      <c r="B26" s="48">
        <f>INDEX(National!L:L,MATCH($A26&amp;$A$22,National!$J:$J,0))</f>
        <v>0.42577955627661701</v>
      </c>
    </row>
    <row r="27" spans="1:2" x14ac:dyDescent="0.35">
      <c r="A27" s="45" t="s">
        <v>158</v>
      </c>
      <c r="B27" s="48">
        <f>INDEX(National!L:L,MATCH($A27&amp;$A$22,National!$J:$J,0))</f>
        <v>0</v>
      </c>
    </row>
    <row r="28" spans="1:2" x14ac:dyDescent="0.35">
      <c r="A28" s="45" t="s">
        <v>159</v>
      </c>
      <c r="B28" s="48">
        <f>INDEX(National!L:L,MATCH($A28&amp;$A$22,National!$J:$J,0))</f>
        <v>0</v>
      </c>
    </row>
    <row r="29" spans="1:2" x14ac:dyDescent="0.35">
      <c r="A29" s="31"/>
      <c r="B29" s="32"/>
    </row>
    <row r="30" spans="1:2" x14ac:dyDescent="0.35">
      <c r="A30" s="31"/>
      <c r="B30" s="32"/>
    </row>
    <row r="31" spans="1:2" x14ac:dyDescent="0.35">
      <c r="A31" s="106" t="s">
        <v>170</v>
      </c>
      <c r="B31" s="106"/>
    </row>
    <row r="32" spans="1:2" x14ac:dyDescent="0.35">
      <c r="A32" s="105" t="s">
        <v>284</v>
      </c>
      <c r="B32" s="53"/>
    </row>
    <row r="33" spans="1:2" x14ac:dyDescent="0.35">
      <c r="A33" s="105"/>
      <c r="B33" s="53"/>
    </row>
    <row r="34" spans="1:2" x14ac:dyDescent="0.35">
      <c r="A34" s="35" t="s">
        <v>12</v>
      </c>
      <c r="B34" s="32"/>
    </row>
    <row r="35" spans="1:2" x14ac:dyDescent="0.35">
      <c r="A35" s="31"/>
      <c r="B35" s="32"/>
    </row>
    <row r="36" spans="1:2" x14ac:dyDescent="0.35">
      <c r="A36" s="31"/>
      <c r="B36" s="36" t="s">
        <v>3</v>
      </c>
    </row>
    <row r="37" spans="1:2" x14ac:dyDescent="0.35">
      <c r="A37" s="46" t="s">
        <v>171</v>
      </c>
      <c r="B37" s="48">
        <f>INDEX(National!L:L,MATCH($A37&amp;$A$34,National!$J:$J,0))</f>
        <v>0.50646312461774801</v>
      </c>
    </row>
    <row r="38" spans="1:2" x14ac:dyDescent="0.35">
      <c r="A38" s="46" t="s">
        <v>172</v>
      </c>
      <c r="B38" s="48">
        <f>INDEX(National!L:L,MATCH($A38&amp;$A$34,National!$J:$J,0))</f>
        <v>0.40113628474686303</v>
      </c>
    </row>
    <row r="39" spans="1:2" x14ac:dyDescent="0.35">
      <c r="A39" s="46" t="s">
        <v>173</v>
      </c>
      <c r="B39" s="48">
        <f>INDEX(National!L:L,MATCH($A39&amp;$A$34,National!$J:$J,0))</f>
        <v>4.1292643430746102E-2</v>
      </c>
    </row>
    <row r="40" spans="1:2" x14ac:dyDescent="0.35">
      <c r="A40" s="46" t="s">
        <v>174</v>
      </c>
      <c r="B40" s="48">
        <f>INDEX(National!L:L,MATCH($A40&amp;$A$34,National!$J:$J,0))</f>
        <v>5.8348258029338696E-3</v>
      </c>
    </row>
    <row r="41" spans="1:2" x14ac:dyDescent="0.35">
      <c r="A41" s="46" t="s">
        <v>175</v>
      </c>
      <c r="B41" s="48">
        <f>INDEX(National!L:L,MATCH($A41&amp;$A$34,National!$J:$J,0))</f>
        <v>2.20584304263922E-2</v>
      </c>
    </row>
    <row r="42" spans="1:2" x14ac:dyDescent="0.35">
      <c r="A42" s="46" t="s">
        <v>176</v>
      </c>
      <c r="B42" s="48">
        <f>INDEX(National!L:L,MATCH($A42&amp;$A$34,National!$J:$J,0))</f>
        <v>1.1647811136750501E-2</v>
      </c>
    </row>
    <row r="43" spans="1:2" x14ac:dyDescent="0.35">
      <c r="A43" s="61" t="s">
        <v>177</v>
      </c>
      <c r="B43" s="48">
        <f>INDEX(National!L:L,MATCH($A43&amp;$A$34,National!$J:$J,0))</f>
        <v>1.17416562451586E-2</v>
      </c>
    </row>
    <row r="44" spans="1:2" x14ac:dyDescent="0.35">
      <c r="A44" s="61" t="s">
        <v>178</v>
      </c>
      <c r="B44" s="48">
        <f>INDEX(National!L:L,MATCH($A44&amp;$A$34,National!$J:$J,0))</f>
        <v>1.90863105106377E-3</v>
      </c>
    </row>
    <row r="45" spans="1:2" x14ac:dyDescent="0.35">
      <c r="A45" s="61" t="s">
        <v>179</v>
      </c>
      <c r="B45" s="48">
        <f>INDEX(National!L:L,MATCH($A45&amp;$A$34,National!$J:$J,0))</f>
        <v>7.9254792912534903E-5</v>
      </c>
    </row>
    <row r="46" spans="1:2" x14ac:dyDescent="0.35">
      <c r="A46" s="61"/>
      <c r="B46" s="59"/>
    </row>
    <row r="48" spans="1:2" x14ac:dyDescent="0.35">
      <c r="A48" s="35" t="s">
        <v>13</v>
      </c>
      <c r="B48" s="32"/>
    </row>
    <row r="49" spans="1:2" x14ac:dyDescent="0.35">
      <c r="A49" s="31"/>
      <c r="B49" s="32"/>
    </row>
    <row r="50" spans="1:2" x14ac:dyDescent="0.35">
      <c r="A50" s="31"/>
      <c r="B50" s="36" t="s">
        <v>3</v>
      </c>
    </row>
    <row r="51" spans="1:2" x14ac:dyDescent="0.35">
      <c r="A51" s="46" t="s">
        <v>171</v>
      </c>
      <c r="B51" s="48">
        <f>INDEX(National!L:L,MATCH($A51&amp;$A$48,National!$J:$J,0))</f>
        <v>0.18551011505019899</v>
      </c>
    </row>
    <row r="52" spans="1:2" x14ac:dyDescent="0.35">
      <c r="A52" s="46" t="s">
        <v>172</v>
      </c>
      <c r="B52" s="48">
        <f>INDEX(National!L:L,MATCH($A52&amp;$A$48,National!$J:$J,0))</f>
        <v>0.13607554593951901</v>
      </c>
    </row>
    <row r="53" spans="1:2" x14ac:dyDescent="0.35">
      <c r="A53" s="46" t="s">
        <v>173</v>
      </c>
      <c r="B53" s="48">
        <f>INDEX(National!L:L,MATCH($A53&amp;$A$48,National!$J:$J,0))</f>
        <v>2.4546515905217899E-2</v>
      </c>
    </row>
    <row r="54" spans="1:2" x14ac:dyDescent="0.35">
      <c r="A54" s="46" t="s">
        <v>174</v>
      </c>
      <c r="B54" s="48">
        <f>INDEX(National!L:L,MATCH($A54&amp;$A$48,National!$J:$J,0))</f>
        <v>0.60031865967918496</v>
      </c>
    </row>
    <row r="55" spans="1:2" x14ac:dyDescent="0.35">
      <c r="A55" s="46" t="s">
        <v>175</v>
      </c>
      <c r="B55" s="48">
        <f>INDEX(National!L:L,MATCH($A55&amp;$A$48,National!$J:$J,0))</f>
        <v>2.6128562215820099E-2</v>
      </c>
    </row>
    <row r="56" spans="1:2" x14ac:dyDescent="0.35">
      <c r="A56" s="46" t="s">
        <v>176</v>
      </c>
      <c r="B56" s="48">
        <f>INDEX(National!L:L,MATCH($A56&amp;$A$48,National!$J:$J,0))</f>
        <v>1.11945308600029E-2</v>
      </c>
    </row>
    <row r="57" spans="1:2" x14ac:dyDescent="0.35">
      <c r="A57" s="61" t="s">
        <v>177</v>
      </c>
      <c r="B57" s="48">
        <f>INDEX(National!L:L,MATCH($A57&amp;$A$48,National!$J:$J,0))</f>
        <v>1.45537442897561E-2</v>
      </c>
    </row>
    <row r="58" spans="1:2" x14ac:dyDescent="0.35">
      <c r="A58" s="61" t="s">
        <v>178</v>
      </c>
      <c r="B58" s="48">
        <f>INDEX(National!L:L,MATCH($A58&amp;$A$48,National!$J:$J,0))</f>
        <v>0</v>
      </c>
    </row>
    <row r="59" spans="1:2" x14ac:dyDescent="0.35">
      <c r="A59" s="61" t="s">
        <v>179</v>
      </c>
      <c r="B59" s="48">
        <f>INDEX(National!L:L,MATCH($A59&amp;$A$48,National!$J:$J,0))</f>
        <v>4.4528060893754204E-3</v>
      </c>
    </row>
    <row r="60" spans="1:2" x14ac:dyDescent="0.35">
      <c r="A60" s="61"/>
      <c r="B60" s="48"/>
    </row>
    <row r="62" spans="1:2" x14ac:dyDescent="0.35">
      <c r="A62" s="35" t="s">
        <v>49</v>
      </c>
      <c r="B62" s="32"/>
    </row>
    <row r="63" spans="1:2" x14ac:dyDescent="0.35">
      <c r="A63" s="31"/>
      <c r="B63" s="32"/>
    </row>
    <row r="64" spans="1:2" x14ac:dyDescent="0.35">
      <c r="A64" s="31"/>
      <c r="B64" s="36" t="s">
        <v>3</v>
      </c>
    </row>
    <row r="65" spans="1:2" x14ac:dyDescent="0.35">
      <c r="A65" s="46" t="s">
        <v>171</v>
      </c>
      <c r="B65" s="48">
        <f>INDEX(National!L:L,MATCH($A65&amp;$A$62,National!$J:$J,0))</f>
        <v>0.60951351893905303</v>
      </c>
    </row>
    <row r="66" spans="1:2" x14ac:dyDescent="0.35">
      <c r="A66" s="46" t="s">
        <v>172</v>
      </c>
      <c r="B66" s="48">
        <f>INDEX(National!L:L,MATCH($A66&amp;$A$62,National!$J:$J,0))</f>
        <v>0.25109622562332401</v>
      </c>
    </row>
    <row r="67" spans="1:2" x14ac:dyDescent="0.35">
      <c r="A67" s="46" t="s">
        <v>173</v>
      </c>
      <c r="B67" s="48">
        <f>INDEX(National!L:L,MATCH($A67&amp;$A$62,National!$J:$J,0))</f>
        <v>2.7349471041899401E-2</v>
      </c>
    </row>
    <row r="68" spans="1:2" x14ac:dyDescent="0.35">
      <c r="A68" s="46" t="s">
        <v>174</v>
      </c>
      <c r="B68" s="48">
        <f>INDEX(National!L:L,MATCH($A68&amp;$A$62,National!$J:$J,0))</f>
        <v>0.112040784395723</v>
      </c>
    </row>
    <row r="69" spans="1:2" x14ac:dyDescent="0.35">
      <c r="A69" s="46" t="s">
        <v>175</v>
      </c>
      <c r="B69" s="48">
        <f>INDEX(National!L:L,MATCH($A69&amp;$A$62,National!$J:$J,0))</f>
        <v>1.11022302462516E-16</v>
      </c>
    </row>
    <row r="70" spans="1:2" x14ac:dyDescent="0.35">
      <c r="A70" s="46" t="s">
        <v>176</v>
      </c>
      <c r="B70" s="48">
        <f>INDEX(National!L:L,MATCH($A70&amp;$A$62,National!$J:$J,0))</f>
        <v>1.11022302462516E-16</v>
      </c>
    </row>
    <row r="71" spans="1:2" x14ac:dyDescent="0.35">
      <c r="A71" s="61" t="s">
        <v>177</v>
      </c>
      <c r="B71" s="48">
        <f>INDEX(National!L:L,MATCH($A71&amp;$A$62,National!$J:$J,0))</f>
        <v>1.11022302462516E-16</v>
      </c>
    </row>
    <row r="72" spans="1:2" x14ac:dyDescent="0.35">
      <c r="A72" s="61" t="s">
        <v>178</v>
      </c>
      <c r="B72" s="48">
        <f>INDEX(National!L:L,MATCH($A72&amp;$A$62,National!$J:$J,0))</f>
        <v>1.11022302462516E-16</v>
      </c>
    </row>
    <row r="73" spans="1:2" x14ac:dyDescent="0.35">
      <c r="A73" s="61" t="s">
        <v>179</v>
      </c>
      <c r="B73" s="48">
        <f>INDEX(National!L:L,MATCH($A73&amp;$A$62,National!$J:$J,0))</f>
        <v>1.11022302462516E-16</v>
      </c>
    </row>
    <row r="74" spans="1:2" x14ac:dyDescent="0.35">
      <c r="A74" s="31"/>
      <c r="B74" s="32"/>
    </row>
    <row r="75" spans="1:2" x14ac:dyDescent="0.35">
      <c r="A75" s="31"/>
      <c r="B75" s="32"/>
    </row>
    <row r="76" spans="1:2" x14ac:dyDescent="0.35">
      <c r="A76" s="33" t="s">
        <v>181</v>
      </c>
      <c r="B76" s="34"/>
    </row>
    <row r="77" spans="1:2" x14ac:dyDescent="0.35">
      <c r="A77" s="105" t="s">
        <v>284</v>
      </c>
      <c r="B77" s="52"/>
    </row>
    <row r="78" spans="1:2" x14ac:dyDescent="0.35">
      <c r="A78" s="105"/>
      <c r="B78" s="52"/>
    </row>
    <row r="79" spans="1:2" x14ac:dyDescent="0.35">
      <c r="A79" s="35" t="s">
        <v>12</v>
      </c>
      <c r="B79" s="32"/>
    </row>
    <row r="80" spans="1:2" x14ac:dyDescent="0.35">
      <c r="A80" s="31"/>
      <c r="B80" s="32"/>
    </row>
    <row r="81" spans="1:2" x14ac:dyDescent="0.35">
      <c r="A81" s="31"/>
      <c r="B81" s="36" t="s">
        <v>3</v>
      </c>
    </row>
    <row r="82" spans="1:2" x14ac:dyDescent="0.35">
      <c r="A82" t="s">
        <v>185</v>
      </c>
      <c r="B82" s="48">
        <f>INDEX(National!L:L,MATCH($A82&amp;$A$79,National!$J:$J,0))</f>
        <v>0.90932797385721598</v>
      </c>
    </row>
    <row r="83" spans="1:2" x14ac:dyDescent="0.35">
      <c r="A83" s="49" t="s">
        <v>184</v>
      </c>
      <c r="B83" s="48">
        <f>INDEX(National!L:L,MATCH($A83&amp;$A$79,National!$J:$J,0))</f>
        <v>8.88994958944158E-2</v>
      </c>
    </row>
    <row r="84" spans="1:2" x14ac:dyDescent="0.35">
      <c r="A84" s="47" t="s">
        <v>182</v>
      </c>
      <c r="B84" s="48">
        <f>INDEX(National!L:L,MATCH($A84&amp;$A$79,National!$J:$J,0))</f>
        <v>2.8645366263527401E-4</v>
      </c>
    </row>
    <row r="85" spans="1:2" x14ac:dyDescent="0.35">
      <c r="A85" t="s">
        <v>183</v>
      </c>
      <c r="B85" s="48">
        <f>INDEX(National!L:L,MATCH($A85&amp;$A$79,National!$J:$J,0))</f>
        <v>1.48607658573278E-3</v>
      </c>
    </row>
    <row r="87" spans="1:2" x14ac:dyDescent="0.35">
      <c r="A87" s="35" t="s">
        <v>13</v>
      </c>
      <c r="B87" s="32"/>
    </row>
    <row r="88" spans="1:2" x14ac:dyDescent="0.35">
      <c r="A88" s="31"/>
      <c r="B88" s="32"/>
    </row>
    <row r="89" spans="1:2" x14ac:dyDescent="0.35">
      <c r="A89" s="31"/>
      <c r="B89" s="36" t="s">
        <v>3</v>
      </c>
    </row>
    <row r="90" spans="1:2" x14ac:dyDescent="0.35">
      <c r="A90" t="s">
        <v>185</v>
      </c>
      <c r="B90" s="48">
        <f>INDEX(National!L:L,MATCH($A90&amp;$A$87,National!$J:$J,0))</f>
        <v>0.893577848625139</v>
      </c>
    </row>
    <row r="91" spans="1:2" x14ac:dyDescent="0.35">
      <c r="A91" s="49" t="s">
        <v>184</v>
      </c>
      <c r="B91" s="48">
        <f>INDEX(National!L:L,MATCH($A91&amp;$A$87,National!$J:$J,0))</f>
        <v>0.100989330286683</v>
      </c>
    </row>
    <row r="92" spans="1:2" x14ac:dyDescent="0.35">
      <c r="A92" s="47" t="s">
        <v>182</v>
      </c>
      <c r="B92" s="48">
        <f>INDEX(National!L:L,MATCH($A92&amp;$A$87,National!$J:$J,0))</f>
        <v>1.2621010445658901E-3</v>
      </c>
    </row>
    <row r="93" spans="1:2" x14ac:dyDescent="0.35">
      <c r="A93" t="s">
        <v>183</v>
      </c>
      <c r="B93" s="48">
        <f>INDEX(National!L:L,MATCH($A93&amp;$A$87,National!$J:$J,0))</f>
        <v>4.1707200436122902E-3</v>
      </c>
    </row>
    <row r="94" spans="1:2" x14ac:dyDescent="0.35">
      <c r="A94" s="49"/>
    </row>
    <row r="95" spans="1:2" x14ac:dyDescent="0.35">
      <c r="A95" s="35" t="s">
        <v>49</v>
      </c>
      <c r="B95" s="32"/>
    </row>
    <row r="96" spans="1:2" x14ac:dyDescent="0.35">
      <c r="A96" s="31"/>
      <c r="B96" s="32"/>
    </row>
    <row r="97" spans="1:2" x14ac:dyDescent="0.35">
      <c r="A97" s="31"/>
      <c r="B97" s="36" t="s">
        <v>3</v>
      </c>
    </row>
    <row r="98" spans="1:2" x14ac:dyDescent="0.35">
      <c r="A98" t="s">
        <v>185</v>
      </c>
      <c r="B98" s="48">
        <f>INDEX(National!L:L,MATCH($A98&amp;$A$95,National!$J:$J,0))</f>
        <v>0.84977108093577602</v>
      </c>
    </row>
    <row r="99" spans="1:2" x14ac:dyDescent="0.35">
      <c r="A99" s="49" t="s">
        <v>184</v>
      </c>
      <c r="B99" s="48">
        <f>INDEX(National!L:L,MATCH($A99&amp;$A$95,National!$J:$J,0))</f>
        <v>0.150228919064224</v>
      </c>
    </row>
    <row r="100" spans="1:2" x14ac:dyDescent="0.35">
      <c r="A100" s="47" t="s">
        <v>182</v>
      </c>
      <c r="B100" s="48">
        <f>INDEX(National!L:L,MATCH($A100&amp;$A$95,National!$J:$J,0))</f>
        <v>0</v>
      </c>
    </row>
    <row r="101" spans="1:2" x14ac:dyDescent="0.35">
      <c r="A101" t="s">
        <v>183</v>
      </c>
      <c r="B101" s="48">
        <f>INDEX(National!L:L,MATCH($A101&amp;$A$95,National!$J:$J,0))</f>
        <v>0</v>
      </c>
    </row>
    <row r="102" spans="1:2" x14ac:dyDescent="0.35">
      <c r="A102" s="31"/>
      <c r="B102" s="32"/>
    </row>
    <row r="103" spans="1:2" x14ac:dyDescent="0.35">
      <c r="A103" s="31"/>
      <c r="B103" s="32"/>
    </row>
    <row r="104" spans="1:2" x14ac:dyDescent="0.35">
      <c r="A104" s="33" t="s">
        <v>189</v>
      </c>
      <c r="B104" s="34"/>
    </row>
    <row r="105" spans="1:2" x14ac:dyDescent="0.35">
      <c r="A105" s="105" t="s">
        <v>284</v>
      </c>
      <c r="B105" s="52"/>
    </row>
    <row r="106" spans="1:2" x14ac:dyDescent="0.35">
      <c r="A106" s="105"/>
      <c r="B106" s="52"/>
    </row>
    <row r="107" spans="1:2" x14ac:dyDescent="0.35">
      <c r="A107" s="35" t="s">
        <v>12</v>
      </c>
      <c r="B107" s="32"/>
    </row>
    <row r="108" spans="1:2" x14ac:dyDescent="0.35">
      <c r="A108" s="31"/>
      <c r="B108" s="32"/>
    </row>
    <row r="109" spans="1:2" x14ac:dyDescent="0.35">
      <c r="A109" s="31"/>
      <c r="B109" s="36" t="s">
        <v>3</v>
      </c>
    </row>
    <row r="110" spans="1:2" x14ac:dyDescent="0.35">
      <c r="A110" t="s">
        <v>193</v>
      </c>
      <c r="B110" s="48">
        <f>INDEX(National!L:L,MATCH($A110&amp;$A$107,National!$J:$J,0))</f>
        <v>0.90221722517551795</v>
      </c>
    </row>
    <row r="111" spans="1:2" x14ac:dyDescent="0.35">
      <c r="A111" s="47" t="s">
        <v>192</v>
      </c>
      <c r="B111" s="48">
        <f>INDEX(National!L:L,MATCH($A111&amp;$A$107,National!$J:$J,0))</f>
        <v>9.5121013807976898E-2</v>
      </c>
    </row>
    <row r="112" spans="1:2" x14ac:dyDescent="0.35">
      <c r="A112" t="s">
        <v>190</v>
      </c>
      <c r="B112" s="48">
        <f>INDEX(National!L:L,MATCH($A112&amp;$A$107,National!$J:$J,0))</f>
        <v>7.2390504297583801E-4</v>
      </c>
    </row>
    <row r="113" spans="1:2" x14ac:dyDescent="0.35">
      <c r="A113" s="49" t="s">
        <v>191</v>
      </c>
      <c r="B113" s="48">
        <f>INDEX(National!L:L,MATCH($A113&amp;$A$107,National!$J:$J,0))</f>
        <v>1.93785597352919E-3</v>
      </c>
    </row>
    <row r="115" spans="1:2" x14ac:dyDescent="0.35">
      <c r="A115" s="35" t="s">
        <v>13</v>
      </c>
      <c r="B115" s="32"/>
    </row>
    <row r="116" spans="1:2" x14ac:dyDescent="0.35">
      <c r="A116" s="31"/>
      <c r="B116" s="32"/>
    </row>
    <row r="117" spans="1:2" x14ac:dyDescent="0.35">
      <c r="A117" s="31"/>
      <c r="B117" s="36" t="s">
        <v>3</v>
      </c>
    </row>
    <row r="118" spans="1:2" x14ac:dyDescent="0.35">
      <c r="A118" t="s">
        <v>193</v>
      </c>
      <c r="B118" s="48">
        <f>INDEX(National!L:L,MATCH($A118&amp;$A$115,National!$J:$J,0))</f>
        <v>0.91371354750510803</v>
      </c>
    </row>
    <row r="119" spans="1:2" x14ac:dyDescent="0.35">
      <c r="A119" s="47" t="s">
        <v>192</v>
      </c>
      <c r="B119" s="48">
        <f>INDEX(National!L:L,MATCH($A119&amp;$A$115,National!$J:$J,0))</f>
        <v>8.5024351450325997E-2</v>
      </c>
    </row>
    <row r="120" spans="1:2" x14ac:dyDescent="0.35">
      <c r="A120" t="s">
        <v>190</v>
      </c>
      <c r="B120" s="48">
        <f>INDEX(National!L:L,MATCH($A120&amp;$A$115,National!$J:$J,0))</f>
        <v>1.2621010445658901E-3</v>
      </c>
    </row>
    <row r="121" spans="1:2" x14ac:dyDescent="0.35">
      <c r="A121" s="49" t="s">
        <v>191</v>
      </c>
      <c r="B121" s="48">
        <f>INDEX(National!L:L,MATCH($A121&amp;$A$115,National!$J:$J,0))</f>
        <v>0</v>
      </c>
    </row>
    <row r="122" spans="1:2" x14ac:dyDescent="0.35">
      <c r="A122" s="49"/>
    </row>
    <row r="123" spans="1:2" x14ac:dyDescent="0.35">
      <c r="A123" s="35" t="s">
        <v>49</v>
      </c>
      <c r="B123" s="32"/>
    </row>
    <row r="124" spans="1:2" x14ac:dyDescent="0.35">
      <c r="A124" s="31"/>
      <c r="B124" s="32"/>
    </row>
    <row r="125" spans="1:2" x14ac:dyDescent="0.35">
      <c r="A125" s="31"/>
      <c r="B125" s="36" t="s">
        <v>3</v>
      </c>
    </row>
    <row r="126" spans="1:2" x14ac:dyDescent="0.35">
      <c r="A126" t="s">
        <v>193</v>
      </c>
      <c r="B126" s="48">
        <f>INDEX(National!L:L,MATCH($A126&amp;$A$123,National!$J:$J,0))</f>
        <v>0.84977108093577602</v>
      </c>
    </row>
    <row r="127" spans="1:2" x14ac:dyDescent="0.35">
      <c r="A127" s="47" t="s">
        <v>192</v>
      </c>
      <c r="B127" s="48">
        <f>INDEX(National!L:L,MATCH($A127&amp;$A$123,National!$J:$J,0))</f>
        <v>0.150228919064224</v>
      </c>
    </row>
    <row r="128" spans="1:2" x14ac:dyDescent="0.35">
      <c r="A128" t="s">
        <v>190</v>
      </c>
      <c r="B128" s="48">
        <f>INDEX(National!L:L,MATCH($A128&amp;$A$123,National!$J:$J,0))</f>
        <v>0</v>
      </c>
    </row>
    <row r="129" spans="1:2" x14ac:dyDescent="0.35">
      <c r="A129" s="49" t="s">
        <v>191</v>
      </c>
      <c r="B129" s="48">
        <f>INDEX(National!L:L,MATCH($A129&amp;$A$123,National!$J:$J,0))</f>
        <v>0</v>
      </c>
    </row>
    <row r="130" spans="1:2" x14ac:dyDescent="0.35">
      <c r="A130" s="31"/>
      <c r="B130" s="32"/>
    </row>
    <row r="131" spans="1:2" x14ac:dyDescent="0.35">
      <c r="A131" s="31"/>
      <c r="B131" s="32"/>
    </row>
    <row r="132" spans="1:2" x14ac:dyDescent="0.35">
      <c r="A132" s="31"/>
      <c r="B132" s="32"/>
    </row>
    <row r="133" spans="1:2" x14ac:dyDescent="0.35">
      <c r="A133" s="33" t="s">
        <v>111</v>
      </c>
      <c r="B133" s="34"/>
    </row>
    <row r="134" spans="1:2" x14ac:dyDescent="0.35">
      <c r="A134" s="105" t="s">
        <v>284</v>
      </c>
      <c r="B134" s="32"/>
    </row>
    <row r="135" spans="1:2" x14ac:dyDescent="0.35">
      <c r="A135" s="31"/>
      <c r="B135" s="32"/>
    </row>
    <row r="136" spans="1:2" x14ac:dyDescent="0.35">
      <c r="A136" s="35" t="s">
        <v>12</v>
      </c>
      <c r="B136" s="32"/>
    </row>
    <row r="137" spans="1:2" x14ac:dyDescent="0.35">
      <c r="A137" s="31"/>
      <c r="B137" s="32"/>
    </row>
    <row r="138" spans="1:2" x14ac:dyDescent="0.35">
      <c r="A138" s="31"/>
      <c r="B138" s="36" t="s">
        <v>3</v>
      </c>
    </row>
    <row r="139" spans="1:2" x14ac:dyDescent="0.35">
      <c r="A139" s="37" t="s">
        <v>112</v>
      </c>
      <c r="B139" s="38">
        <f>INDEX(National!L:L,MATCH($A139&amp;$A$136,National!$J:$J,0))</f>
        <v>0.72328097619905596</v>
      </c>
    </row>
    <row r="140" spans="1:2" x14ac:dyDescent="0.35">
      <c r="A140" s="37" t="s">
        <v>113</v>
      </c>
      <c r="B140" s="38">
        <f>INDEX(National!L:L,MATCH($A140&amp;$A$136,National!$J:$J,0))</f>
        <v>0.15661075559906201</v>
      </c>
    </row>
    <row r="141" spans="1:2" x14ac:dyDescent="0.35">
      <c r="A141" s="37" t="s">
        <v>114</v>
      </c>
      <c r="B141" s="38">
        <f>INDEX(National!L:L,MATCH($A141&amp;$A$136,National!$J:$J,0))</f>
        <v>9.1022396617152206E-3</v>
      </c>
    </row>
    <row r="142" spans="1:2" x14ac:dyDescent="0.35">
      <c r="A142" s="37" t="s">
        <v>115</v>
      </c>
      <c r="B142" s="38">
        <f>INDEX(National!L:L,MATCH($A142&amp;$A$136,National!$J:$J,0))</f>
        <v>8.4249410388760795E-3</v>
      </c>
    </row>
    <row r="143" spans="1:2" x14ac:dyDescent="0.35">
      <c r="A143" s="37" t="s">
        <v>116</v>
      </c>
      <c r="B143" s="38">
        <f>INDEX(National!L:L,MATCH($A143&amp;$A$136,National!$J:$J,0))</f>
        <v>1.2011174566993601E-2</v>
      </c>
    </row>
    <row r="144" spans="1:2" x14ac:dyDescent="0.35">
      <c r="A144" s="37" t="s">
        <v>117</v>
      </c>
      <c r="B144" s="38">
        <f>INDEX(National!L:L,MATCH($A144&amp;$A$136,National!$J:$J,0))</f>
        <v>9.2804312828037305E-2</v>
      </c>
    </row>
    <row r="145" spans="1:2" x14ac:dyDescent="0.35">
      <c r="A145" s="37" t="s">
        <v>118</v>
      </c>
      <c r="B145" s="38">
        <f>INDEX(National!L:L,MATCH($A145&amp;$A$136,National!$J:$J,0))</f>
        <v>1.27329585720174E-2</v>
      </c>
    </row>
    <row r="146" spans="1:2" x14ac:dyDescent="0.35">
      <c r="A146" s="37" t="s">
        <v>119</v>
      </c>
      <c r="B146" s="38">
        <f>INDEX(National!L:L,MATCH($A146&amp;$A$136,National!$J:$J,0))</f>
        <v>1.15184609910904E-2</v>
      </c>
    </row>
    <row r="147" spans="1:2" x14ac:dyDescent="0.35">
      <c r="A147" s="37" t="s">
        <v>120</v>
      </c>
      <c r="B147" s="38">
        <f>INDEX(National!L:L,MATCH($A147&amp;$A$136,National!$J:$J,0))</f>
        <v>5.2084674706743498E-3</v>
      </c>
    </row>
    <row r="148" spans="1:2" x14ac:dyDescent="0.35">
      <c r="A148" s="37"/>
      <c r="B148" s="37"/>
    </row>
    <row r="149" spans="1:2" x14ac:dyDescent="0.35">
      <c r="A149" s="35" t="s">
        <v>13</v>
      </c>
      <c r="B149" s="32"/>
    </row>
    <row r="150" spans="1:2" x14ac:dyDescent="0.35">
      <c r="A150" s="31"/>
      <c r="B150" s="32"/>
    </row>
    <row r="151" spans="1:2" x14ac:dyDescent="0.35">
      <c r="A151" s="31"/>
      <c r="B151" s="36" t="s">
        <v>3</v>
      </c>
    </row>
    <row r="152" spans="1:2" x14ac:dyDescent="0.35">
      <c r="A152" s="37" t="s">
        <v>112</v>
      </c>
      <c r="B152" s="38">
        <f>INDEX(National!L:L,MATCH($A152&amp;$A$149,National!$J:$J,0))</f>
        <v>0.85785426829808697</v>
      </c>
    </row>
    <row r="153" spans="1:2" x14ac:dyDescent="0.35">
      <c r="A153" s="37" t="s">
        <v>113</v>
      </c>
      <c r="B153" s="38">
        <f>INDEX(National!L:L,MATCH($A153&amp;$A$149,National!$J:$J,0))</f>
        <v>8.5693909731243398E-2</v>
      </c>
    </row>
    <row r="154" spans="1:2" x14ac:dyDescent="0.35">
      <c r="A154" s="37" t="s">
        <v>114</v>
      </c>
      <c r="B154" s="38">
        <f>INDEX(National!L:L,MATCH($A154&amp;$A$149,National!$J:$J,0))</f>
        <v>2.5347751954231902E-3</v>
      </c>
    </row>
    <row r="155" spans="1:2" x14ac:dyDescent="0.35">
      <c r="A155" s="37" t="s">
        <v>115</v>
      </c>
      <c r="B155" s="38">
        <f>INDEX(National!L:L,MATCH($A155&amp;$A$149,National!$J:$J,0))</f>
        <v>2.3617407568677501E-3</v>
      </c>
    </row>
    <row r="156" spans="1:2" x14ac:dyDescent="0.35">
      <c r="A156" s="37" t="s">
        <v>116</v>
      </c>
      <c r="B156" s="38">
        <f>INDEX(National!L:L,MATCH($A156&amp;$A$149,National!$J:$J,0))</f>
        <v>6.5690867903935796E-3</v>
      </c>
    </row>
    <row r="157" spans="1:2" x14ac:dyDescent="0.35">
      <c r="A157" s="37" t="s">
        <v>117</v>
      </c>
      <c r="B157" s="38">
        <f>INDEX(National!L:L,MATCH($A157&amp;$A$149,National!$J:$J,0))</f>
        <v>2.84099649738659E-2</v>
      </c>
    </row>
    <row r="158" spans="1:2" x14ac:dyDescent="0.35">
      <c r="A158" s="37" t="s">
        <v>118</v>
      </c>
      <c r="B158" s="38">
        <f>INDEX(National!L:L,MATCH($A158&amp;$A$149,National!$J:$J,0))</f>
        <v>1.18527727403838E-2</v>
      </c>
    </row>
    <row r="159" spans="1:2" x14ac:dyDescent="0.35">
      <c r="A159" s="37" t="s">
        <v>119</v>
      </c>
      <c r="B159" s="38">
        <f>INDEX(National!L:L,MATCH($A159&amp;$A$149,National!$J:$J,0))</f>
        <v>1.7117396669736801E-2</v>
      </c>
    </row>
    <row r="160" spans="1:2" x14ac:dyDescent="0.35">
      <c r="A160" s="37" t="s">
        <v>120</v>
      </c>
      <c r="B160" s="38">
        <f>INDEX(National!L:L,MATCH($A160&amp;$A$149,National!$J:$J,0))</f>
        <v>0</v>
      </c>
    </row>
    <row r="161" spans="1:2" x14ac:dyDescent="0.35">
      <c r="A161" s="37"/>
      <c r="B161" s="40"/>
    </row>
    <row r="162" spans="1:2" x14ac:dyDescent="0.35">
      <c r="A162" s="37"/>
      <c r="B162" s="37"/>
    </row>
    <row r="163" spans="1:2" x14ac:dyDescent="0.35">
      <c r="A163" s="35" t="s">
        <v>49</v>
      </c>
      <c r="B163" s="32"/>
    </row>
    <row r="164" spans="1:2" x14ac:dyDescent="0.35">
      <c r="A164" s="41"/>
      <c r="B164" s="32"/>
    </row>
    <row r="165" spans="1:2" x14ac:dyDescent="0.35">
      <c r="B165" s="36" t="s">
        <v>3</v>
      </c>
    </row>
    <row r="166" spans="1:2" x14ac:dyDescent="0.35">
      <c r="A166" s="37" t="s">
        <v>112</v>
      </c>
      <c r="B166" s="38">
        <f>INDEX(National!L:L,MATCH($A166&amp;$A$163,National!$J:$J,0))</f>
        <v>0.82030778200082299</v>
      </c>
    </row>
    <row r="167" spans="1:2" x14ac:dyDescent="0.35">
      <c r="A167" s="37" t="s">
        <v>113</v>
      </c>
      <c r="B167" s="38">
        <f>INDEX(National!L:L,MATCH($A167&amp;$A$163,National!$J:$J,0))</f>
        <v>5.82114318309385E-2</v>
      </c>
    </row>
    <row r="168" spans="1:2" x14ac:dyDescent="0.35">
      <c r="A168" s="37" t="s">
        <v>114</v>
      </c>
      <c r="B168" s="38">
        <f>INDEX(National!L:L,MATCH($A168&amp;$A$163,National!$J:$J,0))</f>
        <v>0</v>
      </c>
    </row>
    <row r="169" spans="1:2" x14ac:dyDescent="0.35">
      <c r="A169" s="37" t="s">
        <v>115</v>
      </c>
      <c r="B169" s="38">
        <f>INDEX(National!L:L,MATCH($A169&amp;$A$163,National!$J:$J,0))</f>
        <v>3.0796277501351801E-2</v>
      </c>
    </row>
    <row r="170" spans="1:2" x14ac:dyDescent="0.35">
      <c r="A170" s="37" t="s">
        <v>116</v>
      </c>
      <c r="B170" s="38">
        <f>INDEX(National!L:L,MATCH($A170&amp;$A$163,National!$J:$J,0))</f>
        <v>3.0796277501351801E-2</v>
      </c>
    </row>
    <row r="171" spans="1:2" x14ac:dyDescent="0.35">
      <c r="A171" s="37" t="s">
        <v>117</v>
      </c>
      <c r="B171" s="38">
        <f>INDEX(National!L:L,MATCH($A171&amp;$A$163,National!$J:$J,0))</f>
        <v>7.6284902313626293E-2</v>
      </c>
    </row>
    <row r="172" spans="1:2" x14ac:dyDescent="0.35">
      <c r="A172" s="37" t="s">
        <v>118</v>
      </c>
      <c r="B172" s="38">
        <f>INDEX(National!L:L,MATCH($A172&amp;$A$163,National!$J:$J,0))</f>
        <v>2.35471659639802E-2</v>
      </c>
    </row>
    <row r="173" spans="1:2" x14ac:dyDescent="0.35">
      <c r="A173" s="37" t="s">
        <v>119</v>
      </c>
      <c r="B173" s="38">
        <f>INDEX(National!L:L,MATCH($A173&amp;$A$163,National!$J:$J,0))</f>
        <v>1.08243589453162E-2</v>
      </c>
    </row>
    <row r="174" spans="1:2" x14ac:dyDescent="0.35">
      <c r="A174" s="37" t="s">
        <v>120</v>
      </c>
      <c r="B174" s="38">
        <f>INDEX(National!L:L,MATCH($A174&amp;$A$163,National!$J:$J,0))</f>
        <v>1.08243589453162E-2</v>
      </c>
    </row>
    <row r="175" spans="1:2" x14ac:dyDescent="0.35">
      <c r="A175" s="37"/>
      <c r="B175" s="59"/>
    </row>
    <row r="177" spans="1:2" x14ac:dyDescent="0.35">
      <c r="A177" s="33" t="s">
        <v>195</v>
      </c>
      <c r="B177" s="34"/>
    </row>
    <row r="178" spans="1:2" x14ac:dyDescent="0.35">
      <c r="A178" s="105" t="s">
        <v>284</v>
      </c>
      <c r="B178" s="52"/>
    </row>
    <row r="179" spans="1:2" x14ac:dyDescent="0.35">
      <c r="A179" s="51"/>
      <c r="B179" s="52"/>
    </row>
    <row r="180" spans="1:2" x14ac:dyDescent="0.35">
      <c r="A180" s="35" t="s">
        <v>12</v>
      </c>
      <c r="B180" s="32"/>
    </row>
    <row r="181" spans="1:2" x14ac:dyDescent="0.35">
      <c r="A181" s="31"/>
      <c r="B181" s="32"/>
    </row>
    <row r="182" spans="1:2" x14ac:dyDescent="0.35">
      <c r="A182" s="31"/>
      <c r="B182" s="36" t="s">
        <v>3</v>
      </c>
    </row>
    <row r="183" spans="1:2" x14ac:dyDescent="0.35">
      <c r="A183" s="49" t="s">
        <v>199</v>
      </c>
      <c r="B183" s="48">
        <f>INDEX(National!L:L,MATCH($A183&amp;$A$180,National!$J:$J,0))</f>
        <v>6.9650336563951698E-2</v>
      </c>
    </row>
    <row r="184" spans="1:2" x14ac:dyDescent="0.35">
      <c r="A184" t="s">
        <v>198</v>
      </c>
      <c r="B184" s="48">
        <f>INDEX(National!L:L,MATCH($A184&amp;$A$180,National!$J:$J,0))</f>
        <v>0.92831589206188903</v>
      </c>
    </row>
    <row r="185" spans="1:2" x14ac:dyDescent="0.35">
      <c r="A185" t="s">
        <v>196</v>
      </c>
      <c r="B185" s="48">
        <f>INDEX(National!L:L,MATCH($A185&amp;$A$180,National!$J:$J,0))</f>
        <v>0</v>
      </c>
    </row>
    <row r="186" spans="1:2" x14ac:dyDescent="0.35">
      <c r="A186" s="47" t="s">
        <v>197</v>
      </c>
      <c r="B186" s="48">
        <f>INDEX(National!L:L,MATCH($A186&amp;$A$180,National!$J:$J,0))</f>
        <v>2.0337713741591201E-3</v>
      </c>
    </row>
    <row r="188" spans="1:2" x14ac:dyDescent="0.35">
      <c r="A188" s="35" t="s">
        <v>13</v>
      </c>
      <c r="B188" s="32"/>
    </row>
    <row r="189" spans="1:2" x14ac:dyDescent="0.35">
      <c r="A189" s="31"/>
      <c r="B189" s="32"/>
    </row>
    <row r="190" spans="1:2" x14ac:dyDescent="0.35">
      <c r="A190" s="31"/>
      <c r="B190" s="36" t="s">
        <v>3</v>
      </c>
    </row>
    <row r="191" spans="1:2" x14ac:dyDescent="0.35">
      <c r="A191" s="49" t="s">
        <v>199</v>
      </c>
      <c r="B191" s="48">
        <f>INDEX(National!L:L,MATCH($A191&amp;$A$188,National!$J:$J,0))</f>
        <v>3.8334618760468203E-2</v>
      </c>
    </row>
    <row r="192" spans="1:2" x14ac:dyDescent="0.35">
      <c r="A192" t="s">
        <v>198</v>
      </c>
      <c r="B192" s="48">
        <f>INDEX(National!L:L,MATCH($A192&amp;$A$188,National!$J:$J,0))</f>
        <v>0.95158668210735098</v>
      </c>
    </row>
    <row r="193" spans="1:2" x14ac:dyDescent="0.35">
      <c r="A193" t="s">
        <v>196</v>
      </c>
      <c r="B193" s="48">
        <f>INDEX(National!L:L,MATCH($A193&amp;$A$188,National!$J:$J,0))</f>
        <v>1.00786991321809E-2</v>
      </c>
    </row>
    <row r="194" spans="1:2" x14ac:dyDescent="0.35">
      <c r="A194" s="47" t="s">
        <v>197</v>
      </c>
      <c r="B194" s="48">
        <f>INDEX(National!L:L,MATCH($A194&amp;$A$188,National!$J:$J,0))</f>
        <v>0</v>
      </c>
    </row>
    <row r="195" spans="1:2" x14ac:dyDescent="0.35">
      <c r="A195" s="49"/>
    </row>
    <row r="196" spans="1:2" x14ac:dyDescent="0.35">
      <c r="A196" s="35" t="s">
        <v>49</v>
      </c>
      <c r="B196" s="32"/>
    </row>
    <row r="197" spans="1:2" x14ac:dyDescent="0.35">
      <c r="A197" s="31"/>
      <c r="B197" s="32"/>
    </row>
    <row r="198" spans="1:2" x14ac:dyDescent="0.35">
      <c r="A198" s="31"/>
      <c r="B198" s="36" t="s">
        <v>3</v>
      </c>
    </row>
    <row r="199" spans="1:2" x14ac:dyDescent="0.35">
      <c r="A199" s="49" t="s">
        <v>199</v>
      </c>
      <c r="B199" s="48">
        <f>INDEX(National!L:L,MATCH($A199&amp;$A$196,National!$J:$J,0))</f>
        <v>0</v>
      </c>
    </row>
    <row r="200" spans="1:2" x14ac:dyDescent="0.35">
      <c r="A200" t="s">
        <v>198</v>
      </c>
      <c r="B200" s="48">
        <f>INDEX(National!L:L,MATCH($A200&amp;$A$196,National!$J:$J,0))</f>
        <v>1</v>
      </c>
    </row>
    <row r="201" spans="1:2" x14ac:dyDescent="0.35">
      <c r="A201" t="s">
        <v>196</v>
      </c>
      <c r="B201" s="48">
        <f>INDEX(National!L:L,MATCH($A201&amp;$A$196,National!$J:$J,0))</f>
        <v>0</v>
      </c>
    </row>
    <row r="202" spans="1:2" x14ac:dyDescent="0.35">
      <c r="A202" s="47" t="s">
        <v>197</v>
      </c>
      <c r="B202" s="48">
        <f>INDEX(National!L:L,MATCH($A202&amp;$A$196,National!$J:$J,0))</f>
        <v>0</v>
      </c>
    </row>
    <row r="203" spans="1:2" x14ac:dyDescent="0.35">
      <c r="A203" s="31"/>
      <c r="B203" s="32"/>
    </row>
    <row r="206" spans="1:2" x14ac:dyDescent="0.35">
      <c r="A206" s="33" t="s">
        <v>201</v>
      </c>
      <c r="B206" s="34"/>
    </row>
    <row r="207" spans="1:2" x14ac:dyDescent="0.35">
      <c r="A207" s="105" t="s">
        <v>284</v>
      </c>
      <c r="B207" s="52"/>
    </row>
    <row r="208" spans="1:2" x14ac:dyDescent="0.35">
      <c r="A208" s="105"/>
      <c r="B208" s="52"/>
    </row>
    <row r="209" spans="1:2" x14ac:dyDescent="0.35">
      <c r="A209" s="35" t="s">
        <v>12</v>
      </c>
      <c r="B209" s="32"/>
    </row>
    <row r="210" spans="1:2" x14ac:dyDescent="0.35">
      <c r="A210" s="31"/>
      <c r="B210" s="32"/>
    </row>
    <row r="211" spans="1:2" x14ac:dyDescent="0.35">
      <c r="A211" s="31"/>
      <c r="B211" s="36" t="s">
        <v>3</v>
      </c>
    </row>
    <row r="212" spans="1:2" x14ac:dyDescent="0.35">
      <c r="A212" s="47" t="s">
        <v>205</v>
      </c>
      <c r="B212" s="48">
        <f>INDEX(National!L:L,MATCH($A212&amp;$A$209,National!$J:$J,0))</f>
        <v>0.143591943246418</v>
      </c>
    </row>
    <row r="213" spans="1:2" x14ac:dyDescent="0.35">
      <c r="A213" t="s">
        <v>204</v>
      </c>
      <c r="B213" s="48">
        <f>INDEX(National!L:L,MATCH($A213&amp;$A$209,National!$J:$J,0))</f>
        <v>0.851134570256462</v>
      </c>
    </row>
    <row r="214" spans="1:2" x14ac:dyDescent="0.35">
      <c r="A214" s="49" t="s">
        <v>202</v>
      </c>
      <c r="B214" s="48">
        <f>INDEX(National!L:L,MATCH($A214&amp;$A$209,National!$J:$J,0))</f>
        <v>0</v>
      </c>
    </row>
    <row r="215" spans="1:2" x14ac:dyDescent="0.35">
      <c r="A215" t="s">
        <v>203</v>
      </c>
      <c r="B215" s="48">
        <f>INDEX(National!L:L,MATCH($A215&amp;$A$209,National!$J:$J,0))</f>
        <v>5.2734864971203197E-3</v>
      </c>
    </row>
    <row r="217" spans="1:2" x14ac:dyDescent="0.35">
      <c r="A217" s="35" t="s">
        <v>13</v>
      </c>
      <c r="B217" s="32"/>
    </row>
    <row r="218" spans="1:2" x14ac:dyDescent="0.35">
      <c r="A218" s="31"/>
      <c r="B218" s="32"/>
    </row>
    <row r="219" spans="1:2" x14ac:dyDescent="0.35">
      <c r="A219" s="31"/>
      <c r="B219" s="36" t="s">
        <v>3</v>
      </c>
    </row>
    <row r="220" spans="1:2" x14ac:dyDescent="0.35">
      <c r="A220" s="47" t="s">
        <v>205</v>
      </c>
      <c r="B220" s="48">
        <f>INDEX(National!L:L,MATCH($A220&amp;$A$217,National!$J:$J,0))</f>
        <v>4.1034125881776601E-2</v>
      </c>
    </row>
    <row r="221" spans="1:2" x14ac:dyDescent="0.35">
      <c r="A221" t="s">
        <v>204</v>
      </c>
      <c r="B221" s="48">
        <f>INDEX(National!L:L,MATCH($A221&amp;$A$217,National!$J:$J,0))</f>
        <v>0.95896587411822298</v>
      </c>
    </row>
    <row r="222" spans="1:2" x14ac:dyDescent="0.35">
      <c r="A222" s="49" t="s">
        <v>202</v>
      </c>
      <c r="B222" s="48">
        <f>INDEX(National!L:L,MATCH($A222&amp;$A$217,National!$J:$J,0))</f>
        <v>0</v>
      </c>
    </row>
    <row r="223" spans="1:2" x14ac:dyDescent="0.35">
      <c r="A223" t="s">
        <v>203</v>
      </c>
      <c r="B223" s="48">
        <f>INDEX(National!L:L,MATCH($A223&amp;$A$217,National!$J:$J,0))</f>
        <v>0</v>
      </c>
    </row>
    <row r="224" spans="1:2" x14ac:dyDescent="0.35">
      <c r="A224" s="49"/>
    </row>
    <row r="225" spans="1:2" x14ac:dyDescent="0.35">
      <c r="A225" s="35" t="s">
        <v>49</v>
      </c>
      <c r="B225" s="32"/>
    </row>
    <row r="226" spans="1:2" x14ac:dyDescent="0.35">
      <c r="A226" s="31"/>
      <c r="B226" s="32"/>
    </row>
    <row r="227" spans="1:2" x14ac:dyDescent="0.35">
      <c r="A227" s="31"/>
      <c r="B227" s="36" t="s">
        <v>3</v>
      </c>
    </row>
    <row r="228" spans="1:2" x14ac:dyDescent="0.35">
      <c r="A228" s="47" t="s">
        <v>205</v>
      </c>
      <c r="B228" s="48">
        <f>INDEX(National!L:L,MATCH($A228&amp;$A$225,National!$J:$J,0))</f>
        <v>1.5904617209925798E-2</v>
      </c>
    </row>
    <row r="229" spans="1:2" x14ac:dyDescent="0.35">
      <c r="A229" t="s">
        <v>204</v>
      </c>
      <c r="B229" s="48">
        <f>INDEX(National!L:L,MATCH($A229&amp;$A$225,National!$J:$J,0))</f>
        <v>0.98409538279007402</v>
      </c>
    </row>
    <row r="230" spans="1:2" x14ac:dyDescent="0.35">
      <c r="A230" s="49" t="s">
        <v>202</v>
      </c>
      <c r="B230" s="48">
        <f>INDEX(National!L:L,MATCH($A230&amp;$A$225,National!$J:$J,0))</f>
        <v>0</v>
      </c>
    </row>
    <row r="231" spans="1:2" s="69" customFormat="1" x14ac:dyDescent="0.35">
      <c r="A231" t="s">
        <v>203</v>
      </c>
      <c r="B231" s="48">
        <f>INDEX(National!L:L,MATCH($A231&amp;$A$225,National!$J:$J,0))</f>
        <v>0</v>
      </c>
    </row>
    <row r="232" spans="1:2" x14ac:dyDescent="0.35">
      <c r="A232" s="31"/>
      <c r="B232" s="32"/>
    </row>
    <row r="233" spans="1:2" x14ac:dyDescent="0.35">
      <c r="A233" s="31"/>
      <c r="B233" s="32"/>
    </row>
    <row r="234" spans="1:2" x14ac:dyDescent="0.35">
      <c r="A234" s="33" t="s">
        <v>233</v>
      </c>
      <c r="B234" s="34"/>
    </row>
    <row r="235" spans="1:2" x14ac:dyDescent="0.35">
      <c r="A235" s="58" t="s">
        <v>232</v>
      </c>
      <c r="B235" s="70"/>
    </row>
    <row r="236" spans="1:2" x14ac:dyDescent="0.35">
      <c r="A236" s="31"/>
      <c r="B236" s="32"/>
    </row>
    <row r="237" spans="1:2" x14ac:dyDescent="0.35">
      <c r="A237" s="35" t="s">
        <v>12</v>
      </c>
      <c r="B237" s="32"/>
    </row>
    <row r="238" spans="1:2" x14ac:dyDescent="0.35">
      <c r="A238" s="31"/>
      <c r="B238" s="32"/>
    </row>
    <row r="239" spans="1:2" x14ac:dyDescent="0.35">
      <c r="A239" s="31"/>
      <c r="B239" s="36" t="s">
        <v>3</v>
      </c>
    </row>
    <row r="240" spans="1:2" x14ac:dyDescent="0.35">
      <c r="A240" s="75" t="s">
        <v>234</v>
      </c>
      <c r="B240" s="38">
        <f>INDEX(National!L:L,MATCH($A240&amp;$A$237,National!$J:$J,0))</f>
        <v>0.186558721502108</v>
      </c>
    </row>
    <row r="241" spans="1:2" x14ac:dyDescent="0.35">
      <c r="A241" s="75" t="s">
        <v>235</v>
      </c>
      <c r="B241" s="38">
        <f>INDEX(National!L:L,MATCH($A241&amp;$A$237,National!$J:$J,0))</f>
        <v>1.00242931036602E-2</v>
      </c>
    </row>
    <row r="242" spans="1:2" x14ac:dyDescent="0.35">
      <c r="A242" s="75" t="s">
        <v>236</v>
      </c>
      <c r="B242" s="38">
        <f>INDEX(National!L:L,MATCH($A242&amp;$A$237,National!$J:$J,0))</f>
        <v>1.11022302462516E-16</v>
      </c>
    </row>
    <row r="243" spans="1:2" x14ac:dyDescent="0.35">
      <c r="A243" s="75" t="s">
        <v>237</v>
      </c>
      <c r="B243" s="38">
        <f>INDEX(National!L:L,MATCH($A243&amp;$A$237,National!$J:$J,0))</f>
        <v>1.41635479552566E-2</v>
      </c>
    </row>
    <row r="244" spans="1:2" x14ac:dyDescent="0.35">
      <c r="A244" s="75" t="s">
        <v>238</v>
      </c>
      <c r="B244" s="38">
        <f>INDEX(National!L:L,MATCH($A244&amp;$A$237,National!$J:$J,0))</f>
        <v>1.11022302462516E-16</v>
      </c>
    </row>
    <row r="245" spans="1:2" x14ac:dyDescent="0.35">
      <c r="A245" s="75" t="s">
        <v>239</v>
      </c>
      <c r="B245" s="38">
        <f>INDEX(National!L:L,MATCH($A245&amp;$A$237,National!$J:$J,0))</f>
        <v>1.11022302462516E-16</v>
      </c>
    </row>
    <row r="246" spans="1:2" x14ac:dyDescent="0.35">
      <c r="A246" s="75" t="s">
        <v>240</v>
      </c>
      <c r="B246" s="38">
        <f>INDEX(National!L:L,MATCH($A246&amp;$A$237,National!$J:$J,0))</f>
        <v>0.218870361942473</v>
      </c>
    </row>
    <row r="247" spans="1:2" x14ac:dyDescent="0.35">
      <c r="A247" s="75" t="s">
        <v>241</v>
      </c>
      <c r="B247" s="38">
        <f>INDEX(National!L:L,MATCH($A247&amp;$A$237,National!$J:$J,0))</f>
        <v>1.00242931036602E-2</v>
      </c>
    </row>
    <row r="248" spans="1:2" x14ac:dyDescent="0.35">
      <c r="A248" s="75" t="s">
        <v>242</v>
      </c>
      <c r="B248" s="38">
        <f>INDEX(National!L:L,MATCH($A248&amp;$A$237,National!$J:$J,0))</f>
        <v>1.00242931036602E-2</v>
      </c>
    </row>
    <row r="249" spans="1:2" x14ac:dyDescent="0.35">
      <c r="A249" s="75" t="s">
        <v>243</v>
      </c>
      <c r="B249" s="38">
        <f>INDEX(National!L:L,MATCH($A249&amp;$A$237,National!$J:$J,0))</f>
        <v>1.11022302462516E-16</v>
      </c>
    </row>
    <row r="250" spans="1:2" x14ac:dyDescent="0.35">
      <c r="A250" s="75" t="s">
        <v>244</v>
      </c>
      <c r="B250" s="38">
        <f>INDEX(National!L:L,MATCH($A250&amp;$A$237,National!$J:$J,0))</f>
        <v>8.57504663635269E-2</v>
      </c>
    </row>
    <row r="251" spans="1:2" x14ac:dyDescent="0.35">
      <c r="A251" s="75" t="s">
        <v>245</v>
      </c>
      <c r="B251" s="38">
        <f>INDEX(National!L:L,MATCH($A251&amp;$A$237,National!$J:$J,0))</f>
        <v>5.4194853291387998E-2</v>
      </c>
    </row>
    <row r="252" spans="1:2" x14ac:dyDescent="0.35">
      <c r="A252" s="75" t="s">
        <v>246</v>
      </c>
      <c r="B252" s="38">
        <f>INDEX(National!L:L,MATCH($A252&amp;$A$237,National!$J:$J,0))</f>
        <v>8.1292279937082004E-2</v>
      </c>
    </row>
    <row r="253" spans="1:2" x14ac:dyDescent="0.35">
      <c r="A253" s="75" t="s">
        <v>247</v>
      </c>
      <c r="B253" s="38">
        <f>INDEX(National!L:L,MATCH($A253&amp;$A$237,National!$J:$J,0))</f>
        <v>1.11022302462516E-16</v>
      </c>
    </row>
    <row r="254" spans="1:2" x14ac:dyDescent="0.35">
      <c r="A254" s="75" t="s">
        <v>248</v>
      </c>
      <c r="B254" s="38">
        <f>INDEX(National!L:L,MATCH($A254&amp;$A$237,National!$J:$J,0))</f>
        <v>4.1260974600950601E-2</v>
      </c>
    </row>
    <row r="255" spans="1:2" x14ac:dyDescent="0.35">
      <c r="A255" s="76" t="s">
        <v>249</v>
      </c>
      <c r="B255" s="38">
        <f>INDEX(National!L:L,MATCH($A255&amp;$A$237,National!$J:$J,0))</f>
        <v>1.41635479552566E-2</v>
      </c>
    </row>
    <row r="256" spans="1:2" x14ac:dyDescent="0.35">
      <c r="A256" s="76" t="s">
        <v>250</v>
      </c>
      <c r="B256" s="38">
        <f>INDEX(National!L:L,MATCH($A256&amp;$A$237,National!$J:$J,0))</f>
        <v>3.8656301621562E-2</v>
      </c>
    </row>
    <row r="257" spans="1:2" x14ac:dyDescent="0.35">
      <c r="A257" s="76" t="s">
        <v>251</v>
      </c>
      <c r="B257" s="38">
        <f>INDEX(National!L:L,MATCH($A257&amp;$A$237,National!$J:$J,0))</f>
        <v>1.11022302462516E-16</v>
      </c>
    </row>
    <row r="258" spans="1:2" x14ac:dyDescent="0.35">
      <c r="A258" s="76" t="s">
        <v>252</v>
      </c>
      <c r="B258" s="38">
        <f>INDEX(National!L:L,MATCH($A258&amp;$A$237,National!$J:$J,0))</f>
        <v>4.12449030500542E-3</v>
      </c>
    </row>
    <row r="259" spans="1:2" x14ac:dyDescent="0.35">
      <c r="A259" s="76" t="s">
        <v>253</v>
      </c>
      <c r="B259" s="38">
        <f>INDEX(National!L:L,MATCH($A259&amp;$A$237,National!$J:$J,0))</f>
        <v>0.36564510168865</v>
      </c>
    </row>
    <row r="260" spans="1:2" x14ac:dyDescent="0.35">
      <c r="A260" s="76" t="s">
        <v>254</v>
      </c>
      <c r="B260" s="38">
        <f>INDEX(National!L:L,MATCH($A260&amp;$A$237,National!$J:$J,0))</f>
        <v>0.57281877456228103</v>
      </c>
    </row>
    <row r="261" spans="1:2" x14ac:dyDescent="0.35">
      <c r="A261" s="76" t="s">
        <v>255</v>
      </c>
      <c r="B261" s="38">
        <f>INDEX(National!L:L,MATCH($A261&amp;$A$237,National!$J:$J,0))</f>
        <v>0.57603757816671297</v>
      </c>
    </row>
    <row r="262" spans="1:2" x14ac:dyDescent="0.35">
      <c r="A262" s="76" t="s">
        <v>256</v>
      </c>
      <c r="B262" s="38">
        <f>INDEX(National!L:L,MATCH($A262&amp;$A$237,National!$J:$J,0))</f>
        <v>2.7807255732145399E-2</v>
      </c>
    </row>
    <row r="263" spans="1:2" x14ac:dyDescent="0.35">
      <c r="A263" s="76" t="s">
        <v>257</v>
      </c>
      <c r="B263" s="38">
        <f>INDEX(National!L:L,MATCH($A263&amp;$A$237,National!$J:$J,0))</f>
        <v>1.11022302462516E-16</v>
      </c>
    </row>
    <row r="264" spans="1:2" x14ac:dyDescent="0.35">
      <c r="A264" s="76" t="s">
        <v>258</v>
      </c>
      <c r="B264" s="38">
        <f>INDEX(National!L:L,MATCH($A264&amp;$A$237,National!$J:$J,0))</f>
        <v>1.11022302462516E-16</v>
      </c>
    </row>
    <row r="265" spans="1:2" x14ac:dyDescent="0.35">
      <c r="A265" s="77"/>
      <c r="B265" s="32"/>
    </row>
    <row r="266" spans="1:2" x14ac:dyDescent="0.35">
      <c r="A266" s="35" t="s">
        <v>13</v>
      </c>
      <c r="B266" s="32"/>
    </row>
    <row r="267" spans="1:2" x14ac:dyDescent="0.35">
      <c r="A267" s="77"/>
      <c r="B267" s="32"/>
    </row>
    <row r="268" spans="1:2" x14ac:dyDescent="0.35">
      <c r="A268" s="77"/>
      <c r="B268" s="36" t="s">
        <v>3</v>
      </c>
    </row>
    <row r="269" spans="1:2" x14ac:dyDescent="0.35">
      <c r="A269" s="75" t="s">
        <v>234</v>
      </c>
      <c r="B269" s="38">
        <f>INDEX(National!L:L,MATCH($A269&amp;$A$266,National!$J:$J,0))</f>
        <v>0.245617493137752</v>
      </c>
    </row>
    <row r="270" spans="1:2" x14ac:dyDescent="0.35">
      <c r="A270" s="75" t="s">
        <v>235</v>
      </c>
      <c r="B270" s="38">
        <f>INDEX(National!L:L,MATCH($A270&amp;$A$266,National!$J:$J,0))</f>
        <v>0</v>
      </c>
    </row>
    <row r="271" spans="1:2" x14ac:dyDescent="0.35">
      <c r="A271" s="75" t="s">
        <v>236</v>
      </c>
      <c r="B271" s="38">
        <f>INDEX(National!L:L,MATCH($A271&amp;$A$266,National!$J:$J,0))</f>
        <v>0</v>
      </c>
    </row>
    <row r="272" spans="1:2" x14ac:dyDescent="0.35">
      <c r="A272" s="75" t="s">
        <v>237</v>
      </c>
      <c r="B272" s="38">
        <f>INDEX(National!L:L,MATCH($A272&amp;$A$266,National!$J:$J,0))</f>
        <v>0</v>
      </c>
    </row>
    <row r="273" spans="1:2" x14ac:dyDescent="0.35">
      <c r="A273" s="75" t="s">
        <v>238</v>
      </c>
      <c r="B273" s="38">
        <f>INDEX(National!L:L,MATCH($A273&amp;$A$266,National!$J:$J,0))</f>
        <v>0</v>
      </c>
    </row>
    <row r="274" spans="1:2" x14ac:dyDescent="0.35">
      <c r="A274" s="75" t="s">
        <v>239</v>
      </c>
      <c r="B274" s="38">
        <f>INDEX(National!L:L,MATCH($A274&amp;$A$266,National!$J:$J,0))</f>
        <v>0</v>
      </c>
    </row>
    <row r="275" spans="1:2" x14ac:dyDescent="0.35">
      <c r="A275" s="75" t="s">
        <v>240</v>
      </c>
      <c r="B275" s="38">
        <f>INDEX(National!L:L,MATCH($A275&amp;$A$266,National!$J:$J,0))</f>
        <v>0.37719125343112397</v>
      </c>
    </row>
    <row r="276" spans="1:2" x14ac:dyDescent="0.35">
      <c r="A276" s="75" t="s">
        <v>241</v>
      </c>
      <c r="B276" s="38">
        <f>INDEX(National!L:L,MATCH($A276&amp;$A$266,National!$J:$J,0))</f>
        <v>6.5786880146685697E-2</v>
      </c>
    </row>
    <row r="277" spans="1:2" x14ac:dyDescent="0.35">
      <c r="A277" s="75" t="s">
        <v>242</v>
      </c>
      <c r="B277" s="38">
        <f>INDEX(National!L:L,MATCH($A277&amp;$A$266,National!$J:$J,0))</f>
        <v>0.245617493137752</v>
      </c>
    </row>
    <row r="278" spans="1:2" x14ac:dyDescent="0.35">
      <c r="A278" s="75" t="s">
        <v>243</v>
      </c>
      <c r="B278" s="38">
        <f>INDEX(National!L:L,MATCH($A278&amp;$A$266,National!$J:$J,0))</f>
        <v>0</v>
      </c>
    </row>
    <row r="279" spans="1:2" x14ac:dyDescent="0.35">
      <c r="A279" s="75" t="s">
        <v>244</v>
      </c>
      <c r="B279" s="38">
        <f>INDEX(National!L:L,MATCH($A279&amp;$A$266,National!$J:$J,0))</f>
        <v>0</v>
      </c>
    </row>
    <row r="280" spans="1:2" x14ac:dyDescent="0.35">
      <c r="A280" s="75" t="s">
        <v>245</v>
      </c>
      <c r="B280" s="38">
        <f>INDEX(National!L:L,MATCH($A280&amp;$A$266,National!$J:$J,0))</f>
        <v>0</v>
      </c>
    </row>
    <row r="281" spans="1:2" x14ac:dyDescent="0.35">
      <c r="A281" s="75" t="s">
        <v>246</v>
      </c>
      <c r="B281" s="38">
        <f>INDEX(National!L:L,MATCH($A281&amp;$A$266,National!$J:$J,0))</f>
        <v>0</v>
      </c>
    </row>
    <row r="282" spans="1:2" x14ac:dyDescent="0.35">
      <c r="A282" s="75" t="s">
        <v>247</v>
      </c>
      <c r="B282" s="38">
        <f>INDEX(National!L:L,MATCH($A282&amp;$A$266,National!$J:$J,0))</f>
        <v>0</v>
      </c>
    </row>
    <row r="283" spans="1:2" x14ac:dyDescent="0.35">
      <c r="A283" s="75" t="s">
        <v>248</v>
      </c>
      <c r="B283" s="38">
        <f>INDEX(National!L:L,MATCH($A283&amp;$A$266,National!$J:$J,0))</f>
        <v>0</v>
      </c>
    </row>
    <row r="284" spans="1:2" x14ac:dyDescent="0.35">
      <c r="A284" s="76" t="s">
        <v>249</v>
      </c>
      <c r="B284" s="38">
        <f>INDEX(National!L:L,MATCH($A284&amp;$A$266,National!$J:$J,0))</f>
        <v>0</v>
      </c>
    </row>
    <row r="285" spans="1:2" x14ac:dyDescent="0.35">
      <c r="A285" s="76" t="s">
        <v>250</v>
      </c>
      <c r="B285" s="38">
        <f>INDEX(National!L:L,MATCH($A285&amp;$A$266,National!$J:$J,0))</f>
        <v>0.245617493137752</v>
      </c>
    </row>
    <row r="286" spans="1:2" x14ac:dyDescent="0.35">
      <c r="A286" s="76" t="s">
        <v>251</v>
      </c>
      <c r="B286" s="38">
        <f>INDEX(National!L:L,MATCH($A286&amp;$A$266,National!$J:$J,0))</f>
        <v>0</v>
      </c>
    </row>
    <row r="287" spans="1:2" x14ac:dyDescent="0.35">
      <c r="A287" s="76" t="s">
        <v>252</v>
      </c>
      <c r="B287" s="38">
        <f>INDEX(National!L:L,MATCH($A287&amp;$A$266,National!$J:$J,0))</f>
        <v>0</v>
      </c>
    </row>
    <row r="288" spans="1:2" x14ac:dyDescent="0.35">
      <c r="A288" s="76" t="s">
        <v>253</v>
      </c>
      <c r="B288" s="38">
        <f>INDEX(National!L:L,MATCH($A288&amp;$A$266,National!$J:$J,0))</f>
        <v>0</v>
      </c>
    </row>
    <row r="289" spans="1:2" x14ac:dyDescent="0.35">
      <c r="A289" s="76" t="s">
        <v>254</v>
      </c>
      <c r="B289" s="38">
        <f>INDEX(National!L:L,MATCH($A289&amp;$A$266,National!$J:$J,0))</f>
        <v>0.13157376029337101</v>
      </c>
    </row>
    <row r="290" spans="1:2" x14ac:dyDescent="0.35">
      <c r="A290" s="76" t="s">
        <v>255</v>
      </c>
      <c r="B290" s="38">
        <f>INDEX(National!L:L,MATCH($A290&amp;$A$266,National!$J:$J,0))</f>
        <v>0</v>
      </c>
    </row>
    <row r="291" spans="1:2" x14ac:dyDescent="0.35">
      <c r="A291" s="76" t="s">
        <v>256</v>
      </c>
      <c r="B291" s="38">
        <f>INDEX(National!L:L,MATCH($A291&amp;$A$266,National!$J:$J,0))</f>
        <v>6.5786880146685697E-2</v>
      </c>
    </row>
    <row r="292" spans="1:2" x14ac:dyDescent="0.35">
      <c r="A292" s="76" t="s">
        <v>257</v>
      </c>
      <c r="B292" s="38">
        <f>INDEX(National!L:L,MATCH($A292&amp;$A$266,National!$J:$J,0))</f>
        <v>0.245617493137752</v>
      </c>
    </row>
    <row r="293" spans="1:2" x14ac:dyDescent="0.35">
      <c r="A293" s="76" t="s">
        <v>258</v>
      </c>
      <c r="B293" s="38">
        <f>INDEX(National!L:L,MATCH($A293&amp;$A$266,National!$J:$J,0))</f>
        <v>0</v>
      </c>
    </row>
    <row r="294" spans="1:2" x14ac:dyDescent="0.35">
      <c r="A294" s="76"/>
      <c r="B294" s="59"/>
    </row>
    <row r="295" spans="1:2" x14ac:dyDescent="0.35">
      <c r="A295" s="76"/>
      <c r="B295" s="59"/>
    </row>
    <row r="296" spans="1:2" x14ac:dyDescent="0.35">
      <c r="A296" s="35" t="s">
        <v>49</v>
      </c>
      <c r="B296" s="32"/>
    </row>
    <row r="297" spans="1:2" x14ac:dyDescent="0.35">
      <c r="A297" s="77"/>
      <c r="B297" s="32"/>
    </row>
    <row r="298" spans="1:2" x14ac:dyDescent="0.35">
      <c r="A298" s="77"/>
      <c r="B298" s="36" t="s">
        <v>3</v>
      </c>
    </row>
    <row r="299" spans="1:2" x14ac:dyDescent="0.35">
      <c r="A299" s="75" t="s">
        <v>234</v>
      </c>
      <c r="B299" s="38">
        <f>INDEX(National!L:L,MATCH($A299&amp;$A$296,National!$J:$J,0))</f>
        <v>0</v>
      </c>
    </row>
    <row r="300" spans="1:2" x14ac:dyDescent="0.35">
      <c r="A300" s="75" t="s">
        <v>235</v>
      </c>
      <c r="B300" s="38">
        <f>INDEX(National!L:L,MATCH($A300&amp;$A$296,National!$J:$J,0))</f>
        <v>0</v>
      </c>
    </row>
    <row r="301" spans="1:2" x14ac:dyDescent="0.35">
      <c r="A301" s="75" t="s">
        <v>236</v>
      </c>
      <c r="B301" s="38">
        <f>INDEX(National!L:L,MATCH($A301&amp;$A$296,National!$J:$J,0))</f>
        <v>0</v>
      </c>
    </row>
    <row r="302" spans="1:2" x14ac:dyDescent="0.35">
      <c r="A302" s="75" t="s">
        <v>237</v>
      </c>
      <c r="B302" s="38">
        <f>INDEX(National!L:L,MATCH($A302&amp;$A$296,National!$J:$J,0))</f>
        <v>0</v>
      </c>
    </row>
    <row r="303" spans="1:2" x14ac:dyDescent="0.35">
      <c r="A303" s="75" t="s">
        <v>238</v>
      </c>
      <c r="B303" s="38">
        <f>INDEX(National!L:L,MATCH($A303&amp;$A$296,National!$J:$J,0))</f>
        <v>0</v>
      </c>
    </row>
    <row r="304" spans="1:2" x14ac:dyDescent="0.35">
      <c r="A304" s="75" t="s">
        <v>239</v>
      </c>
      <c r="B304" s="38">
        <f>INDEX(National!L:L,MATCH($A304&amp;$A$296,National!$J:$J,0))</f>
        <v>0</v>
      </c>
    </row>
    <row r="305" spans="1:2" x14ac:dyDescent="0.35">
      <c r="A305" s="75" t="s">
        <v>240</v>
      </c>
      <c r="B305" s="38">
        <f>INDEX(National!L:L,MATCH($A305&amp;$A$296,National!$J:$J,0))</f>
        <v>1</v>
      </c>
    </row>
    <row r="306" spans="1:2" x14ac:dyDescent="0.35">
      <c r="A306" s="75" t="s">
        <v>241</v>
      </c>
      <c r="B306" s="38">
        <f>INDEX(National!L:L,MATCH($A306&amp;$A$296,National!$J:$J,0))</f>
        <v>0</v>
      </c>
    </row>
    <row r="307" spans="1:2" x14ac:dyDescent="0.35">
      <c r="A307" s="75" t="s">
        <v>242</v>
      </c>
      <c r="B307" s="38">
        <f>INDEX(National!L:L,MATCH($A307&amp;$A$296,National!$J:$J,0))</f>
        <v>0</v>
      </c>
    </row>
    <row r="308" spans="1:2" x14ac:dyDescent="0.35">
      <c r="A308" s="75" t="s">
        <v>243</v>
      </c>
      <c r="B308" s="38">
        <f>INDEX(National!L:L,MATCH($A308&amp;$A$296,National!$J:$J,0))</f>
        <v>0</v>
      </c>
    </row>
    <row r="309" spans="1:2" x14ac:dyDescent="0.35">
      <c r="A309" s="75" t="s">
        <v>244</v>
      </c>
      <c r="B309" s="38">
        <f>INDEX(National!L:L,MATCH($A309&amp;$A$296,National!$J:$J,0))</f>
        <v>0</v>
      </c>
    </row>
    <row r="310" spans="1:2" x14ac:dyDescent="0.35">
      <c r="A310" s="75" t="s">
        <v>245</v>
      </c>
      <c r="B310" s="38">
        <f>INDEX(National!L:L,MATCH($A310&amp;$A$296,National!$J:$J,0))</f>
        <v>0</v>
      </c>
    </row>
    <row r="311" spans="1:2" x14ac:dyDescent="0.35">
      <c r="A311" s="75" t="s">
        <v>246</v>
      </c>
      <c r="B311" s="38">
        <f>INDEX(National!L:L,MATCH($A311&amp;$A$296,National!$J:$J,0))</f>
        <v>0</v>
      </c>
    </row>
    <row r="312" spans="1:2" x14ac:dyDescent="0.35">
      <c r="A312" s="75" t="s">
        <v>247</v>
      </c>
      <c r="B312" s="38">
        <f>INDEX(National!L:L,MATCH($A312&amp;$A$296,National!$J:$J,0))</f>
        <v>0</v>
      </c>
    </row>
    <row r="313" spans="1:2" x14ac:dyDescent="0.35">
      <c r="A313" s="75" t="s">
        <v>248</v>
      </c>
      <c r="B313" s="38">
        <f>INDEX(National!L:L,MATCH($A313&amp;$A$296,National!$J:$J,0))</f>
        <v>0</v>
      </c>
    </row>
    <row r="314" spans="1:2" x14ac:dyDescent="0.35">
      <c r="A314" s="76" t="s">
        <v>249</v>
      </c>
      <c r="B314" s="38">
        <f>INDEX(National!L:L,MATCH($A314&amp;$A$296,National!$J:$J,0))</f>
        <v>0</v>
      </c>
    </row>
    <row r="315" spans="1:2" x14ac:dyDescent="0.35">
      <c r="A315" s="76" t="s">
        <v>250</v>
      </c>
      <c r="B315" s="38">
        <f>INDEX(National!L:L,MATCH($A315&amp;$A$296,National!$J:$J,0))</f>
        <v>0</v>
      </c>
    </row>
    <row r="316" spans="1:2" x14ac:dyDescent="0.35">
      <c r="A316" s="76" t="s">
        <v>251</v>
      </c>
      <c r="B316" s="38">
        <f>INDEX(National!L:L,MATCH($A316&amp;$A$296,National!$J:$J,0))</f>
        <v>0</v>
      </c>
    </row>
    <row r="317" spans="1:2" x14ac:dyDescent="0.35">
      <c r="A317" s="76" t="s">
        <v>252</v>
      </c>
      <c r="B317" s="38">
        <f>INDEX(National!L:L,MATCH($A317&amp;$A$296,National!$J:$J,0))</f>
        <v>1</v>
      </c>
    </row>
    <row r="318" spans="1:2" x14ac:dyDescent="0.35">
      <c r="A318" s="76" t="s">
        <v>253</v>
      </c>
      <c r="B318" s="38">
        <f>INDEX(National!L:L,MATCH($A318&amp;$A$296,National!$J:$J,0))</f>
        <v>1</v>
      </c>
    </row>
    <row r="319" spans="1:2" x14ac:dyDescent="0.35">
      <c r="A319" s="76" t="s">
        <v>254</v>
      </c>
      <c r="B319" s="38">
        <f>INDEX(National!L:L,MATCH($A319&amp;$A$296,National!$J:$J,0))</f>
        <v>1</v>
      </c>
    </row>
    <row r="320" spans="1:2" x14ac:dyDescent="0.35">
      <c r="A320" s="76" t="s">
        <v>255</v>
      </c>
      <c r="B320" s="38">
        <f>INDEX(National!L:L,MATCH($A320&amp;$A$296,National!$J:$J,0))</f>
        <v>0</v>
      </c>
    </row>
    <row r="321" spans="1:2" x14ac:dyDescent="0.35">
      <c r="A321" s="76" t="s">
        <v>256</v>
      </c>
      <c r="B321" s="38">
        <f>INDEX(National!L:L,MATCH($A321&amp;$A$296,National!$J:$J,0))</f>
        <v>0</v>
      </c>
    </row>
    <row r="322" spans="1:2" x14ac:dyDescent="0.35">
      <c r="A322" s="76" t="s">
        <v>257</v>
      </c>
      <c r="B322" s="38">
        <f>INDEX(National!L:L,MATCH($A322&amp;$A$296,National!$J:$J,0))</f>
        <v>0</v>
      </c>
    </row>
    <row r="323" spans="1:2" x14ac:dyDescent="0.35">
      <c r="A323" s="76" t="s">
        <v>258</v>
      </c>
      <c r="B323" s="38">
        <f>INDEX(National!L:L,MATCH($A323&amp;$A$296,National!$J:$J,0))</f>
        <v>0</v>
      </c>
    </row>
    <row r="324" spans="1:2" x14ac:dyDescent="0.35">
      <c r="A324" s="74"/>
      <c r="B324" s="59"/>
    </row>
    <row r="325" spans="1:2" x14ac:dyDescent="0.35">
      <c r="A325" s="31"/>
      <c r="B325" s="32"/>
    </row>
    <row r="326" spans="1:2" x14ac:dyDescent="0.35">
      <c r="A326" s="31"/>
      <c r="B326" s="32"/>
    </row>
    <row r="327" spans="1:2" x14ac:dyDescent="0.35">
      <c r="A327" s="33" t="s">
        <v>230</v>
      </c>
      <c r="B327" s="34"/>
    </row>
    <row r="328" spans="1:2" s="69" customFormat="1" x14ac:dyDescent="0.35">
      <c r="A328" s="58" t="s">
        <v>231</v>
      </c>
      <c r="B328" s="70"/>
    </row>
    <row r="329" spans="1:2" x14ac:dyDescent="0.35">
      <c r="A329" s="31"/>
      <c r="B329" s="32"/>
    </row>
    <row r="330" spans="1:2" x14ac:dyDescent="0.35">
      <c r="A330" s="35" t="s">
        <v>12</v>
      </c>
      <c r="B330" s="32"/>
    </row>
    <row r="331" spans="1:2" x14ac:dyDescent="0.35">
      <c r="A331" s="31"/>
      <c r="B331" s="32"/>
    </row>
    <row r="332" spans="1:2" x14ac:dyDescent="0.35">
      <c r="A332" s="31"/>
      <c r="B332" s="36" t="s">
        <v>3</v>
      </c>
    </row>
    <row r="333" spans="1:2" x14ac:dyDescent="0.35">
      <c r="A333" s="37" t="s">
        <v>121</v>
      </c>
      <c r="B333" s="38">
        <f>INDEX(National!L:L,MATCH($A333&amp;$A$330,National!$J:$J,0))</f>
        <v>0.14519682036005199</v>
      </c>
    </row>
    <row r="334" spans="1:2" x14ac:dyDescent="0.35">
      <c r="A334" s="37" t="s">
        <v>122</v>
      </c>
      <c r="B334" s="38">
        <f>INDEX(National!L:L,MATCH($A334&amp;$A$330,National!$J:$J,0))</f>
        <v>0.20236961635286099</v>
      </c>
    </row>
    <row r="335" spans="1:2" x14ac:dyDescent="0.35">
      <c r="A335" s="37" t="s">
        <v>123</v>
      </c>
      <c r="B335" s="38">
        <f>INDEX(National!L:L,MATCH($A335&amp;$A$330,National!$J:$J,0))</f>
        <v>8.3265811491285702E-2</v>
      </c>
    </row>
    <row r="336" spans="1:2" x14ac:dyDescent="0.35">
      <c r="A336" s="37" t="s">
        <v>124</v>
      </c>
      <c r="B336" s="38">
        <f>INDEX(National!L:L,MATCH($A336&amp;$A$330,National!$J:$J,0))</f>
        <v>9.9343160697215702E-2</v>
      </c>
    </row>
    <row r="337" spans="1:2" x14ac:dyDescent="0.35">
      <c r="A337" s="37" t="s">
        <v>125</v>
      </c>
      <c r="B337" s="38">
        <f>INDEX(National!L:L,MATCH($A337&amp;$A$330,National!$J:$J,0))</f>
        <v>0.12184921370596601</v>
      </c>
    </row>
    <row r="338" spans="1:2" x14ac:dyDescent="0.35">
      <c r="A338" s="37" t="s">
        <v>126</v>
      </c>
      <c r="B338" s="38">
        <f>INDEX(National!L:L,MATCH($A338&amp;$A$330,National!$J:$J,0))</f>
        <v>5.8925830583932498E-2</v>
      </c>
    </row>
    <row r="339" spans="1:2" x14ac:dyDescent="0.35">
      <c r="A339" s="37" t="s">
        <v>127</v>
      </c>
      <c r="B339" s="38">
        <f>INDEX(National!L:L,MATCH($A339&amp;$A$330,National!$J:$J,0))</f>
        <v>0.124912177929317</v>
      </c>
    </row>
    <row r="340" spans="1:2" x14ac:dyDescent="0.35">
      <c r="A340" s="37" t="s">
        <v>128</v>
      </c>
      <c r="B340" s="38">
        <f>INDEX(National!L:L,MATCH($A340&amp;$A$330,National!$J:$J,0))</f>
        <v>1.11022302462516E-16</v>
      </c>
    </row>
    <row r="341" spans="1:2" x14ac:dyDescent="0.35">
      <c r="A341" s="37" t="s">
        <v>129</v>
      </c>
      <c r="B341" s="38">
        <f>INDEX(National!L:L,MATCH($A341&amp;$A$330,National!$J:$J,0))</f>
        <v>3.1343155721309898E-2</v>
      </c>
    </row>
    <row r="342" spans="1:2" x14ac:dyDescent="0.35">
      <c r="A342" s="37" t="s">
        <v>130</v>
      </c>
      <c r="B342" s="38">
        <f>INDEX(National!L:L,MATCH($A342&amp;$A$330,National!$J:$J,0))</f>
        <v>3.7324237423366199E-2</v>
      </c>
    </row>
    <row r="343" spans="1:2" x14ac:dyDescent="0.35">
      <c r="A343" s="37" t="s">
        <v>131</v>
      </c>
      <c r="B343" s="38">
        <f>INDEX(National!L:L,MATCH($A343&amp;$A$330,National!$J:$J,0))</f>
        <v>7.3566544414282897E-2</v>
      </c>
    </row>
    <row r="344" spans="1:2" x14ac:dyDescent="0.35">
      <c r="A344" s="37" t="s">
        <v>132</v>
      </c>
      <c r="B344" s="38">
        <f>INDEX(National!L:L,MATCH($A344&amp;$A$330,National!$J:$J,0))</f>
        <v>0.30830607810534399</v>
      </c>
    </row>
    <row r="345" spans="1:2" x14ac:dyDescent="0.35">
      <c r="A345" s="37" t="s">
        <v>133</v>
      </c>
      <c r="B345" s="38">
        <f>INDEX(National!L:L,MATCH($A345&amp;$A$330,National!$J:$J,0))</f>
        <v>1.11022302462516E-16</v>
      </c>
    </row>
    <row r="346" spans="1:2" x14ac:dyDescent="0.35">
      <c r="A346" s="37" t="s">
        <v>134</v>
      </c>
      <c r="B346" s="38">
        <f>INDEX(National!L:L,MATCH($A346&amp;$A$330,National!$J:$J,0))</f>
        <v>0.121005601878656</v>
      </c>
    </row>
    <row r="347" spans="1:2" x14ac:dyDescent="0.35">
      <c r="A347" s="37" t="s">
        <v>135</v>
      </c>
      <c r="B347" s="38">
        <f>INDEX(National!L:L,MATCH($A347&amp;$A$330,National!$J:$J,0))</f>
        <v>5.0292267396947699E-2</v>
      </c>
    </row>
    <row r="348" spans="1:2" x14ac:dyDescent="0.35">
      <c r="A348" s="37"/>
      <c r="B348" s="39"/>
    </row>
    <row r="349" spans="1:2" x14ac:dyDescent="0.35">
      <c r="A349" s="35" t="s">
        <v>13</v>
      </c>
      <c r="B349" s="32"/>
    </row>
    <row r="350" spans="1:2" x14ac:dyDescent="0.35">
      <c r="A350" s="31"/>
      <c r="B350" s="32"/>
    </row>
    <row r="351" spans="1:2" x14ac:dyDescent="0.35">
      <c r="A351" s="31"/>
      <c r="B351" s="36" t="s">
        <v>3</v>
      </c>
    </row>
    <row r="352" spans="1:2" x14ac:dyDescent="0.35">
      <c r="A352" s="37" t="s">
        <v>121</v>
      </c>
      <c r="B352" s="38">
        <f>INDEX(National!L:L,MATCH($A352&amp;$A$349,National!$J:$J,0))</f>
        <v>0.142697066322056</v>
      </c>
    </row>
    <row r="353" spans="1:2" x14ac:dyDescent="0.35">
      <c r="A353" s="37" t="s">
        <v>122</v>
      </c>
      <c r="B353" s="38">
        <f>INDEX(National!L:L,MATCH($A353&amp;$A$349,National!$J:$J,0))</f>
        <v>9.5744377262908895E-2</v>
      </c>
    </row>
    <row r="354" spans="1:2" x14ac:dyDescent="0.35">
      <c r="A354" s="37" t="s">
        <v>123</v>
      </c>
      <c r="B354" s="38">
        <f>INDEX(National!L:L,MATCH($A354&amp;$A$349,National!$J:$J,0))</f>
        <v>9.7583376407523806E-3</v>
      </c>
    </row>
    <row r="355" spans="1:2" x14ac:dyDescent="0.35">
      <c r="A355" s="37" t="s">
        <v>124</v>
      </c>
      <c r="B355" s="38">
        <f>INDEX(National!L:L,MATCH($A355&amp;$A$349,National!$J:$J,0))</f>
        <v>3.3234682170325901E-2</v>
      </c>
    </row>
    <row r="356" spans="1:2" x14ac:dyDescent="0.35">
      <c r="A356" s="37" t="s">
        <v>125</v>
      </c>
      <c r="B356" s="38">
        <f>INDEX(National!L:L,MATCH($A356&amp;$A$349,National!$J:$J,0))</f>
        <v>3.3234682170325901E-2</v>
      </c>
    </row>
    <row r="357" spans="1:2" x14ac:dyDescent="0.35">
      <c r="A357" s="37" t="s">
        <v>126</v>
      </c>
      <c r="B357" s="38">
        <f>INDEX(National!L:L,MATCH($A357&amp;$A$349,National!$J:$J,0))</f>
        <v>9.7583376407523806E-3</v>
      </c>
    </row>
    <row r="358" spans="1:2" x14ac:dyDescent="0.35">
      <c r="A358" s="37" t="s">
        <v>127</v>
      </c>
      <c r="B358" s="38">
        <f>INDEX(National!L:L,MATCH($A358&amp;$A$349,National!$J:$J,0))</f>
        <v>0.148062407724393</v>
      </c>
    </row>
    <row r="359" spans="1:2" x14ac:dyDescent="0.35">
      <c r="A359" s="37" t="s">
        <v>128</v>
      </c>
      <c r="B359" s="38">
        <f>INDEX(National!L:L,MATCH($A359&amp;$A$349,National!$J:$J,0))</f>
        <v>0</v>
      </c>
    </row>
    <row r="360" spans="1:2" x14ac:dyDescent="0.35">
      <c r="A360" s="37" t="s">
        <v>129</v>
      </c>
      <c r="B360" s="38">
        <f>INDEX(National!L:L,MATCH($A360&amp;$A$349,National!$J:$J,0))</f>
        <v>0</v>
      </c>
    </row>
    <row r="361" spans="1:2" x14ac:dyDescent="0.35">
      <c r="A361" s="37" t="s">
        <v>130</v>
      </c>
      <c r="B361" s="38">
        <f>INDEX(National!L:L,MATCH($A361&amp;$A$349,National!$J:$J,0))</f>
        <v>7.6372184711770097E-2</v>
      </c>
    </row>
    <row r="362" spans="1:2" x14ac:dyDescent="0.35">
      <c r="A362" s="37" t="s">
        <v>131</v>
      </c>
      <c r="B362" s="38">
        <f>INDEX(National!L:L,MATCH($A362&amp;$A$349,National!$J:$J,0))</f>
        <v>0.119365204522848</v>
      </c>
    </row>
    <row r="363" spans="1:2" x14ac:dyDescent="0.35">
      <c r="A363" s="37" t="s">
        <v>132</v>
      </c>
      <c r="B363" s="38">
        <f>INDEX(National!L:L,MATCH($A363&amp;$A$349,National!$J:$J,0))</f>
        <v>0.38906155625448002</v>
      </c>
    </row>
    <row r="364" spans="1:2" ht="17" customHeight="1" x14ac:dyDescent="0.35">
      <c r="A364" s="37" t="s">
        <v>133</v>
      </c>
      <c r="B364" s="38">
        <f>INDEX(National!L:L,MATCH($A364&amp;$A$349,National!$J:$J,0))</f>
        <v>0</v>
      </c>
    </row>
    <row r="365" spans="1:2" ht="17" customHeight="1" x14ac:dyDescent="0.35">
      <c r="A365" s="37" t="s">
        <v>134</v>
      </c>
      <c r="B365" s="38">
        <f>INDEX(National!L:L,MATCH($A365&amp;$A$349,National!$J:$J,0))</f>
        <v>0.18129708989471799</v>
      </c>
    </row>
    <row r="366" spans="1:2" ht="17" customHeight="1" x14ac:dyDescent="0.35">
      <c r="A366" s="37" t="s">
        <v>135</v>
      </c>
      <c r="B366" s="38">
        <f>INDEX(National!L:L,MATCH($A366&amp;$A$349,National!$J:$J,0))</f>
        <v>0</v>
      </c>
    </row>
    <row r="367" spans="1:2" x14ac:dyDescent="0.35">
      <c r="A367" s="37"/>
      <c r="B367" s="37"/>
    </row>
    <row r="368" spans="1:2" x14ac:dyDescent="0.35">
      <c r="A368" s="35" t="s">
        <v>49</v>
      </c>
      <c r="B368" s="32"/>
    </row>
    <row r="369" spans="1:2" x14ac:dyDescent="0.35">
      <c r="A369" s="58" t="s">
        <v>136</v>
      </c>
      <c r="B369" s="32"/>
    </row>
    <row r="371" spans="1:2" ht="19.5" customHeight="1" x14ac:dyDescent="0.35">
      <c r="A371" s="71" t="s">
        <v>144</v>
      </c>
      <c r="B371" s="34"/>
    </row>
    <row r="372" spans="1:2" x14ac:dyDescent="0.35">
      <c r="A372" s="31"/>
      <c r="B372" s="32"/>
    </row>
    <row r="373" spans="1:2" x14ac:dyDescent="0.35">
      <c r="A373" s="35" t="s">
        <v>12</v>
      </c>
      <c r="B373" s="32"/>
    </row>
    <row r="374" spans="1:2" x14ac:dyDescent="0.35">
      <c r="A374" s="31"/>
      <c r="B374" s="32"/>
    </row>
    <row r="375" spans="1:2" x14ac:dyDescent="0.35">
      <c r="A375" s="31"/>
      <c r="B375" s="36" t="s">
        <v>3</v>
      </c>
    </row>
    <row r="376" spans="1:2" x14ac:dyDescent="0.35">
      <c r="A376" s="37" t="s">
        <v>138</v>
      </c>
      <c r="B376" s="38">
        <f>INDEX(National!L:L,MATCH($A376&amp;$A$373,National!$J:$J,0))</f>
        <v>3.9415456286775202E-2</v>
      </c>
    </row>
    <row r="377" spans="1:2" x14ac:dyDescent="0.35">
      <c r="A377" s="37" t="s">
        <v>142</v>
      </c>
      <c r="B377" s="38">
        <f>INDEX(National!L:L,MATCH($A377&amp;$A$373,National!$J:$J,0))</f>
        <v>0.58799401876083801</v>
      </c>
    </row>
    <row r="378" spans="1:2" x14ac:dyDescent="0.35">
      <c r="A378" s="37" t="s">
        <v>139</v>
      </c>
      <c r="B378" s="38">
        <f>INDEX(National!L:L,MATCH($A378&amp;$A$373,National!$J:$J,0))</f>
        <v>0.11515868357077599</v>
      </c>
    </row>
    <row r="379" spans="1:2" x14ac:dyDescent="0.35">
      <c r="A379" s="37" t="s">
        <v>140</v>
      </c>
      <c r="B379" s="38">
        <f>INDEX(National!L:L,MATCH($A379&amp;$A$373,National!$J:$J,0))</f>
        <v>3.3706377383540599E-3</v>
      </c>
    </row>
    <row r="380" spans="1:2" x14ac:dyDescent="0.35">
      <c r="A380" s="37" t="s">
        <v>141</v>
      </c>
      <c r="B380" s="38">
        <f>INDEX(National!L:L,MATCH($A380&amp;$A$373,National!$J:$J,0))</f>
        <v>1.5214380455024199E-3</v>
      </c>
    </row>
    <row r="381" spans="1:2" x14ac:dyDescent="0.35">
      <c r="A381" s="37" t="s">
        <v>143</v>
      </c>
      <c r="B381" s="38">
        <f>INDEX(National!L:L,MATCH($A381&amp;$A$373,National!$J:$J,0))</f>
        <v>0.25253976559775398</v>
      </c>
    </row>
    <row r="382" spans="1:2" x14ac:dyDescent="0.35">
      <c r="A382" s="37"/>
      <c r="B382" s="39"/>
    </row>
    <row r="383" spans="1:2" x14ac:dyDescent="0.35">
      <c r="A383" s="35" t="s">
        <v>13</v>
      </c>
      <c r="B383" s="32"/>
    </row>
    <row r="384" spans="1:2" x14ac:dyDescent="0.35">
      <c r="A384" s="31"/>
      <c r="B384" s="32"/>
    </row>
    <row r="385" spans="1:2" x14ac:dyDescent="0.35">
      <c r="A385" s="31"/>
      <c r="B385" s="36" t="s">
        <v>3</v>
      </c>
    </row>
    <row r="386" spans="1:2" x14ac:dyDescent="0.35">
      <c r="A386" s="37" t="s">
        <v>138</v>
      </c>
      <c r="B386" s="38">
        <f>INDEX(National!L:L,MATCH($A386&amp;$A$383,National!$J:$J,0))</f>
        <v>3.42185143997423E-2</v>
      </c>
    </row>
    <row r="387" spans="1:2" x14ac:dyDescent="0.35">
      <c r="A387" s="37" t="s">
        <v>142</v>
      </c>
      <c r="B387" s="38">
        <f>INDEX(National!L:L,MATCH($A387&amp;$A$383,National!$J:$J,0))</f>
        <v>0.52028854375121503</v>
      </c>
    </row>
    <row r="388" spans="1:2" x14ac:dyDescent="0.35">
      <c r="A388" s="37" t="s">
        <v>139</v>
      </c>
      <c r="B388" s="38">
        <f>INDEX(National!L:L,MATCH($A388&amp;$A$383,National!$J:$J,0))</f>
        <v>8.8621912989044496E-2</v>
      </c>
    </row>
    <row r="389" spans="1:2" x14ac:dyDescent="0.35">
      <c r="A389" s="37" t="s">
        <v>140</v>
      </c>
      <c r="B389" s="38">
        <f>INDEX(National!L:L,MATCH($A389&amp;$A$383,National!$J:$J,0))</f>
        <v>2.2949867324165902E-3</v>
      </c>
    </row>
    <row r="390" spans="1:2" x14ac:dyDescent="0.35">
      <c r="A390" s="37" t="s">
        <v>141</v>
      </c>
      <c r="B390" s="38">
        <f>INDEX(National!L:L,MATCH($A390&amp;$A$383,National!$J:$J,0))</f>
        <v>2.1383212650201398E-3</v>
      </c>
    </row>
    <row r="391" spans="1:2" x14ac:dyDescent="0.35">
      <c r="A391" s="37" t="s">
        <v>143</v>
      </c>
      <c r="B391" s="38">
        <f>INDEX(National!L:L,MATCH($A391&amp;$A$383,National!$J:$J,0))</f>
        <v>0.35243772086256198</v>
      </c>
    </row>
    <row r="392" spans="1:2" x14ac:dyDescent="0.35">
      <c r="A392" s="37"/>
      <c r="B392" s="37"/>
    </row>
    <row r="393" spans="1:2" x14ac:dyDescent="0.35">
      <c r="A393" s="35" t="s">
        <v>49</v>
      </c>
      <c r="B393" s="32"/>
    </row>
    <row r="394" spans="1:2" x14ac:dyDescent="0.35">
      <c r="A394" s="31"/>
      <c r="B394" s="32"/>
    </row>
    <row r="395" spans="1:2" x14ac:dyDescent="0.35">
      <c r="A395" s="31"/>
      <c r="B395" s="36" t="s">
        <v>3</v>
      </c>
    </row>
    <row r="396" spans="1:2" x14ac:dyDescent="0.35">
      <c r="A396" s="37" t="s">
        <v>138</v>
      </c>
      <c r="B396" s="38">
        <f>INDEX(National!L:L,MATCH($A396&amp;$A$393,National!$J:$J,0))</f>
        <v>2.9027228651052801E-2</v>
      </c>
    </row>
    <row r="397" spans="1:2" x14ac:dyDescent="0.35">
      <c r="A397" s="37" t="s">
        <v>142</v>
      </c>
      <c r="B397" s="38">
        <f>INDEX(National!L:L,MATCH($A397&amp;$A$393,National!$J:$J,0))</f>
        <v>0.34422969515583901</v>
      </c>
    </row>
    <row r="398" spans="1:2" x14ac:dyDescent="0.35">
      <c r="A398" s="37" t="s">
        <v>139</v>
      </c>
      <c r="B398" s="38">
        <f>INDEX(National!L:L,MATCH($A398&amp;$A$393,National!$J:$J,0))</f>
        <v>7.1420307416130799E-2</v>
      </c>
    </row>
    <row r="399" spans="1:2" x14ac:dyDescent="0.35">
      <c r="A399" s="37" t="s">
        <v>140</v>
      </c>
      <c r="B399" s="38">
        <f>INDEX(National!L:L,MATCH($A399&amp;$A$393,National!$J:$J,0))</f>
        <v>0</v>
      </c>
    </row>
    <row r="400" spans="1:2" x14ac:dyDescent="0.35">
      <c r="A400" s="37" t="s">
        <v>141</v>
      </c>
      <c r="B400" s="38">
        <f>INDEX(National!L:L,MATCH($A400&amp;$A$393,National!$J:$J,0))</f>
        <v>6.9072464468519197E-3</v>
      </c>
    </row>
    <row r="401" spans="1:2" x14ac:dyDescent="0.35">
      <c r="A401" s="37" t="s">
        <v>143</v>
      </c>
      <c r="B401" s="38">
        <f>INDEX(National!L:L,MATCH($A401&amp;$A$393,National!$J:$J,0))</f>
        <v>0.54841552233012503</v>
      </c>
    </row>
    <row r="402" spans="1:2" x14ac:dyDescent="0.35">
      <c r="A402" s="37"/>
    </row>
    <row r="403" spans="1:2" x14ac:dyDescent="0.35">
      <c r="A403" s="33" t="s">
        <v>155</v>
      </c>
      <c r="B403" s="34"/>
    </row>
    <row r="404" spans="1:2" x14ac:dyDescent="0.35">
      <c r="A404" s="51"/>
      <c r="B404" s="52"/>
    </row>
    <row r="405" spans="1:2" x14ac:dyDescent="0.35">
      <c r="A405" s="35" t="s">
        <v>12</v>
      </c>
      <c r="B405" s="32"/>
    </row>
    <row r="406" spans="1:2" x14ac:dyDescent="0.35">
      <c r="A406" s="31"/>
      <c r="B406" s="32"/>
    </row>
    <row r="407" spans="1:2" x14ac:dyDescent="0.35">
      <c r="A407" s="31"/>
      <c r="B407" s="36" t="s">
        <v>3</v>
      </c>
    </row>
    <row r="408" spans="1:2" x14ac:dyDescent="0.35">
      <c r="A408" s="47" t="s">
        <v>154</v>
      </c>
      <c r="B408" s="48">
        <f>INDEX(National!L:L,MATCH($A408&amp;$A$405,National!$J:$J,0))</f>
        <v>0.69014196335623101</v>
      </c>
    </row>
    <row r="409" spans="1:2" x14ac:dyDescent="0.35">
      <c r="A409" t="s">
        <v>153</v>
      </c>
      <c r="B409" s="48">
        <f>INDEX(National!L:L,MATCH($A409&amp;$A$405,National!$J:$J,0))</f>
        <v>0.28583117858979601</v>
      </c>
    </row>
    <row r="410" spans="1:2" x14ac:dyDescent="0.35">
      <c r="A410" s="49" t="s">
        <v>151</v>
      </c>
      <c r="B410" s="48">
        <f>INDEX(National!L:L,MATCH($A410&amp;$A$405,National!$J:$J,0))</f>
        <v>4.4098868455469398E-3</v>
      </c>
    </row>
    <row r="411" spans="1:2" x14ac:dyDescent="0.35">
      <c r="A411" t="s">
        <v>152</v>
      </c>
      <c r="B411" s="48">
        <f>INDEX(National!L:L,MATCH($A411&amp;$A$405,National!$J:$J,0))</f>
        <v>1.9616971208425999E-2</v>
      </c>
    </row>
    <row r="413" spans="1:2" x14ac:dyDescent="0.35">
      <c r="A413" s="35" t="s">
        <v>13</v>
      </c>
      <c r="B413" s="32"/>
    </row>
    <row r="414" spans="1:2" x14ac:dyDescent="0.35">
      <c r="A414" s="31"/>
      <c r="B414" s="32"/>
    </row>
    <row r="415" spans="1:2" x14ac:dyDescent="0.35">
      <c r="A415" s="31"/>
      <c r="B415" s="36" t="s">
        <v>3</v>
      </c>
    </row>
    <row r="416" spans="1:2" x14ac:dyDescent="0.35">
      <c r="A416" s="47" t="s">
        <v>154</v>
      </c>
      <c r="B416" s="48">
        <f>INDEX(National!L:L,MATCH($A416&amp;$A$413,National!$J:$J,0))</f>
        <v>0.56183912578608397</v>
      </c>
    </row>
    <row r="417" spans="1:2" x14ac:dyDescent="0.35">
      <c r="A417" t="s">
        <v>153</v>
      </c>
      <c r="B417" s="48">
        <f>INDEX(National!L:L,MATCH($A417&amp;$A$413,National!$J:$J,0))</f>
        <v>0.38662655998594297</v>
      </c>
    </row>
    <row r="418" spans="1:2" x14ac:dyDescent="0.35">
      <c r="A418" s="49" t="s">
        <v>151</v>
      </c>
      <c r="B418" s="48">
        <f>INDEX(National!L:L,MATCH($A418&amp;$A$413,National!$J:$J,0))</f>
        <v>4.83372906837372E-3</v>
      </c>
    </row>
    <row r="419" spans="1:2" x14ac:dyDescent="0.35">
      <c r="A419" t="s">
        <v>152</v>
      </c>
      <c r="B419" s="48">
        <f>INDEX(National!L:L,MATCH($A419&amp;$A$413,National!$J:$J,0))</f>
        <v>4.6700585159598698E-2</v>
      </c>
    </row>
    <row r="420" spans="1:2" x14ac:dyDescent="0.35">
      <c r="A420" s="49"/>
    </row>
    <row r="421" spans="1:2" x14ac:dyDescent="0.35">
      <c r="A421" s="35" t="s">
        <v>49</v>
      </c>
      <c r="B421" s="32"/>
    </row>
    <row r="422" spans="1:2" x14ac:dyDescent="0.35">
      <c r="A422" s="31"/>
      <c r="B422" s="32"/>
    </row>
    <row r="423" spans="1:2" x14ac:dyDescent="0.35">
      <c r="A423" s="31"/>
      <c r="B423" s="36" t="s">
        <v>3</v>
      </c>
    </row>
    <row r="424" spans="1:2" x14ac:dyDescent="0.35">
      <c r="A424" s="47" t="s">
        <v>154</v>
      </c>
      <c r="B424" s="48">
        <f>INDEX(National!L:L,MATCH($A424&amp;$A$421,National!$J:$J,0))</f>
        <v>0.38583217641571499</v>
      </c>
    </row>
    <row r="425" spans="1:2" x14ac:dyDescent="0.35">
      <c r="A425" t="s">
        <v>153</v>
      </c>
      <c r="B425" s="48">
        <f>INDEX(National!L:L,MATCH($A425&amp;$A$421,National!$J:$J,0))</f>
        <v>0.54253104283415199</v>
      </c>
    </row>
    <row r="426" spans="1:2" x14ac:dyDescent="0.35">
      <c r="A426" s="49" t="s">
        <v>151</v>
      </c>
      <c r="B426" s="48">
        <f>INDEX(National!L:L,MATCH($A426&amp;$A$421,National!$J:$J,0))</f>
        <v>0</v>
      </c>
    </row>
    <row r="427" spans="1:2" x14ac:dyDescent="0.35">
      <c r="A427" t="s">
        <v>152</v>
      </c>
      <c r="B427" s="48">
        <f>INDEX(National!L:L,MATCH($A427&amp;$A$421,National!$J:$J,0))</f>
        <v>7.1636780750133605E-2</v>
      </c>
    </row>
    <row r="431" spans="1:2" x14ac:dyDescent="0.35">
      <c r="A431" s="33" t="s">
        <v>146</v>
      </c>
      <c r="B431" s="34"/>
    </row>
    <row r="432" spans="1:2" x14ac:dyDescent="0.35">
      <c r="A432" s="57" t="s">
        <v>150</v>
      </c>
      <c r="B432" s="32"/>
    </row>
    <row r="433" spans="1:2" x14ac:dyDescent="0.35">
      <c r="A433" s="31"/>
      <c r="B433" s="36" t="s">
        <v>3</v>
      </c>
    </row>
    <row r="434" spans="1:2" x14ac:dyDescent="0.35">
      <c r="A434" s="35" t="s">
        <v>12</v>
      </c>
    </row>
    <row r="435" spans="1:2" x14ac:dyDescent="0.35">
      <c r="A435" s="45" t="s">
        <v>147</v>
      </c>
      <c r="B435" s="60">
        <f>INDEX(National!L:L,MATCH($A435&amp;A434,National!$J:$J,0))</f>
        <v>25.228258962822299</v>
      </c>
    </row>
    <row r="436" spans="1:2" x14ac:dyDescent="0.35">
      <c r="A436" s="35" t="s">
        <v>13</v>
      </c>
      <c r="B436" s="60"/>
    </row>
    <row r="437" spans="1:2" x14ac:dyDescent="0.35">
      <c r="A437" s="45" t="s">
        <v>147</v>
      </c>
      <c r="B437" s="60">
        <f>INDEX(National!L:L,MATCH($A437&amp;A436,National!$J:$J,0))</f>
        <v>17.194687808902</v>
      </c>
    </row>
    <row r="438" spans="1:2" x14ac:dyDescent="0.35">
      <c r="A438" s="35" t="s">
        <v>49</v>
      </c>
      <c r="B438" s="60"/>
    </row>
    <row r="439" spans="1:2" x14ac:dyDescent="0.35">
      <c r="A439" s="45" t="s">
        <v>147</v>
      </c>
      <c r="B439" s="60">
        <f>INDEX(National!L:L,MATCH($A439&amp;A438,National!$J:$J,0))</f>
        <v>25.461560399241701</v>
      </c>
    </row>
    <row r="440" spans="1:2" x14ac:dyDescent="0.35">
      <c r="A440" s="37"/>
      <c r="B440" s="39"/>
    </row>
    <row r="443" spans="1:2" x14ac:dyDescent="0.35">
      <c r="A443" s="51"/>
      <c r="B443" s="52"/>
    </row>
  </sheetData>
  <mergeCells count="1">
    <mergeCell ref="A31:B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439"/>
  <sheetViews>
    <sheetView topLeftCell="A397" zoomScale="57" workbookViewId="0">
      <selection activeCell="B437" sqref="B437"/>
    </sheetView>
  </sheetViews>
  <sheetFormatPr defaultColWidth="10.90625" defaultRowHeight="14.5" x14ac:dyDescent="0.35"/>
  <cols>
    <col min="1" max="1" width="123.26953125" style="4" customWidth="1"/>
    <col min="2" max="3" width="11.453125" style="5"/>
    <col min="4" max="4" width="11.54296875" style="5" customWidth="1"/>
    <col min="5" max="10" width="11.54296875" style="5"/>
  </cols>
  <sheetData>
    <row r="1" spans="1:10" ht="18" x14ac:dyDescent="0.4">
      <c r="A1" s="2" t="s">
        <v>87</v>
      </c>
      <c r="B1" s="3"/>
      <c r="C1"/>
      <c r="D1"/>
      <c r="E1"/>
      <c r="F1"/>
      <c r="G1"/>
      <c r="H1"/>
      <c r="I1"/>
      <c r="J1"/>
    </row>
    <row r="2" spans="1:10" x14ac:dyDescent="0.35">
      <c r="C2"/>
      <c r="D2"/>
      <c r="E2"/>
      <c r="F2"/>
      <c r="G2"/>
      <c r="H2"/>
      <c r="I2"/>
      <c r="J2"/>
    </row>
    <row r="3" spans="1:10" x14ac:dyDescent="0.35">
      <c r="A3" s="33" t="s">
        <v>162</v>
      </c>
      <c r="B3" s="6"/>
      <c r="C3"/>
      <c r="D3"/>
      <c r="E3"/>
      <c r="F3"/>
      <c r="G3"/>
      <c r="H3"/>
      <c r="I3"/>
      <c r="J3"/>
    </row>
    <row r="4" spans="1:10" x14ac:dyDescent="0.35">
      <c r="A4" s="105" t="s">
        <v>281</v>
      </c>
      <c r="C4"/>
      <c r="D4"/>
      <c r="E4"/>
      <c r="F4"/>
      <c r="G4"/>
      <c r="H4"/>
      <c r="I4"/>
      <c r="J4"/>
    </row>
    <row r="5" spans="1:10" x14ac:dyDescent="0.35">
      <c r="A5" s="105"/>
      <c r="C5"/>
      <c r="D5"/>
      <c r="E5"/>
      <c r="F5"/>
      <c r="G5"/>
      <c r="H5"/>
      <c r="I5"/>
      <c r="J5"/>
    </row>
    <row r="6" spans="1:10" x14ac:dyDescent="0.35">
      <c r="A6" s="35" t="s">
        <v>12</v>
      </c>
      <c r="C6"/>
      <c r="D6"/>
      <c r="E6"/>
      <c r="F6"/>
      <c r="G6"/>
      <c r="H6"/>
      <c r="I6"/>
      <c r="J6"/>
    </row>
    <row r="7" spans="1:10" x14ac:dyDescent="0.35">
      <c r="A7" s="31"/>
      <c r="C7"/>
      <c r="D7"/>
      <c r="E7"/>
      <c r="F7"/>
      <c r="G7"/>
      <c r="H7"/>
      <c r="I7"/>
      <c r="J7"/>
    </row>
    <row r="8" spans="1:10" ht="22" x14ac:dyDescent="0.35">
      <c r="A8" s="31"/>
      <c r="B8" s="93" t="s">
        <v>266</v>
      </c>
      <c r="C8" s="93" t="s">
        <v>269</v>
      </c>
      <c r="D8" s="93" t="s">
        <v>265</v>
      </c>
      <c r="E8" s="93" t="s">
        <v>267</v>
      </c>
      <c r="F8"/>
      <c r="G8"/>
      <c r="H8"/>
      <c r="I8"/>
      <c r="J8"/>
    </row>
    <row r="9" spans="1:10" x14ac:dyDescent="0.35">
      <c r="A9" s="94" t="s">
        <v>161</v>
      </c>
      <c r="B9" s="9">
        <f>INDEX(Région!N:N,MATCH($A9&amp;$A$6,Région!$J:$J,0))</f>
        <v>0.84072318239973298</v>
      </c>
      <c r="C9" s="9">
        <f>INDEX(Région!L:L,MATCH($A9&amp;$A$6,Région!$J:$J,0))</f>
        <v>0.92788278073770403</v>
      </c>
      <c r="D9" s="9">
        <f>INDEX(Région!M:M,MATCH($A9&amp;$A$6,Région!$J:$J,0))</f>
        <v>0.83880296365349505</v>
      </c>
      <c r="E9" s="9">
        <f>INDEX(Région!K:K,MATCH($A9&amp;$A$6,Région!$J:$J,0))</f>
        <v>0.86249507704436001</v>
      </c>
      <c r="F9"/>
      <c r="G9"/>
      <c r="H9"/>
      <c r="I9"/>
      <c r="J9"/>
    </row>
    <row r="10" spans="1:10" x14ac:dyDescent="0.35">
      <c r="A10" s="94" t="s">
        <v>160</v>
      </c>
      <c r="B10" s="9">
        <f>INDEX(Région!N:N,MATCH($A10&amp;$A$6,Région!$J:$J,0))</f>
        <v>0.15169120709186601</v>
      </c>
      <c r="C10" s="9">
        <f>INDEX(Région!L:L,MATCH($A10&amp;$A$6,Région!$J:$J,0))</f>
        <v>7.2117219262295598E-2</v>
      </c>
      <c r="D10" s="9">
        <f>INDEX(Région!M:M,MATCH($A10&amp;$A$6,Région!$J:$J,0))</f>
        <v>0.157830752247796</v>
      </c>
      <c r="E10" s="9">
        <f>INDEX(Région!K:K,MATCH($A10&amp;$A$6,Région!$J:$J,0))</f>
        <v>0.13584721995712501</v>
      </c>
      <c r="F10"/>
      <c r="G10"/>
      <c r="H10"/>
      <c r="I10"/>
      <c r="J10"/>
    </row>
    <row r="11" spans="1:10" x14ac:dyDescent="0.35">
      <c r="A11" s="94" t="s">
        <v>158</v>
      </c>
      <c r="B11" s="9">
        <f>INDEX(Région!N:N,MATCH($A11&amp;$A$6,Région!$J:$J,0))</f>
        <v>7.5856105084014698E-3</v>
      </c>
      <c r="C11" s="9">
        <f>INDEX(Région!L:L,MATCH($A11&amp;$A$6,Région!$J:$J,0))</f>
        <v>0</v>
      </c>
      <c r="D11" s="9">
        <f>INDEX(Région!M:M,MATCH($A11&amp;$A$6,Région!$J:$J,0))</f>
        <v>1.6831420493544501E-3</v>
      </c>
      <c r="E11" s="9">
        <f>INDEX(Région!K:K,MATCH($A11&amp;$A$6,Région!$J:$J,0))</f>
        <v>1.65770299851472E-3</v>
      </c>
      <c r="F11"/>
      <c r="G11"/>
      <c r="H11"/>
      <c r="I11"/>
      <c r="J11"/>
    </row>
    <row r="12" spans="1:10" x14ac:dyDescent="0.35">
      <c r="A12" s="94" t="s">
        <v>159</v>
      </c>
      <c r="B12" s="9">
        <f>INDEX(Région!N:N,MATCH($A12&amp;$A$6,Région!$J:$J,0))</f>
        <v>0</v>
      </c>
      <c r="C12" s="9">
        <f>INDEX(Région!L:L,MATCH($A12&amp;$A$6,Région!$J:$J,0))</f>
        <v>0</v>
      </c>
      <c r="D12" s="9">
        <f>INDEX(Région!M:M,MATCH($A12&amp;$A$6,Région!$J:$J,0))</f>
        <v>1.6831420493544501E-3</v>
      </c>
      <c r="E12" s="9">
        <f>INDEX(Région!K:K,MATCH($A12&amp;$A$6,Région!$J:$J,0))</f>
        <v>0</v>
      </c>
      <c r="F12"/>
      <c r="G12"/>
      <c r="H12"/>
      <c r="I12"/>
      <c r="J12"/>
    </row>
    <row r="13" spans="1:10" x14ac:dyDescent="0.35">
      <c r="A13" s="37"/>
      <c r="B13" s="8"/>
      <c r="C13"/>
      <c r="D13"/>
      <c r="E13"/>
      <c r="F13"/>
      <c r="G13"/>
      <c r="H13"/>
      <c r="I13"/>
      <c r="J13"/>
    </row>
    <row r="14" spans="1:10" x14ac:dyDescent="0.35">
      <c r="A14" s="37"/>
      <c r="B14" s="8"/>
      <c r="C14"/>
      <c r="D14"/>
      <c r="E14"/>
      <c r="F14"/>
      <c r="G14"/>
      <c r="H14"/>
      <c r="I14"/>
      <c r="J14"/>
    </row>
    <row r="15" spans="1:10" x14ac:dyDescent="0.35">
      <c r="A15" s="35" t="s">
        <v>13</v>
      </c>
      <c r="C15"/>
      <c r="D15"/>
      <c r="E15"/>
      <c r="F15"/>
      <c r="G15"/>
      <c r="H15"/>
      <c r="I15"/>
      <c r="J15"/>
    </row>
    <row r="16" spans="1:10" x14ac:dyDescent="0.35">
      <c r="A16" s="31"/>
      <c r="C16"/>
      <c r="D16"/>
      <c r="E16"/>
      <c r="F16"/>
      <c r="G16"/>
      <c r="H16"/>
      <c r="I16"/>
      <c r="J16"/>
    </row>
    <row r="17" spans="1:10" ht="22" x14ac:dyDescent="0.35">
      <c r="A17" s="31"/>
      <c r="B17" s="93" t="s">
        <v>266</v>
      </c>
      <c r="C17" s="93" t="s">
        <v>269</v>
      </c>
      <c r="D17" s="93" t="s">
        <v>265</v>
      </c>
      <c r="E17" s="93" t="s">
        <v>267</v>
      </c>
      <c r="F17"/>
      <c r="G17"/>
      <c r="H17"/>
      <c r="I17"/>
      <c r="J17"/>
    </row>
    <row r="18" spans="1:10" x14ac:dyDescent="0.35">
      <c r="A18" s="94" t="s">
        <v>161</v>
      </c>
      <c r="B18" s="9">
        <f>INDEX(Région!N:N,MATCH($A18&amp;$A$15,Région!$J:$J,0))</f>
        <v>0.78947368421052599</v>
      </c>
      <c r="C18" s="9">
        <f>INDEX(Région!L:L,MATCH($A18&amp;$A$15,Région!$J:$J,0))</f>
        <v>0.83510638297872297</v>
      </c>
      <c r="D18" s="9">
        <f>INDEX(Région!M:M,MATCH($A18&amp;$A$15,Région!$J:$J,0))</f>
        <v>0.78723404255319196</v>
      </c>
      <c r="E18" s="9">
        <f>INDEX(Région!K:K,MATCH($A18&amp;$A$15,Région!$J:$J,0))</f>
        <v>0.81621621621621598</v>
      </c>
      <c r="F18"/>
      <c r="G18"/>
      <c r="H18"/>
      <c r="I18"/>
      <c r="J18"/>
    </row>
    <row r="19" spans="1:10" x14ac:dyDescent="0.35">
      <c r="A19" s="94" t="s">
        <v>160</v>
      </c>
      <c r="B19" s="9">
        <f>INDEX(Région!N:N,MATCH($A19&amp;$A$15,Région!$J:$J,0))</f>
        <v>0.21052631578947401</v>
      </c>
      <c r="C19" s="9">
        <f>INDEX(Région!L:L,MATCH($A19&amp;$A$15,Région!$J:$J,0))</f>
        <v>0.164893617021277</v>
      </c>
      <c r="D19" s="9">
        <f>INDEX(Région!M:M,MATCH($A19&amp;$A$15,Région!$J:$J,0))</f>
        <v>0.21276595744680901</v>
      </c>
      <c r="E19" s="9">
        <f>INDEX(Région!K:K,MATCH($A19&amp;$A$15,Région!$J:$J,0))</f>
        <v>0.18378378378378399</v>
      </c>
      <c r="F19"/>
      <c r="G19"/>
      <c r="H19"/>
      <c r="I19"/>
      <c r="J19"/>
    </row>
    <row r="20" spans="1:10" x14ac:dyDescent="0.35">
      <c r="A20" s="94" t="s">
        <v>158</v>
      </c>
      <c r="B20" s="9">
        <f>INDEX(Région!N:N,MATCH($A20&amp;$A$15,Région!$J:$J,0))</f>
        <v>0</v>
      </c>
      <c r="C20" s="9">
        <f>INDEX(Région!L:L,MATCH($A20&amp;$A$15,Région!$J:$J,0))</f>
        <v>0</v>
      </c>
      <c r="D20" s="9">
        <f>INDEX(Région!M:M,MATCH($A20&amp;$A$15,Région!$J:$J,0))</f>
        <v>0</v>
      </c>
      <c r="E20" s="9">
        <f>INDEX(Région!K:K,MATCH($A20&amp;$A$15,Région!$J:$J,0))</f>
        <v>0</v>
      </c>
      <c r="F20"/>
      <c r="G20"/>
      <c r="H20"/>
      <c r="I20"/>
      <c r="J20"/>
    </row>
    <row r="21" spans="1:10" x14ac:dyDescent="0.35">
      <c r="A21" s="94" t="s">
        <v>159</v>
      </c>
      <c r="B21" s="9">
        <f>INDEX(Région!N:N,MATCH($A21&amp;$A$15,Région!$J:$J,0))</f>
        <v>0</v>
      </c>
      <c r="C21" s="9">
        <f>INDEX(Région!L:L,MATCH($A21&amp;$A$15,Région!$J:$J,0))</f>
        <v>0</v>
      </c>
      <c r="D21" s="9">
        <f>INDEX(Région!M:M,MATCH($A21&amp;$A$15,Région!$J:$J,0))</f>
        <v>0</v>
      </c>
      <c r="E21" s="9">
        <f>INDEX(Région!K:K,MATCH($A21&amp;$A$15,Région!$J:$J,0))</f>
        <v>0</v>
      </c>
      <c r="F21"/>
      <c r="G21"/>
      <c r="H21"/>
      <c r="I21"/>
      <c r="J21"/>
    </row>
    <row r="22" spans="1:10" x14ac:dyDescent="0.35">
      <c r="A22" s="37"/>
      <c r="B22" s="10"/>
      <c r="C22"/>
      <c r="D22"/>
      <c r="E22"/>
      <c r="F22"/>
      <c r="G22"/>
      <c r="H22"/>
      <c r="I22"/>
      <c r="J22"/>
    </row>
    <row r="23" spans="1:10" x14ac:dyDescent="0.35">
      <c r="A23" s="37"/>
      <c r="B23"/>
      <c r="C23"/>
      <c r="D23"/>
      <c r="E23"/>
      <c r="F23"/>
      <c r="G23"/>
      <c r="H23"/>
      <c r="I23"/>
      <c r="J23"/>
    </row>
    <row r="24" spans="1:10" x14ac:dyDescent="0.35">
      <c r="A24" s="35" t="s">
        <v>49</v>
      </c>
      <c r="C24"/>
      <c r="D24"/>
      <c r="E24"/>
      <c r="F24"/>
      <c r="G24"/>
      <c r="H24"/>
      <c r="I24"/>
      <c r="J24"/>
    </row>
    <row r="25" spans="1:10" x14ac:dyDescent="0.35">
      <c r="A25" s="31"/>
      <c r="C25"/>
      <c r="D25"/>
      <c r="E25"/>
      <c r="F25"/>
      <c r="G25"/>
      <c r="H25"/>
      <c r="I25"/>
      <c r="J25"/>
    </row>
    <row r="26" spans="1:10" ht="22" x14ac:dyDescent="0.35">
      <c r="A26" s="31"/>
      <c r="B26" s="93" t="s">
        <v>266</v>
      </c>
      <c r="C26" s="93" t="s">
        <v>269</v>
      </c>
      <c r="D26" s="93" t="s">
        <v>265</v>
      </c>
      <c r="E26" s="93" t="s">
        <v>267</v>
      </c>
      <c r="F26"/>
      <c r="G26"/>
      <c r="H26"/>
      <c r="I26"/>
      <c r="J26"/>
    </row>
    <row r="27" spans="1:10" x14ac:dyDescent="0.35">
      <c r="A27" s="94" t="s">
        <v>161</v>
      </c>
      <c r="B27" s="9">
        <f>INDEX(Région!N:N,MATCH($A27&amp;$A$24,Région!$J:$J,0))</f>
        <v>0.6</v>
      </c>
      <c r="C27" s="9">
        <f>INDEX(Région!L:L,MATCH($A27&amp;$A$24,Région!$J:$J,0))</f>
        <v>0.57575757575757602</v>
      </c>
      <c r="D27" s="9">
        <f>INDEX(Région!M:M,MATCH($A27&amp;$A$24,Région!$J:$J,0))</f>
        <v>0.65</v>
      </c>
      <c r="E27" s="9">
        <f>INDEX(Région!K:K,MATCH($A27&amp;$A$24,Région!$J:$J,0))</f>
        <v>0.54545454545454497</v>
      </c>
      <c r="F27"/>
      <c r="G27"/>
      <c r="H27"/>
      <c r="I27"/>
      <c r="J27"/>
    </row>
    <row r="28" spans="1:10" x14ac:dyDescent="0.35">
      <c r="A28" s="94" t="s">
        <v>160</v>
      </c>
      <c r="B28" s="9">
        <f>INDEX(Région!N:N,MATCH($A28&amp;$A$24,Région!$J:$J,0))</f>
        <v>0.4</v>
      </c>
      <c r="C28" s="9">
        <f>INDEX(Région!L:L,MATCH($A28&amp;$A$24,Région!$J:$J,0))</f>
        <v>0.42424242424242398</v>
      </c>
      <c r="D28" s="9">
        <f>INDEX(Région!M:M,MATCH($A28&amp;$A$24,Région!$J:$J,0))</f>
        <v>0.35</v>
      </c>
      <c r="E28" s="9">
        <f>INDEX(Région!K:K,MATCH($A28&amp;$A$24,Région!$J:$J,0))</f>
        <v>0.45454545454545497</v>
      </c>
      <c r="F28"/>
      <c r="G28"/>
      <c r="H28"/>
      <c r="I28"/>
      <c r="J28"/>
    </row>
    <row r="29" spans="1:10" x14ac:dyDescent="0.35">
      <c r="A29" s="94" t="s">
        <v>158</v>
      </c>
      <c r="B29" s="9">
        <f>INDEX(Région!N:N,MATCH($A29&amp;$A$24,Région!$J:$J,0))</f>
        <v>0</v>
      </c>
      <c r="C29" s="9">
        <f>INDEX(Région!L:L,MATCH($A29&amp;$A$24,Région!$J:$J,0))</f>
        <v>0</v>
      </c>
      <c r="D29" s="9">
        <f>INDEX(Région!M:M,MATCH($A29&amp;$A$24,Région!$J:$J,0))</f>
        <v>0</v>
      </c>
      <c r="E29" s="9">
        <f>INDEX(Région!K:K,MATCH($A29&amp;$A$24,Région!$J:$J,0))</f>
        <v>0</v>
      </c>
      <c r="F29"/>
      <c r="G29"/>
      <c r="H29"/>
      <c r="I29"/>
      <c r="J29"/>
    </row>
    <row r="30" spans="1:10" x14ac:dyDescent="0.35">
      <c r="A30" s="94" t="s">
        <v>159</v>
      </c>
      <c r="B30" s="9">
        <f>INDEX(Région!N:N,MATCH($A30&amp;$A$24,Région!$J:$J,0))</f>
        <v>0</v>
      </c>
      <c r="C30" s="9">
        <f>INDEX(Région!L:L,MATCH($A30&amp;$A$24,Région!$J:$J,0))</f>
        <v>0</v>
      </c>
      <c r="D30" s="9">
        <f>INDEX(Région!M:M,MATCH($A30&amp;$A$24,Région!$J:$J,0))</f>
        <v>0</v>
      </c>
      <c r="E30" s="9">
        <f>INDEX(Région!K:K,MATCH($A30&amp;$A$24,Région!$J:$J,0))</f>
        <v>0</v>
      </c>
      <c r="F30"/>
      <c r="G30"/>
      <c r="H30"/>
      <c r="I30"/>
      <c r="J30"/>
    </row>
    <row r="31" spans="1:10" x14ac:dyDescent="0.35">
      <c r="A31"/>
      <c r="B31"/>
      <c r="C31"/>
      <c r="D31"/>
      <c r="E31"/>
      <c r="F31"/>
      <c r="G31"/>
      <c r="H31"/>
      <c r="I31"/>
      <c r="J31"/>
    </row>
    <row r="32" spans="1:10" x14ac:dyDescent="0.35">
      <c r="A32"/>
    </row>
    <row r="33" spans="1:10" x14ac:dyDescent="0.35">
      <c r="A33" s="106" t="s">
        <v>170</v>
      </c>
      <c r="B33" s="106"/>
    </row>
    <row r="34" spans="1:10" x14ac:dyDescent="0.35">
      <c r="A34" s="105" t="s">
        <v>284</v>
      </c>
      <c r="B34" s="53"/>
    </row>
    <row r="35" spans="1:10" x14ac:dyDescent="0.35">
      <c r="A35" s="105"/>
      <c r="B35" s="53"/>
    </row>
    <row r="36" spans="1:10" x14ac:dyDescent="0.35">
      <c r="A36" s="35" t="s">
        <v>12</v>
      </c>
      <c r="B36" s="32"/>
    </row>
    <row r="37" spans="1:10" x14ac:dyDescent="0.35">
      <c r="A37" s="31"/>
      <c r="B37" s="32"/>
    </row>
    <row r="38" spans="1:10" ht="22" x14ac:dyDescent="0.35">
      <c r="A38" s="31"/>
      <c r="B38" s="93" t="s">
        <v>266</v>
      </c>
      <c r="C38" s="93" t="s">
        <v>269</v>
      </c>
      <c r="D38" s="93" t="s">
        <v>265</v>
      </c>
      <c r="E38" s="93" t="s">
        <v>267</v>
      </c>
    </row>
    <row r="39" spans="1:10" x14ac:dyDescent="0.35">
      <c r="A39" s="46" t="s">
        <v>171</v>
      </c>
      <c r="B39" s="9">
        <f>INDEX(Région!N:N,MATCH($A39&amp;$A$36,Région!$J:$J,0))</f>
        <v>0.568511214281196</v>
      </c>
      <c r="C39" s="9">
        <f>INDEX(Région!L:L,MATCH($A39&amp;$A$36,Région!$J:$J,0))</f>
        <v>0.41111935490333101</v>
      </c>
      <c r="D39" s="9">
        <f>INDEX(Région!M:M,MATCH($A39&amp;$A$36,Région!$J:$J,0))</f>
        <v>0.57640271485122196</v>
      </c>
      <c r="E39" s="9">
        <f>INDEX(Région!K:K,MATCH($A39&amp;$A$36,Région!$J:$J,0))</f>
        <v>0.562091912559325</v>
      </c>
    </row>
    <row r="40" spans="1:10" x14ac:dyDescent="0.35">
      <c r="A40" s="46" t="s">
        <v>172</v>
      </c>
      <c r="B40" s="9">
        <f>INDEX(Région!N:N,MATCH($A40&amp;$A$36,Région!$J:$J,0))</f>
        <v>0.33484564823770002</v>
      </c>
      <c r="C40" s="9">
        <f>INDEX(Région!L:L,MATCH($A40&amp;$A$36,Région!$J:$J,0))</f>
        <v>0.51984721331224404</v>
      </c>
      <c r="D40" s="9">
        <f>INDEX(Région!M:M,MATCH($A40&amp;$A$36,Région!$J:$J,0))</f>
        <v>0.31878298801792498</v>
      </c>
      <c r="E40" s="9">
        <f>INDEX(Région!K:K,MATCH($A40&amp;$A$36,Région!$J:$J,0))</f>
        <v>0.31421121275660502</v>
      </c>
    </row>
    <row r="41" spans="1:10" x14ac:dyDescent="0.35">
      <c r="A41" s="46" t="s">
        <v>173</v>
      </c>
      <c r="B41" s="9">
        <f>INDEX(Région!N:N,MATCH($A41&amp;$A$36,Région!$J:$J,0))</f>
        <v>3.76022614684699E-2</v>
      </c>
      <c r="C41" s="9">
        <f>INDEX(Région!L:L,MATCH($A41&amp;$A$36,Région!$J:$J,0))</f>
        <v>3.4539403950475299E-2</v>
      </c>
      <c r="D41" s="9">
        <f>INDEX(Région!M:M,MATCH($A41&amp;$A$36,Région!$J:$J,0))</f>
        <v>4.8694960236252201E-2</v>
      </c>
      <c r="E41" s="9">
        <f>INDEX(Région!K:K,MATCH($A41&amp;$A$36,Région!$J:$J,0))</f>
        <v>4.8368755773490799E-2</v>
      </c>
    </row>
    <row r="42" spans="1:10" x14ac:dyDescent="0.35">
      <c r="A42" s="46" t="s">
        <v>174</v>
      </c>
      <c r="B42" s="9">
        <f>INDEX(Région!N:N,MATCH($A42&amp;$A$36,Région!$J:$J,0))</f>
        <v>9.6583128638493693E-3</v>
      </c>
      <c r="C42" s="9">
        <f>INDEX(Région!L:L,MATCH($A42&amp;$A$36,Région!$J:$J,0))</f>
        <v>0</v>
      </c>
      <c r="D42" s="9">
        <f>INDEX(Région!M:M,MATCH($A42&amp;$A$36,Région!$J:$J,0))</f>
        <v>7.9703310587553693E-3</v>
      </c>
      <c r="E42" s="9">
        <f>INDEX(Région!K:K,MATCH($A42&amp;$A$36,Région!$J:$J,0))</f>
        <v>1.27893949884511E-2</v>
      </c>
    </row>
    <row r="43" spans="1:10" x14ac:dyDescent="0.35">
      <c r="A43" s="46" t="s">
        <v>175</v>
      </c>
      <c r="B43" s="9">
        <f>INDEX(Région!N:N,MATCH($A43&amp;$A$36,Région!$J:$J,0))</f>
        <v>1.89294659372287E-2</v>
      </c>
      <c r="C43" s="9">
        <f>INDEX(Région!L:L,MATCH($A43&amp;$A$36,Région!$J:$J,0))</f>
        <v>1.22032130137367E-2</v>
      </c>
      <c r="D43" s="9">
        <f>INDEX(Région!M:M,MATCH($A43&amp;$A$36,Région!$J:$J,0))</f>
        <v>3.00505418419959E-2</v>
      </c>
      <c r="E43" s="9">
        <f>INDEX(Région!K:K,MATCH($A43&amp;$A$36,Région!$J:$J,0))</f>
        <v>3.5053863116191297E-2</v>
      </c>
    </row>
    <row r="44" spans="1:10" x14ac:dyDescent="0.35">
      <c r="A44" s="46" t="s">
        <v>176</v>
      </c>
      <c r="B44" s="9">
        <f>INDEX(Région!N:N,MATCH($A44&amp;$A$36,Région!$J:$J,0))</f>
        <v>1.6502303061855201E-2</v>
      </c>
      <c r="C44" s="9">
        <f>INDEX(Région!L:L,MATCH($A44&amp;$A$36,Région!$J:$J,0))</f>
        <v>6.27137340498012E-3</v>
      </c>
      <c r="D44" s="9">
        <f>INDEX(Région!M:M,MATCH($A44&amp;$A$36,Région!$J:$J,0))</f>
        <v>1.23305003682896E-2</v>
      </c>
      <c r="E44" s="9">
        <f>INDEX(Région!K:K,MATCH($A44&amp;$A$36,Région!$J:$J,0))</f>
        <v>1.9009119659392001E-2</v>
      </c>
    </row>
    <row r="45" spans="1:10" x14ac:dyDescent="0.35">
      <c r="A45" s="61" t="s">
        <v>177</v>
      </c>
      <c r="B45" s="9">
        <f>INDEX(Région!N:N,MATCH($A45&amp;$A$36,Région!$J:$J,0))</f>
        <v>1.26375730238461E-2</v>
      </c>
      <c r="C45" s="9">
        <f>INDEX(Région!L:L,MATCH($A45&amp;$A$36,Région!$J:$J,0))</f>
        <v>1.50054708029162E-2</v>
      </c>
      <c r="D45" s="9">
        <f>INDEX(Région!M:M,MATCH($A45&amp;$A$36,Région!$J:$J,0))</f>
        <v>9.7719735172793597E-3</v>
      </c>
      <c r="E45" s="9">
        <f>INDEX(Région!K:K,MATCH($A45&amp;$A$36,Région!$J:$J,0))</f>
        <v>6.4348161503420404E-3</v>
      </c>
    </row>
    <row r="46" spans="1:10" x14ac:dyDescent="0.35">
      <c r="A46" s="61" t="s">
        <v>178</v>
      </c>
      <c r="B46" s="9">
        <f>INDEX(Région!N:N,MATCH($A46&amp;$A$36,Région!$J:$J,0))</f>
        <v>2.4145782159623401E-3</v>
      </c>
      <c r="C46" s="9">
        <f>INDEX(Région!L:L,MATCH($A46&amp;$A$36,Région!$J:$J,0))</f>
        <v>3.04644698532122E-3</v>
      </c>
      <c r="D46" s="9">
        <f>INDEX(Région!M:M,MATCH($A46&amp;$A$36,Région!$J:$J,0))</f>
        <v>0</v>
      </c>
      <c r="E46" s="9">
        <f>INDEX(Région!K:K,MATCH($A46&amp;$A$36,Région!$J:$J,0))</f>
        <v>1.9219854612914601E-3</v>
      </c>
    </row>
    <row r="47" spans="1:10" x14ac:dyDescent="0.35">
      <c r="A47" s="61" t="s">
        <v>179</v>
      </c>
      <c r="B47" s="9">
        <f>INDEX(Région!N:N,MATCH($A47&amp;$A$36,Région!$J:$J,0))</f>
        <v>-2.2204460492503101E-16</v>
      </c>
      <c r="C47" s="9">
        <f>INDEX(Région!L:L,MATCH($A47&amp;$A$36,Région!$J:$J,0))</f>
        <v>0</v>
      </c>
      <c r="D47" s="9">
        <f>INDEX(Région!M:M,MATCH($A47&amp;$A$36,Région!$J:$J,0))</f>
        <v>0</v>
      </c>
      <c r="E47" s="9">
        <f>INDEX(Région!K:K,MATCH($A47&amp;$A$36,Région!$J:$J,0))</f>
        <v>4.7120010642988402E-4</v>
      </c>
    </row>
    <row r="48" spans="1:10" x14ac:dyDescent="0.35">
      <c r="A48" s="61"/>
      <c r="B48" s="59"/>
      <c r="H48"/>
      <c r="I48"/>
      <c r="J48"/>
    </row>
    <row r="49" spans="1:10" x14ac:dyDescent="0.35">
      <c r="A49"/>
      <c r="B49"/>
      <c r="H49"/>
      <c r="I49"/>
      <c r="J49"/>
    </row>
    <row r="50" spans="1:10" x14ac:dyDescent="0.35">
      <c r="A50" s="35" t="s">
        <v>13</v>
      </c>
      <c r="B50" s="32"/>
    </row>
    <row r="51" spans="1:10" x14ac:dyDescent="0.35">
      <c r="A51" s="31"/>
      <c r="B51" s="32"/>
    </row>
    <row r="52" spans="1:10" ht="22" x14ac:dyDescent="0.35">
      <c r="A52" s="31"/>
      <c r="B52" s="93" t="s">
        <v>266</v>
      </c>
      <c r="C52" s="93" t="s">
        <v>269</v>
      </c>
      <c r="D52" s="93" t="s">
        <v>265</v>
      </c>
      <c r="E52" s="93" t="s">
        <v>267</v>
      </c>
    </row>
    <row r="53" spans="1:10" x14ac:dyDescent="0.35">
      <c r="A53" s="46" t="s">
        <v>171</v>
      </c>
      <c r="B53" s="9">
        <f>INDEX(Région!N:N,MATCH($A53&amp;$A$50,Région!$J:$J,0))</f>
        <v>7.6190476190476197E-2</v>
      </c>
      <c r="C53" s="9">
        <f>INDEX(Région!L:L,MATCH($A53&amp;$A$50,Région!$J:$J,0))</f>
        <v>0.31210191082802602</v>
      </c>
      <c r="D53" s="9">
        <f>INDEX(Région!M:M,MATCH($A53&amp;$A$50,Région!$J:$J,0))</f>
        <v>5.8558558558558599E-2</v>
      </c>
      <c r="E53" s="9">
        <f>INDEX(Région!K:K,MATCH($A53&amp;$A$50,Région!$J:$J,0))</f>
        <v>0.211920529801324</v>
      </c>
    </row>
    <row r="54" spans="1:10" x14ac:dyDescent="0.35">
      <c r="A54" s="46" t="s">
        <v>172</v>
      </c>
      <c r="B54" s="9">
        <f>INDEX(Région!N:N,MATCH($A54&amp;$A$50,Région!$J:$J,0))</f>
        <v>8.5714285714285701E-2</v>
      </c>
      <c r="C54" s="9">
        <f>INDEX(Région!L:L,MATCH($A54&amp;$A$50,Région!$J:$J,0))</f>
        <v>0.210191082802548</v>
      </c>
      <c r="D54" s="9">
        <f>INDEX(Région!M:M,MATCH($A54&amp;$A$50,Région!$J:$J,0))</f>
        <v>5.8558558558558599E-2</v>
      </c>
      <c r="E54" s="9">
        <f>INDEX(Région!K:K,MATCH($A54&amp;$A$50,Région!$J:$J,0))</f>
        <v>0.15231788079470199</v>
      </c>
    </row>
    <row r="55" spans="1:10" x14ac:dyDescent="0.35">
      <c r="A55" s="46" t="s">
        <v>173</v>
      </c>
      <c r="B55" s="9">
        <f>INDEX(Région!N:N,MATCH($A55&amp;$A$50,Région!$J:$J,0))</f>
        <v>2.8571428571428598E-2</v>
      </c>
      <c r="C55" s="9">
        <f>INDEX(Région!L:L,MATCH($A55&amp;$A$50,Région!$J:$J,0))</f>
        <v>4.4585987261146501E-2</v>
      </c>
      <c r="D55" s="9">
        <f>INDEX(Région!M:M,MATCH($A55&amp;$A$50,Région!$J:$J,0))</f>
        <v>2.7027027027027001E-2</v>
      </c>
      <c r="E55" s="9">
        <f>INDEX(Région!K:K,MATCH($A55&amp;$A$50,Région!$J:$J,0))</f>
        <v>1.3245033112582801E-2</v>
      </c>
    </row>
    <row r="56" spans="1:10" x14ac:dyDescent="0.35">
      <c r="A56" s="46" t="s">
        <v>174</v>
      </c>
      <c r="B56" s="9">
        <f>INDEX(Région!N:N,MATCH($A56&amp;$A$50,Région!$J:$J,0))</f>
        <v>0.72380952380952401</v>
      </c>
      <c r="C56" s="9">
        <f>INDEX(Région!L:L,MATCH($A56&amp;$A$50,Région!$J:$J,0))</f>
        <v>0.40127388535031799</v>
      </c>
      <c r="D56" s="9">
        <f>INDEX(Région!M:M,MATCH($A56&amp;$A$50,Région!$J:$J,0))</f>
        <v>0.81081081081081097</v>
      </c>
      <c r="E56" s="9">
        <f>INDEX(Région!K:K,MATCH($A56&amp;$A$50,Région!$J:$J,0))</f>
        <v>0.556291390728477</v>
      </c>
    </row>
    <row r="57" spans="1:10" x14ac:dyDescent="0.35">
      <c r="A57" s="46" t="s">
        <v>175</v>
      </c>
      <c r="B57" s="9">
        <f>INDEX(Région!N:N,MATCH($A57&amp;$A$50,Région!$J:$J,0))</f>
        <v>1.9047619047619001E-2</v>
      </c>
      <c r="C57" s="9">
        <f>INDEX(Région!L:L,MATCH($A57&amp;$A$50,Région!$J:$J,0))</f>
        <v>2.54777070063694E-2</v>
      </c>
      <c r="D57" s="9">
        <f>INDEX(Région!M:M,MATCH($A57&amp;$A$50,Région!$J:$J,0))</f>
        <v>2.7027027027027001E-2</v>
      </c>
      <c r="E57" s="9">
        <f>INDEX(Région!K:K,MATCH($A57&amp;$A$50,Région!$J:$J,0))</f>
        <v>2.6490066225165601E-2</v>
      </c>
    </row>
    <row r="58" spans="1:10" x14ac:dyDescent="0.35">
      <c r="A58" s="46" t="s">
        <v>176</v>
      </c>
      <c r="B58" s="9">
        <f>INDEX(Région!N:N,MATCH($A58&amp;$A$50,Région!$J:$J,0))</f>
        <v>1.9047619047619001E-2</v>
      </c>
      <c r="C58" s="9">
        <f>INDEX(Région!L:L,MATCH($A58&amp;$A$50,Région!$J:$J,0))</f>
        <v>0</v>
      </c>
      <c r="D58" s="9">
        <f>INDEX(Région!M:M,MATCH($A58&amp;$A$50,Région!$J:$J,0))</f>
        <v>4.5045045045045001E-3</v>
      </c>
      <c r="E58" s="9">
        <f>INDEX(Région!K:K,MATCH($A58&amp;$A$50,Région!$J:$J,0))</f>
        <v>1.9867549668874201E-2</v>
      </c>
    </row>
    <row r="59" spans="1:10" x14ac:dyDescent="0.35">
      <c r="A59" s="61" t="s">
        <v>177</v>
      </c>
      <c r="B59" s="9">
        <f>INDEX(Région!N:N,MATCH($A59&amp;$A$50,Région!$J:$J,0))</f>
        <v>4.7619047619047603E-2</v>
      </c>
      <c r="C59" s="9">
        <f>INDEX(Région!L:L,MATCH($A59&amp;$A$50,Région!$J:$J,0))</f>
        <v>1.27388535031847E-2</v>
      </c>
      <c r="D59" s="9">
        <f>INDEX(Région!M:M,MATCH($A59&amp;$A$50,Région!$J:$J,0))</f>
        <v>1.35135135135135E-2</v>
      </c>
      <c r="E59" s="9">
        <f>INDEX(Région!K:K,MATCH($A59&amp;$A$50,Région!$J:$J,0))</f>
        <v>1.3245033112582801E-2</v>
      </c>
    </row>
    <row r="60" spans="1:10" x14ac:dyDescent="0.35">
      <c r="A60" s="61" t="s">
        <v>178</v>
      </c>
      <c r="B60" s="9">
        <f>INDEX(Région!N:N,MATCH($A60&amp;$A$50,Région!$J:$J,0))</f>
        <v>0</v>
      </c>
      <c r="C60" s="9">
        <f>INDEX(Région!L:L,MATCH($A60&amp;$A$50,Région!$J:$J,0))</f>
        <v>0</v>
      </c>
      <c r="D60" s="9">
        <f>INDEX(Région!M:M,MATCH($A60&amp;$A$50,Région!$J:$J,0))</f>
        <v>0</v>
      </c>
      <c r="E60" s="9">
        <f>INDEX(Région!K:K,MATCH($A60&amp;$A$50,Région!$J:$J,0))</f>
        <v>1.11022302462516E-16</v>
      </c>
    </row>
    <row r="61" spans="1:10" x14ac:dyDescent="0.35">
      <c r="A61" s="61" t="s">
        <v>179</v>
      </c>
      <c r="B61" s="9">
        <f>INDEX(Région!N:N,MATCH($A61&amp;$A$50,Région!$J:$J,0))</f>
        <v>0</v>
      </c>
      <c r="C61" s="9">
        <f>INDEX(Région!L:L,MATCH($A61&amp;$A$50,Région!$J:$J,0))</f>
        <v>6.3694267515923596E-3</v>
      </c>
      <c r="D61" s="9">
        <f>INDEX(Région!M:M,MATCH($A61&amp;$A$50,Région!$J:$J,0))</f>
        <v>0</v>
      </c>
      <c r="E61" s="9">
        <f>INDEX(Région!K:K,MATCH($A61&amp;$A$50,Région!$J:$J,0))</f>
        <v>6.6225165562913899E-3</v>
      </c>
    </row>
    <row r="62" spans="1:10" x14ac:dyDescent="0.35">
      <c r="A62" s="61"/>
      <c r="B62" s="61"/>
      <c r="C62" s="61"/>
    </row>
    <row r="63" spans="1:10" x14ac:dyDescent="0.35">
      <c r="A63"/>
      <c r="B63" s="61"/>
      <c r="C63" s="61"/>
    </row>
    <row r="64" spans="1:10" x14ac:dyDescent="0.35">
      <c r="A64" s="35" t="s">
        <v>49</v>
      </c>
      <c r="B64" s="32"/>
    </row>
    <row r="65" spans="1:10" x14ac:dyDescent="0.35">
      <c r="A65" s="31"/>
      <c r="B65" s="32"/>
      <c r="H65"/>
      <c r="I65"/>
      <c r="J65"/>
    </row>
    <row r="66" spans="1:10" ht="22" x14ac:dyDescent="0.35">
      <c r="A66" s="31"/>
      <c r="B66" s="93" t="s">
        <v>266</v>
      </c>
      <c r="C66" s="93" t="s">
        <v>269</v>
      </c>
      <c r="D66" s="93" t="s">
        <v>265</v>
      </c>
      <c r="E66" s="93" t="s">
        <v>267</v>
      </c>
    </row>
    <row r="67" spans="1:10" x14ac:dyDescent="0.35">
      <c r="A67" s="46" t="s">
        <v>171</v>
      </c>
      <c r="B67" s="9">
        <f>INDEX(Région!N:N,MATCH($A67&amp;$A$64,Région!$J:$J,0))</f>
        <v>0.54166666666666696</v>
      </c>
      <c r="C67" s="9">
        <f>INDEX(Région!L:L,MATCH($A67&amp;$A$64,Région!$J:$J,0))</f>
        <v>0.55263157894736803</v>
      </c>
      <c r="D67" s="9">
        <f>INDEX(Région!M:M,MATCH($A67&amp;$A$64,Région!$J:$J,0))</f>
        <v>0.53846153846153899</v>
      </c>
      <c r="E67" s="9">
        <f>INDEX(Région!K:K,MATCH($A67&amp;$A$64,Région!$J:$J,0))</f>
        <v>0.66666666666666696</v>
      </c>
    </row>
    <row r="68" spans="1:10" x14ac:dyDescent="0.35">
      <c r="A68" s="46" t="s">
        <v>172</v>
      </c>
      <c r="B68" s="9">
        <f>INDEX(Région!N:N,MATCH($A68&amp;$A$64,Région!$J:$J,0))</f>
        <v>0.41666666666666702</v>
      </c>
      <c r="C68" s="9">
        <f>INDEX(Région!L:L,MATCH($A68&amp;$A$64,Région!$J:$J,0))</f>
        <v>0.26315789473684198</v>
      </c>
      <c r="D68" s="9">
        <f>INDEX(Région!M:M,MATCH($A68&amp;$A$64,Région!$J:$J,0))</f>
        <v>0.46153846153846201</v>
      </c>
      <c r="E68" s="9">
        <f>INDEX(Région!K:K,MATCH($A68&amp;$A$64,Région!$J:$J,0))</f>
        <v>0.125</v>
      </c>
    </row>
    <row r="69" spans="1:10" x14ac:dyDescent="0.35">
      <c r="A69" s="46" t="s">
        <v>173</v>
      </c>
      <c r="B69" s="9">
        <f>INDEX(Région!N:N,MATCH($A69&amp;$A$64,Région!$J:$J,0))</f>
        <v>4.1666666666666699E-2</v>
      </c>
      <c r="C69" s="9">
        <f>INDEX(Région!L:L,MATCH($A69&amp;$A$64,Région!$J:$J,0))</f>
        <v>0.18421052631578899</v>
      </c>
      <c r="D69" s="9">
        <f>INDEX(Région!M:M,MATCH($A69&amp;$A$64,Région!$J:$J,0))</f>
        <v>0</v>
      </c>
      <c r="E69" s="9">
        <f>INDEX(Région!K:K,MATCH($A69&amp;$A$64,Région!$J:$J,0))</f>
        <v>0</v>
      </c>
    </row>
    <row r="70" spans="1:10" x14ac:dyDescent="0.35">
      <c r="A70" s="46" t="s">
        <v>174</v>
      </c>
      <c r="B70" s="9">
        <f>INDEX(Région!N:N,MATCH($A70&amp;$A$64,Région!$J:$J,0))</f>
        <v>0</v>
      </c>
      <c r="C70" s="9">
        <f>INDEX(Région!L:L,MATCH($A70&amp;$A$64,Région!$J:$J,0))</f>
        <v>0</v>
      </c>
      <c r="D70" s="9">
        <f>INDEX(Région!M:M,MATCH($A70&amp;$A$64,Région!$J:$J,0))</f>
        <v>0</v>
      </c>
      <c r="E70" s="9">
        <f>INDEX(Région!K:K,MATCH($A70&amp;$A$64,Région!$J:$J,0))</f>
        <v>0.20833333333333301</v>
      </c>
    </row>
    <row r="71" spans="1:10" x14ac:dyDescent="0.35">
      <c r="A71" s="46" t="s">
        <v>175</v>
      </c>
      <c r="B71" s="9">
        <f>INDEX(Région!N:N,MATCH($A71&amp;$A$64,Région!$J:$J,0))</f>
        <v>0</v>
      </c>
      <c r="C71" s="9">
        <f>INDEX(Région!L:L,MATCH($A71&amp;$A$64,Région!$J:$J,0))</f>
        <v>0</v>
      </c>
      <c r="D71" s="9">
        <f>INDEX(Région!M:M,MATCH($A71&amp;$A$64,Région!$J:$J,0))</f>
        <v>0</v>
      </c>
      <c r="E71" s="9">
        <f>INDEX(Région!K:K,MATCH($A71&amp;$A$64,Région!$J:$J,0))</f>
        <v>0</v>
      </c>
    </row>
    <row r="72" spans="1:10" x14ac:dyDescent="0.35">
      <c r="A72" s="46" t="s">
        <v>176</v>
      </c>
      <c r="B72" s="9">
        <f>INDEX(Région!N:N,MATCH($A72&amp;$A$64,Région!$J:$J,0))</f>
        <v>0</v>
      </c>
      <c r="C72" s="9">
        <f>INDEX(Région!L:L,MATCH($A72&amp;$A$64,Région!$J:$J,0))</f>
        <v>0</v>
      </c>
      <c r="D72" s="9">
        <f>INDEX(Région!M:M,MATCH($A72&amp;$A$64,Région!$J:$J,0))</f>
        <v>0</v>
      </c>
      <c r="E72" s="9">
        <f>INDEX(Région!K:K,MATCH($A72&amp;$A$64,Région!$J:$J,0))</f>
        <v>0</v>
      </c>
    </row>
    <row r="73" spans="1:10" x14ac:dyDescent="0.35">
      <c r="A73" s="61" t="s">
        <v>177</v>
      </c>
      <c r="B73" s="9">
        <f>INDEX(Région!N:N,MATCH($A73&amp;$A$64,Région!$J:$J,0))</f>
        <v>0</v>
      </c>
      <c r="C73" s="9">
        <f>INDEX(Région!L:L,MATCH($A73&amp;$A$64,Région!$J:$J,0))</f>
        <v>0</v>
      </c>
      <c r="D73" s="9">
        <f>INDEX(Région!M:M,MATCH($A73&amp;$A$64,Région!$J:$J,0))</f>
        <v>0</v>
      </c>
      <c r="E73" s="9">
        <f>INDEX(Région!K:K,MATCH($A73&amp;$A$64,Région!$J:$J,0))</f>
        <v>0</v>
      </c>
    </row>
    <row r="74" spans="1:10" x14ac:dyDescent="0.35">
      <c r="A74" s="61" t="s">
        <v>178</v>
      </c>
      <c r="B74" s="9">
        <f>INDEX(Région!N:N,MATCH($A74&amp;$A$64,Région!$J:$J,0))</f>
        <v>0</v>
      </c>
      <c r="C74" s="9">
        <f>INDEX(Région!L:L,MATCH($A74&amp;$A$64,Région!$J:$J,0))</f>
        <v>0</v>
      </c>
      <c r="D74" s="9">
        <f>INDEX(Région!M:M,MATCH($A74&amp;$A$64,Région!$J:$J,0))</f>
        <v>0</v>
      </c>
      <c r="E74" s="9">
        <f>INDEX(Région!K:K,MATCH($A74&amp;$A$64,Région!$J:$J,0))</f>
        <v>0</v>
      </c>
    </row>
    <row r="75" spans="1:10" x14ac:dyDescent="0.35">
      <c r="A75" s="61" t="s">
        <v>179</v>
      </c>
      <c r="B75" s="9">
        <f>INDEX(Région!N:N,MATCH($A75&amp;$A$64,Région!$J:$J,0))</f>
        <v>0</v>
      </c>
      <c r="C75" s="9">
        <f>INDEX(Région!L:L,MATCH($A75&amp;$A$64,Région!$J:$J,0))</f>
        <v>0</v>
      </c>
      <c r="D75" s="9">
        <f>INDEX(Région!M:M,MATCH($A75&amp;$A$64,Région!$J:$J,0))</f>
        <v>0</v>
      </c>
      <c r="E75" s="9">
        <f>INDEX(Région!K:K,MATCH($A75&amp;$A$64,Région!$J:$J,0))</f>
        <v>0</v>
      </c>
    </row>
    <row r="76" spans="1:10" x14ac:dyDescent="0.35">
      <c r="A76"/>
    </row>
    <row r="77" spans="1:10" x14ac:dyDescent="0.35">
      <c r="A77"/>
    </row>
    <row r="78" spans="1:10" x14ac:dyDescent="0.35">
      <c r="A78"/>
    </row>
    <row r="79" spans="1:10" x14ac:dyDescent="0.35">
      <c r="A79" s="33" t="s">
        <v>181</v>
      </c>
      <c r="B79" s="96"/>
    </row>
    <row r="80" spans="1:10" x14ac:dyDescent="0.35">
      <c r="A80" s="105" t="s">
        <v>284</v>
      </c>
    </row>
    <row r="81" spans="1:10" x14ac:dyDescent="0.35">
      <c r="A81" s="105"/>
    </row>
    <row r="82" spans="1:10" x14ac:dyDescent="0.35">
      <c r="A82" s="35" t="s">
        <v>12</v>
      </c>
    </row>
    <row r="83" spans="1:10" ht="22" x14ac:dyDescent="0.35">
      <c r="A83" s="31"/>
      <c r="B83" s="93" t="s">
        <v>266</v>
      </c>
      <c r="C83" s="93" t="s">
        <v>269</v>
      </c>
      <c r="D83" s="93" t="s">
        <v>265</v>
      </c>
      <c r="E83" s="93" t="s">
        <v>267</v>
      </c>
    </row>
    <row r="84" spans="1:10" x14ac:dyDescent="0.35">
      <c r="A84" t="s">
        <v>185</v>
      </c>
      <c r="B84" s="9">
        <f>INDEX(Région!N:N,MATCH($A84&amp;$A$82,Région!$J:$J,0))</f>
        <v>0.90428568545374299</v>
      </c>
      <c r="C84" s="9">
        <f>INDEX(Région!L:L,MATCH($A84&amp;$A$82,Région!$J:$J,0))</f>
        <v>0.94138336417879898</v>
      </c>
      <c r="D84" s="9">
        <f>INDEX(Région!M:M,MATCH($A84&amp;$A$82,Région!$J:$J,0))</f>
        <v>0.86880905711491196</v>
      </c>
      <c r="E84" s="9">
        <f>INDEX(Région!K:K,MATCH($A84&amp;$A$82,Région!$J:$J,0))</f>
        <v>0.90484255862496299</v>
      </c>
    </row>
    <row r="85" spans="1:10" x14ac:dyDescent="0.35">
      <c r="A85" s="49" t="s">
        <v>184</v>
      </c>
      <c r="B85" s="9">
        <f>INDEX(Région!N:N,MATCH($A85&amp;$A$82,Région!$J:$J,0))</f>
        <v>8.5814457869112695E-2</v>
      </c>
      <c r="C85" s="9">
        <f>INDEX(Région!L:L,MATCH($A85&amp;$A$82,Région!$J:$J,0))</f>
        <v>5.8616635821201003E-2</v>
      </c>
      <c r="D85" s="9">
        <f>INDEX(Région!M:M,MATCH($A85&amp;$A$82,Région!$J:$J,0))</f>
        <v>0.13016888677209101</v>
      </c>
      <c r="E85" s="9">
        <f>INDEX(Région!K:K,MATCH($A85&amp;$A$82,Région!$J:$J,0))</f>
        <v>9.5157441375037399E-2</v>
      </c>
    </row>
    <row r="86" spans="1:10" x14ac:dyDescent="0.35">
      <c r="A86" s="47" t="s">
        <v>182</v>
      </c>
      <c r="B86" s="9">
        <f>INDEX(Région!N:N,MATCH($A86&amp;$A$82,Région!$J:$J,0))</f>
        <v>0</v>
      </c>
      <c r="C86" s="9">
        <f>INDEX(Région!L:L,MATCH($A86&amp;$A$82,Région!$J:$J,0))</f>
        <v>0</v>
      </c>
      <c r="D86" s="9">
        <f>INDEX(Région!M:M,MATCH($A86&amp;$A$82,Région!$J:$J,0))</f>
        <v>1.02205611299758E-3</v>
      </c>
      <c r="E86" s="9">
        <f>INDEX(Région!K:K,MATCH($A86&amp;$A$82,Région!$J:$J,0))</f>
        <v>0</v>
      </c>
    </row>
    <row r="87" spans="1:10" x14ac:dyDescent="0.35">
      <c r="A87" t="s">
        <v>183</v>
      </c>
      <c r="B87" s="9">
        <f>INDEX(Région!N:N,MATCH($A87&amp;$A$82,Région!$J:$J,0))</f>
        <v>9.8998566771442004E-3</v>
      </c>
      <c r="C87" s="9">
        <f>INDEX(Région!L:L,MATCH($A87&amp;$A$82,Région!$J:$J,0))</f>
        <v>0</v>
      </c>
      <c r="D87" s="9">
        <f>INDEX(Région!M:M,MATCH($A87&amp;$A$82,Région!$J:$J,0))</f>
        <v>0</v>
      </c>
      <c r="E87" s="9">
        <f>INDEX(Région!K:K,MATCH($A87&amp;$A$82,Région!$J:$J,0))</f>
        <v>0</v>
      </c>
    </row>
    <row r="88" spans="1:10" x14ac:dyDescent="0.35">
      <c r="A88"/>
      <c r="G88"/>
      <c r="H88"/>
      <c r="I88"/>
      <c r="J88"/>
    </row>
    <row r="89" spans="1:10" x14ac:dyDescent="0.35">
      <c r="A89" s="35" t="s">
        <v>13</v>
      </c>
      <c r="G89"/>
      <c r="H89"/>
      <c r="I89"/>
      <c r="J89"/>
    </row>
    <row r="90" spans="1:10" x14ac:dyDescent="0.35">
      <c r="A90" s="31"/>
      <c r="G90"/>
      <c r="H90"/>
      <c r="I90"/>
      <c r="J90"/>
    </row>
    <row r="91" spans="1:10" ht="22" x14ac:dyDescent="0.35">
      <c r="A91" s="31"/>
      <c r="B91" s="93" t="s">
        <v>266</v>
      </c>
      <c r="C91" s="93" t="s">
        <v>269</v>
      </c>
      <c r="D91" s="93" t="s">
        <v>265</v>
      </c>
      <c r="E91" s="93" t="s">
        <v>267</v>
      </c>
    </row>
    <row r="92" spans="1:10" x14ac:dyDescent="0.35">
      <c r="A92" t="s">
        <v>185</v>
      </c>
      <c r="B92" s="9">
        <f>INDEX(Région!N:N,MATCH($A92&amp;$A$89,Région!$J:$J,0))</f>
        <v>0.838095238095238</v>
      </c>
      <c r="C92" s="9">
        <f>INDEX(Région!L:L,MATCH($A92&amp;$A$89,Région!$J:$J,0))</f>
        <v>0.91719745222929905</v>
      </c>
      <c r="D92" s="9">
        <f>INDEX(Région!M:M,MATCH($A92&amp;$A$89,Région!$J:$J,0))</f>
        <v>0.78378378378378399</v>
      </c>
      <c r="E92" s="9">
        <f>INDEX(Région!K:K,MATCH($A92&amp;$A$89,Région!$J:$J,0))</f>
        <v>0.95364238410596003</v>
      </c>
    </row>
    <row r="93" spans="1:10" x14ac:dyDescent="0.35">
      <c r="A93" s="49" t="s">
        <v>184</v>
      </c>
      <c r="B93" s="9">
        <f>INDEX(Région!N:N,MATCH($A93&amp;$A$89,Région!$J:$J,0))</f>
        <v>0.161904761904762</v>
      </c>
      <c r="C93" s="9">
        <f>INDEX(Région!L:L,MATCH($A93&amp;$A$89,Région!$J:$J,0))</f>
        <v>6.3694267515923594E-2</v>
      </c>
      <c r="D93" s="9">
        <f>INDEX(Région!M:M,MATCH($A93&amp;$A$89,Région!$J:$J,0))</f>
        <v>0.21171171171171199</v>
      </c>
      <c r="E93" s="9">
        <f>INDEX(Région!K:K,MATCH($A93&amp;$A$89,Région!$J:$J,0))</f>
        <v>4.6357615894039701E-2</v>
      </c>
    </row>
    <row r="94" spans="1:10" x14ac:dyDescent="0.35">
      <c r="A94" s="47" t="s">
        <v>182</v>
      </c>
      <c r="B94" s="9">
        <f>INDEX(Région!N:N,MATCH($A94&amp;$A$89,Région!$J:$J,0))</f>
        <v>0</v>
      </c>
      <c r="C94" s="9">
        <f>INDEX(Région!L:L,MATCH($A94&amp;$A$89,Région!$J:$J,0))</f>
        <v>0</v>
      </c>
      <c r="D94" s="9">
        <f>INDEX(Région!M:M,MATCH($A94&amp;$A$89,Région!$J:$J,0))</f>
        <v>4.5045045045045001E-3</v>
      </c>
      <c r="E94" s="9">
        <f>INDEX(Région!K:K,MATCH($A94&amp;$A$89,Région!$J:$J,0))</f>
        <v>0</v>
      </c>
    </row>
    <row r="95" spans="1:10" x14ac:dyDescent="0.35">
      <c r="A95" t="s">
        <v>183</v>
      </c>
      <c r="B95" s="9">
        <f>INDEX(Région!N:N,MATCH($A95&amp;$A$89,Région!$J:$J,0))</f>
        <v>0</v>
      </c>
      <c r="C95" s="9">
        <f>INDEX(Région!L:L,MATCH($A95&amp;$A$89,Région!$J:$J,0))</f>
        <v>1.9108280254777101E-2</v>
      </c>
      <c r="D95" s="9">
        <f>INDEX(Région!M:M,MATCH($A95&amp;$A$89,Région!$J:$J,0))</f>
        <v>0</v>
      </c>
      <c r="E95" s="9">
        <f>INDEX(Région!K:K,MATCH($A95&amp;$A$89,Région!$J:$J,0))</f>
        <v>0</v>
      </c>
    </row>
    <row r="96" spans="1:10" x14ac:dyDescent="0.35">
      <c r="A96" s="49"/>
    </row>
    <row r="97" spans="1:5" x14ac:dyDescent="0.35">
      <c r="A97" s="35" t="s">
        <v>49</v>
      </c>
    </row>
    <row r="98" spans="1:5" ht="22" x14ac:dyDescent="0.35">
      <c r="A98" s="31"/>
      <c r="B98" s="93" t="s">
        <v>266</v>
      </c>
      <c r="C98" s="93" t="s">
        <v>269</v>
      </c>
      <c r="D98" s="93" t="s">
        <v>265</v>
      </c>
      <c r="E98" s="93" t="s">
        <v>267</v>
      </c>
    </row>
    <row r="99" spans="1:5" x14ac:dyDescent="0.35">
      <c r="A99" t="s">
        <v>185</v>
      </c>
      <c r="B99" s="9">
        <f>INDEX(Région!N:N,MATCH($A99&amp;$A$97,Région!$J:$J,0))</f>
        <v>1</v>
      </c>
      <c r="C99" s="9">
        <f>INDEX(Région!L:L,MATCH($A99&amp;$A$97,Région!$J:$J,0))</f>
        <v>0.89473684210526305</v>
      </c>
      <c r="D99" s="9">
        <f>INDEX(Région!M:M,MATCH($A99&amp;$A$97,Région!$J:$J,0))</f>
        <v>0.84615384615384603</v>
      </c>
      <c r="E99" s="9">
        <f>INDEX(Région!K:K,MATCH($A99&amp;$A$97,Région!$J:$J,0))</f>
        <v>0.79166666666666696</v>
      </c>
    </row>
    <row r="100" spans="1:5" x14ac:dyDescent="0.35">
      <c r="A100" s="49" t="s">
        <v>184</v>
      </c>
      <c r="B100" s="9">
        <f>INDEX(Région!N:N,MATCH($A100&amp;$A$97,Région!$J:$J,0))</f>
        <v>0</v>
      </c>
      <c r="C100" s="9">
        <f>INDEX(Région!L:L,MATCH($A100&amp;$A$97,Région!$J:$J,0))</f>
        <v>0.105263157894737</v>
      </c>
      <c r="D100" s="9">
        <f>INDEX(Région!M:M,MATCH($A100&amp;$A$97,Région!$J:$J,0))</f>
        <v>0.15384615384615399</v>
      </c>
      <c r="E100" s="9">
        <f>INDEX(Région!K:K,MATCH($A100&amp;$A$97,Région!$J:$J,0))</f>
        <v>0.20833333333333301</v>
      </c>
    </row>
    <row r="101" spans="1:5" x14ac:dyDescent="0.35">
      <c r="A101" s="47" t="s">
        <v>182</v>
      </c>
      <c r="B101" s="9">
        <f>INDEX(Région!N:N,MATCH($A101&amp;$A$97,Région!$J:$J,0))</f>
        <v>0</v>
      </c>
      <c r="C101" s="9">
        <f>INDEX(Région!L:L,MATCH($A101&amp;$A$97,Région!$J:$J,0))</f>
        <v>0</v>
      </c>
      <c r="D101" s="9">
        <f>INDEX(Région!M:M,MATCH($A101&amp;$A$97,Région!$J:$J,0))</f>
        <v>0</v>
      </c>
      <c r="E101" s="9">
        <f>INDEX(Région!K:K,MATCH($A101&amp;$A$97,Région!$J:$J,0))</f>
        <v>0</v>
      </c>
    </row>
    <row r="102" spans="1:5" x14ac:dyDescent="0.35">
      <c r="A102" t="s">
        <v>183</v>
      </c>
      <c r="B102" s="9">
        <f>INDEX(Région!N:N,MATCH($A102&amp;$A$97,Région!$J:$J,0))</f>
        <v>0</v>
      </c>
      <c r="C102" s="9">
        <f>INDEX(Région!L:L,MATCH($A102&amp;$A$97,Région!$J:$J,0))</f>
        <v>0</v>
      </c>
      <c r="D102" s="9">
        <f>INDEX(Région!M:M,MATCH($A102&amp;$A$97,Région!$J:$J,0))</f>
        <v>0</v>
      </c>
      <c r="E102" s="9">
        <f>INDEX(Région!K:K,MATCH($A102&amp;$A$97,Région!$J:$J,0))</f>
        <v>0</v>
      </c>
    </row>
    <row r="103" spans="1:5" x14ac:dyDescent="0.35">
      <c r="A103"/>
    </row>
    <row r="104" spans="1:5" x14ac:dyDescent="0.35">
      <c r="A104"/>
    </row>
    <row r="105" spans="1:5" x14ac:dyDescent="0.35">
      <c r="A105" s="33" t="s">
        <v>189</v>
      </c>
      <c r="B105" s="96"/>
      <c r="C105" s="96"/>
      <c r="D105" s="96"/>
    </row>
    <row r="106" spans="1:5" x14ac:dyDescent="0.35">
      <c r="A106" s="105" t="s">
        <v>284</v>
      </c>
    </row>
    <row r="107" spans="1:5" x14ac:dyDescent="0.35">
      <c r="A107" s="105"/>
    </row>
    <row r="108" spans="1:5" x14ac:dyDescent="0.35">
      <c r="A108" s="35" t="s">
        <v>12</v>
      </c>
    </row>
    <row r="109" spans="1:5" x14ac:dyDescent="0.35">
      <c r="A109" s="31"/>
    </row>
    <row r="110" spans="1:5" ht="22" x14ac:dyDescent="0.35">
      <c r="A110" s="31"/>
      <c r="B110" s="93" t="s">
        <v>266</v>
      </c>
      <c r="C110" s="93" t="s">
        <v>269</v>
      </c>
      <c r="D110" s="93" t="s">
        <v>265</v>
      </c>
      <c r="E110" s="93" t="s">
        <v>267</v>
      </c>
    </row>
    <row r="111" spans="1:5" x14ac:dyDescent="0.35">
      <c r="A111" t="s">
        <v>193</v>
      </c>
      <c r="B111" s="9">
        <f>INDEX(Région!N:N,MATCH($A111&amp;$A$108,Région!$J:$J,0))</f>
        <v>0.88823730545296697</v>
      </c>
      <c r="C111" s="9">
        <f>INDEX(Région!L:L,MATCH($A111&amp;$A$108,Région!$J:$J,0))</f>
        <v>0.94628854802026396</v>
      </c>
      <c r="D111" s="9">
        <f>INDEX(Région!M:M,MATCH($A111&amp;$A$108,Région!$J:$J,0))</f>
        <v>0.822898994840354</v>
      </c>
      <c r="E111" s="9">
        <f>INDEX(Région!K:K,MATCH($A111&amp;$A$108,Région!$J:$J,0))</f>
        <v>0.94168345379368401</v>
      </c>
    </row>
    <row r="112" spans="1:5" x14ac:dyDescent="0.35">
      <c r="A112" s="47" t="s">
        <v>192</v>
      </c>
      <c r="B112" s="9">
        <f>INDEX(Région!N:N,MATCH($A112&amp;$A$108,Région!$J:$J,0))</f>
        <v>0.100761480779781</v>
      </c>
      <c r="C112" s="9">
        <f>INDEX(Région!L:L,MATCH($A112&amp;$A$108,Région!$J:$J,0))</f>
        <v>5.37114519797358E-2</v>
      </c>
      <c r="D112" s="9">
        <f>INDEX(Région!M:M,MATCH($A112&amp;$A$108,Région!$J:$J,0))</f>
        <v>0.173496082527866</v>
      </c>
      <c r="E112" s="9">
        <f>INDEX(Région!K:K,MATCH($A112&amp;$A$108,Région!$J:$J,0))</f>
        <v>5.8316546206315698E-2</v>
      </c>
    </row>
    <row r="113" spans="1:5" x14ac:dyDescent="0.35">
      <c r="A113" t="s">
        <v>190</v>
      </c>
      <c r="B113" s="9">
        <f>INDEX(Région!N:N,MATCH($A113&amp;$A$108,Région!$J:$J,0))</f>
        <v>0</v>
      </c>
      <c r="C113" s="9">
        <f>INDEX(Région!L:L,MATCH($A113&amp;$A$108,Région!$J:$J,0))</f>
        <v>0</v>
      </c>
      <c r="D113" s="9">
        <f>INDEX(Région!M:M,MATCH($A113&amp;$A$108,Région!$J:$J,0))</f>
        <v>2.58286651878238E-3</v>
      </c>
      <c r="E113" s="9">
        <f>INDEX(Région!K:K,MATCH($A113&amp;$A$108,Région!$J:$J,0))</f>
        <v>0</v>
      </c>
    </row>
    <row r="114" spans="1:5" x14ac:dyDescent="0.35">
      <c r="A114" s="49" t="s">
        <v>191</v>
      </c>
      <c r="B114" s="9">
        <f>INDEX(Région!N:N,MATCH($A114&amp;$A$108,Région!$J:$J,0))</f>
        <v>1.10012137672522E-2</v>
      </c>
      <c r="C114" s="9">
        <f>INDEX(Région!L:L,MATCH($A114&amp;$A$108,Région!$J:$J,0))</f>
        <v>0</v>
      </c>
      <c r="D114" s="9">
        <f>INDEX(Région!M:M,MATCH($A114&amp;$A$108,Région!$J:$J,0))</f>
        <v>1.02205611299758E-3</v>
      </c>
      <c r="E114" s="9">
        <f>INDEX(Région!K:K,MATCH($A114&amp;$A$108,Région!$J:$J,0))</f>
        <v>0</v>
      </c>
    </row>
    <row r="115" spans="1:5" x14ac:dyDescent="0.35">
      <c r="A115"/>
    </row>
    <row r="116" spans="1:5" x14ac:dyDescent="0.35">
      <c r="A116" s="35" t="s">
        <v>13</v>
      </c>
    </row>
    <row r="117" spans="1:5" x14ac:dyDescent="0.35">
      <c r="A117" s="31"/>
    </row>
    <row r="118" spans="1:5" ht="22" x14ac:dyDescent="0.35">
      <c r="A118" s="31"/>
      <c r="B118" s="93" t="s">
        <v>266</v>
      </c>
      <c r="C118" s="93" t="s">
        <v>269</v>
      </c>
      <c r="D118" s="93" t="s">
        <v>265</v>
      </c>
      <c r="E118" s="93" t="s">
        <v>267</v>
      </c>
    </row>
    <row r="119" spans="1:5" x14ac:dyDescent="0.35">
      <c r="A119" t="s">
        <v>193</v>
      </c>
      <c r="B119" s="9">
        <f>INDEX(Région!N:N,MATCH($A119&amp;$A$116,Région!$J:$J,0))</f>
        <v>0.90476190476190499</v>
      </c>
      <c r="C119" s="9">
        <f>INDEX(Région!L:L,MATCH($A119&amp;$A$116,Région!$J:$J,0))</f>
        <v>0.95541401273885396</v>
      </c>
      <c r="D119" s="9">
        <f>INDEX(Région!M:M,MATCH($A119&amp;$A$116,Région!$J:$J,0))</f>
        <v>0.78378378378378399</v>
      </c>
      <c r="E119" s="9">
        <f>INDEX(Région!K:K,MATCH($A119&amp;$A$116,Région!$J:$J,0))</f>
        <v>0.97350993377483397</v>
      </c>
    </row>
    <row r="120" spans="1:5" x14ac:dyDescent="0.35">
      <c r="A120" s="47" t="s">
        <v>192</v>
      </c>
      <c r="B120" s="9">
        <f>INDEX(Région!N:N,MATCH($A120&amp;$A$116,Région!$J:$J,0))</f>
        <v>9.5238095238095205E-2</v>
      </c>
      <c r="C120" s="9">
        <f>INDEX(Région!L:L,MATCH($A120&amp;$A$116,Région!$J:$J,0))</f>
        <v>4.4585987261146501E-2</v>
      </c>
      <c r="D120" s="9">
        <f>INDEX(Région!M:M,MATCH($A120&amp;$A$116,Région!$J:$J,0))</f>
        <v>0.21171171171171199</v>
      </c>
      <c r="E120" s="9">
        <f>INDEX(Région!K:K,MATCH($A120&amp;$A$116,Région!$J:$J,0))</f>
        <v>2.6490066225165601E-2</v>
      </c>
    </row>
    <row r="121" spans="1:5" x14ac:dyDescent="0.35">
      <c r="A121" t="s">
        <v>190</v>
      </c>
      <c r="B121" s="9">
        <f>INDEX(Région!N:N,MATCH($A121&amp;$A$116,Région!$J:$J,0))</f>
        <v>0</v>
      </c>
      <c r="C121" s="9">
        <f>INDEX(Région!L:L,MATCH($A121&amp;$A$116,Région!$J:$J,0))</f>
        <v>0</v>
      </c>
      <c r="D121" s="9">
        <f>INDEX(Région!M:M,MATCH($A121&amp;$A$116,Région!$J:$J,0))</f>
        <v>4.5045045045045001E-3</v>
      </c>
      <c r="E121" s="9">
        <f>INDEX(Région!K:K,MATCH($A121&amp;$A$116,Région!$J:$J,0))</f>
        <v>0</v>
      </c>
    </row>
    <row r="122" spans="1:5" x14ac:dyDescent="0.35">
      <c r="A122" s="49" t="s">
        <v>191</v>
      </c>
      <c r="B122" s="9">
        <f>INDEX(Région!N:N,MATCH($A122&amp;$A$116,Région!$J:$J,0))</f>
        <v>0</v>
      </c>
      <c r="C122" s="9">
        <f>INDEX(Région!L:L,MATCH($A122&amp;$A$116,Région!$J:$J,0))</f>
        <v>0</v>
      </c>
      <c r="D122" s="9">
        <f>INDEX(Région!M:M,MATCH($A122&amp;$A$116,Région!$J:$J,0))</f>
        <v>0</v>
      </c>
      <c r="E122" s="9">
        <f>INDEX(Région!K:K,MATCH($A122&amp;$A$116,Région!$J:$J,0))</f>
        <v>0</v>
      </c>
    </row>
    <row r="123" spans="1:5" x14ac:dyDescent="0.35">
      <c r="A123" s="49"/>
    </row>
    <row r="124" spans="1:5" x14ac:dyDescent="0.35">
      <c r="A124" s="35" t="s">
        <v>49</v>
      </c>
    </row>
    <row r="125" spans="1:5" x14ac:dyDescent="0.35">
      <c r="A125" s="31"/>
    </row>
    <row r="126" spans="1:5" ht="22" x14ac:dyDescent="0.35">
      <c r="A126" s="31"/>
      <c r="B126" s="93" t="s">
        <v>266</v>
      </c>
      <c r="C126" s="93" t="s">
        <v>269</v>
      </c>
      <c r="D126" s="93" t="s">
        <v>265</v>
      </c>
      <c r="E126" s="93" t="s">
        <v>267</v>
      </c>
    </row>
    <row r="127" spans="1:5" x14ac:dyDescent="0.35">
      <c r="A127" t="s">
        <v>193</v>
      </c>
      <c r="B127" s="9">
        <f>INDEX(Région!N:N,MATCH($A127&amp;$A$97,Région!$J:$J,0))</f>
        <v>1</v>
      </c>
      <c r="C127" s="9">
        <f>INDEX(Région!L:L,MATCH($A127&amp;$A$97,Région!$J:$J,0))</f>
        <v>0.89473684210526305</v>
      </c>
      <c r="D127" s="9">
        <f>INDEX(Région!M:M,MATCH($A127&amp;$A$97,Région!$J:$J,0))</f>
        <v>0.84615384615384603</v>
      </c>
      <c r="E127" s="9">
        <f>INDEX(Région!K:K,MATCH($A127&amp;$A$97,Région!$J:$J,0))</f>
        <v>0.79166666666666696</v>
      </c>
    </row>
    <row r="128" spans="1:5" x14ac:dyDescent="0.35">
      <c r="A128" s="47" t="s">
        <v>192</v>
      </c>
      <c r="B128" s="9">
        <f>INDEX(Région!N:N,MATCH($A128&amp;$A$97,Région!$J:$J,0))</f>
        <v>0</v>
      </c>
      <c r="C128" s="9">
        <f>INDEX(Région!L:L,MATCH($A128&amp;$A$97,Région!$J:$J,0))</f>
        <v>0.105263157894737</v>
      </c>
      <c r="D128" s="9">
        <f>INDEX(Région!M:M,MATCH($A128&amp;$A$97,Région!$J:$J,0))</f>
        <v>0.15384615384615399</v>
      </c>
      <c r="E128" s="9">
        <f>INDEX(Région!K:K,MATCH($A128&amp;$A$97,Région!$J:$J,0))</f>
        <v>0.20833333333333301</v>
      </c>
    </row>
    <row r="129" spans="1:5" x14ac:dyDescent="0.35">
      <c r="A129" t="s">
        <v>190</v>
      </c>
      <c r="B129" s="9">
        <f>INDEX(Région!N:N,MATCH($A129&amp;$A$97,Région!$J:$J,0))</f>
        <v>0</v>
      </c>
      <c r="C129" s="9">
        <f>INDEX(Région!L:L,MATCH($A129&amp;$A$97,Région!$J:$J,0))</f>
        <v>0</v>
      </c>
      <c r="D129" s="9">
        <f>INDEX(Région!M:M,MATCH($A129&amp;$A$97,Région!$J:$J,0))</f>
        <v>0</v>
      </c>
      <c r="E129" s="9">
        <f>INDEX(Région!K:K,MATCH($A129&amp;$A$97,Région!$J:$J,0))</f>
        <v>0</v>
      </c>
    </row>
    <row r="130" spans="1:5" x14ac:dyDescent="0.35">
      <c r="A130" s="49" t="s">
        <v>191</v>
      </c>
      <c r="B130" s="9">
        <f>INDEX(Région!N:N,MATCH($A130&amp;$A$97,Région!$J:$J,0))</f>
        <v>0</v>
      </c>
      <c r="C130" s="9">
        <f>INDEX(Région!L:L,MATCH($A130&amp;$A$97,Région!$J:$J,0))</f>
        <v>0</v>
      </c>
      <c r="D130" s="9">
        <f>INDEX(Région!M:M,MATCH($A130&amp;$A$97,Région!$J:$J,0))</f>
        <v>0</v>
      </c>
      <c r="E130" s="9">
        <f>INDEX(Région!K:K,MATCH($A130&amp;$A$97,Région!$J:$J,0))</f>
        <v>0</v>
      </c>
    </row>
    <row r="131" spans="1:5" x14ac:dyDescent="0.35">
      <c r="A131"/>
    </row>
    <row r="132" spans="1:5" x14ac:dyDescent="0.35">
      <c r="A132" s="33" t="s">
        <v>111</v>
      </c>
      <c r="B132" s="96"/>
      <c r="C132" s="96"/>
    </row>
    <row r="133" spans="1:5" x14ac:dyDescent="0.35">
      <c r="A133" s="105" t="s">
        <v>284</v>
      </c>
    </row>
    <row r="134" spans="1:5" x14ac:dyDescent="0.35">
      <c r="A134" s="105"/>
    </row>
    <row r="135" spans="1:5" x14ac:dyDescent="0.35">
      <c r="A135" s="35" t="s">
        <v>12</v>
      </c>
    </row>
    <row r="136" spans="1:5" x14ac:dyDescent="0.35">
      <c r="A136" s="31"/>
    </row>
    <row r="137" spans="1:5" ht="22" x14ac:dyDescent="0.35">
      <c r="A137" s="31"/>
      <c r="B137" s="93" t="s">
        <v>266</v>
      </c>
      <c r="C137" s="93" t="s">
        <v>269</v>
      </c>
      <c r="D137" s="93" t="s">
        <v>265</v>
      </c>
      <c r="E137" s="93" t="s">
        <v>267</v>
      </c>
    </row>
    <row r="138" spans="1:5" x14ac:dyDescent="0.35">
      <c r="A138" s="37" t="s">
        <v>112</v>
      </c>
      <c r="B138" s="9">
        <f>INDEX(Région!N:N,MATCH($A138&amp;$A$135,Région!$J:$J,0))</f>
        <v>0.66911204006267599</v>
      </c>
      <c r="C138" s="9">
        <f>INDEX(Région!L:L,MATCH($A138&amp;$A$135,Région!$J:$J,0))</f>
        <v>0.72320902608609605</v>
      </c>
      <c r="D138" s="9">
        <f>INDEX(Région!M:M,MATCH($A138&amp;$A$135,Région!$J:$J,0))</f>
        <v>0.72185879894956195</v>
      </c>
      <c r="E138" s="9">
        <f>INDEX(Région!K:K,MATCH($A138&amp;$A$135,Région!$J:$J,0))</f>
        <v>0.77425233898424894</v>
      </c>
    </row>
    <row r="139" spans="1:5" x14ac:dyDescent="0.35">
      <c r="A139" s="37" t="s">
        <v>113</v>
      </c>
      <c r="B139" s="9">
        <f>INDEX(Région!N:N,MATCH($A139&amp;$A$135,Région!$J:$J,0))</f>
        <v>0.221067610343225</v>
      </c>
      <c r="C139" s="9">
        <f>INDEX(Région!L:L,MATCH($A139&amp;$A$135,Région!$J:$J,0))</f>
        <v>0.145780250370106</v>
      </c>
      <c r="D139" s="9">
        <f>INDEX(Région!M:M,MATCH($A139&amp;$A$135,Région!$J:$J,0))</f>
        <v>0.171747765387047</v>
      </c>
      <c r="E139" s="9">
        <f>INDEX(Région!K:K,MATCH($A139&amp;$A$135,Région!$J:$J,0))</f>
        <v>9.7194444688528503E-2</v>
      </c>
    </row>
    <row r="140" spans="1:5" x14ac:dyDescent="0.35">
      <c r="A140" s="37" t="s">
        <v>114</v>
      </c>
      <c r="B140" s="9">
        <f>INDEX(Région!N:N,MATCH($A140&amp;$A$135,Région!$J:$J,0))</f>
        <v>1.11022302462516E-16</v>
      </c>
      <c r="C140" s="9">
        <f>INDEX(Région!L:L,MATCH($A140&amp;$A$135,Région!$J:$J,0))</f>
        <v>1.17581584577036E-3</v>
      </c>
      <c r="D140" s="9">
        <f>INDEX(Région!M:M,MATCH($A140&amp;$A$135,Région!$J:$J,0))</f>
        <v>2.5653876113804298E-2</v>
      </c>
      <c r="E140" s="9">
        <f>INDEX(Région!K:K,MATCH($A140&amp;$A$135,Région!$J:$J,0))</f>
        <v>6.2342084863907599E-3</v>
      </c>
    </row>
    <row r="141" spans="1:5" x14ac:dyDescent="0.35">
      <c r="A141" s="37" t="s">
        <v>115</v>
      </c>
      <c r="B141" s="9">
        <f>INDEX(Région!N:N,MATCH($A141&amp;$A$135,Région!$J:$J,0))</f>
        <v>2.0950574332677802E-3</v>
      </c>
      <c r="C141" s="9">
        <f>INDEX(Région!L:L,MATCH($A141&amp;$A$135,Région!$J:$J,0))</f>
        <v>5.2066349446469396E-3</v>
      </c>
      <c r="D141" s="9">
        <f>INDEX(Région!M:M,MATCH($A141&amp;$A$135,Région!$J:$J,0))</f>
        <v>1.53520793599546E-2</v>
      </c>
      <c r="E141" s="9">
        <f>INDEX(Région!K:K,MATCH($A141&amp;$A$135,Région!$J:$J,0))</f>
        <v>9.24817556165098E-3</v>
      </c>
    </row>
    <row r="142" spans="1:5" x14ac:dyDescent="0.35">
      <c r="A142" s="37" t="s">
        <v>116</v>
      </c>
      <c r="B142" s="9">
        <f>INDEX(Région!N:N,MATCH($A142&amp;$A$135,Région!$J:$J,0))</f>
        <v>6.8159220985475402E-3</v>
      </c>
      <c r="C142" s="9">
        <f>INDEX(Région!L:L,MATCH($A142&amp;$A$135,Région!$J:$J,0))</f>
        <v>1.17581584577036E-3</v>
      </c>
      <c r="D142" s="9">
        <f>INDEX(Région!M:M,MATCH($A142&amp;$A$135,Région!$J:$J,0))</f>
        <v>2.2094497738825599E-2</v>
      </c>
      <c r="E142" s="9">
        <f>INDEX(Région!K:K,MATCH($A142&amp;$A$135,Région!$J:$J,0))</f>
        <v>2.3581266356624501E-2</v>
      </c>
    </row>
    <row r="143" spans="1:5" x14ac:dyDescent="0.35">
      <c r="A143" s="37" t="s">
        <v>117</v>
      </c>
      <c r="B143" s="9">
        <f>INDEX(Région!N:N,MATCH($A143&amp;$A$135,Région!$J:$J,0))</f>
        <v>0.11272790798957499</v>
      </c>
      <c r="C143" s="9">
        <f>INDEX(Région!L:L,MATCH($A143&amp;$A$135,Région!$J:$J,0))</f>
        <v>0.108800729945795</v>
      </c>
      <c r="D143" s="9">
        <f>INDEX(Région!M:M,MATCH($A143&amp;$A$135,Région!$J:$J,0))</f>
        <v>6.9652346512961802E-2</v>
      </c>
      <c r="E143" s="9">
        <f>INDEX(Région!K:K,MATCH($A143&amp;$A$135,Région!$J:$J,0))</f>
        <v>7.9261271752816706E-2</v>
      </c>
    </row>
    <row r="144" spans="1:5" x14ac:dyDescent="0.35">
      <c r="A144" s="37" t="s">
        <v>118</v>
      </c>
      <c r="B144" s="9">
        <f>INDEX(Région!N:N,MATCH($A144&amp;$A$135,Région!$J:$J,0))</f>
        <v>8.9109795318153204E-3</v>
      </c>
      <c r="C144" s="9">
        <f>INDEX(Région!L:L,MATCH($A144&amp;$A$135,Région!$J:$J,0))</f>
        <v>2.2506623128542E-2</v>
      </c>
      <c r="D144" s="9">
        <f>INDEX(Région!M:M,MATCH($A144&amp;$A$135,Région!$J:$J,0))</f>
        <v>4.2387436833004897E-3</v>
      </c>
      <c r="E144" s="9">
        <f>INDEX(Région!K:K,MATCH($A144&amp;$A$135,Région!$J:$J,0))</f>
        <v>8.8335672331272402E-3</v>
      </c>
    </row>
    <row r="145" spans="1:10" x14ac:dyDescent="0.35">
      <c r="A145" s="37" t="s">
        <v>119</v>
      </c>
      <c r="B145" s="9">
        <f>INDEX(Région!N:N,MATCH($A145&amp;$A$135,Région!$J:$J,0))</f>
        <v>1.11022302462516E-16</v>
      </c>
      <c r="C145" s="9">
        <f>INDEX(Région!L:L,MATCH($A145&amp;$A$135,Région!$J:$J,0))</f>
        <v>1.10753283004578E-2</v>
      </c>
      <c r="D145" s="9">
        <f>INDEX(Région!M:M,MATCH($A145&amp;$A$135,Région!$J:$J,0))</f>
        <v>2.02596156720804E-2</v>
      </c>
      <c r="E145" s="9">
        <f>INDEX(Région!K:K,MATCH($A145&amp;$A$135,Région!$J:$J,0))</f>
        <v>7.4973039996093296E-3</v>
      </c>
    </row>
    <row r="146" spans="1:10" x14ac:dyDescent="0.35">
      <c r="A146" s="37" t="s">
        <v>120</v>
      </c>
      <c r="B146" s="9">
        <f>INDEX(Région!N:N,MATCH($A146&amp;$A$135,Région!$J:$J,0))</f>
        <v>8.8481130286802694E-3</v>
      </c>
      <c r="C146" s="9">
        <f>INDEX(Région!L:L,MATCH($A146&amp;$A$135,Région!$J:$J,0))</f>
        <v>1.0091100408619999E-2</v>
      </c>
      <c r="D146" s="9">
        <f>INDEX(Région!M:M,MATCH($A146&amp;$A$135,Région!$J:$J,0))</f>
        <v>0</v>
      </c>
      <c r="E146" s="9">
        <f>INDEX(Région!K:K,MATCH($A146&amp;$A$135,Région!$J:$J,0))</f>
        <v>-2.2204460492503101E-16</v>
      </c>
    </row>
    <row r="147" spans="1:10" x14ac:dyDescent="0.35">
      <c r="A147" s="37"/>
      <c r="G147"/>
      <c r="H147"/>
      <c r="I147"/>
      <c r="J147"/>
    </row>
    <row r="148" spans="1:10" x14ac:dyDescent="0.35">
      <c r="A148" s="35" t="s">
        <v>13</v>
      </c>
      <c r="G148"/>
      <c r="H148"/>
      <c r="I148"/>
      <c r="J148"/>
    </row>
    <row r="149" spans="1:10" x14ac:dyDescent="0.35">
      <c r="A149" s="31"/>
    </row>
    <row r="150" spans="1:10" ht="22" x14ac:dyDescent="0.35">
      <c r="A150" s="31"/>
      <c r="B150" s="93" t="s">
        <v>266</v>
      </c>
      <c r="C150" s="93" t="s">
        <v>269</v>
      </c>
      <c r="D150" s="93" t="s">
        <v>265</v>
      </c>
      <c r="E150" s="93" t="s">
        <v>267</v>
      </c>
    </row>
    <row r="151" spans="1:10" x14ac:dyDescent="0.35">
      <c r="A151" s="37" t="s">
        <v>112</v>
      </c>
      <c r="B151" s="9">
        <f>INDEX(Région!N:N,MATCH($A151&amp;$A$148,Région!$J:$J,0))</f>
        <v>0.81818181818181801</v>
      </c>
      <c r="C151" s="9">
        <f>INDEX(Région!L:L,MATCH($A151&amp;$A$148,Région!$J:$J,0))</f>
        <v>0.74698795180722899</v>
      </c>
      <c r="D151" s="9">
        <f>INDEX(Région!M:M,MATCH($A151&amp;$A$148,Région!$J:$J,0))</f>
        <v>0.94444444444444497</v>
      </c>
      <c r="E151" s="9">
        <f>INDEX(Région!K:K,MATCH($A151&amp;$A$148,Région!$J:$J,0))</f>
        <v>0.85714285714285698</v>
      </c>
    </row>
    <row r="152" spans="1:10" x14ac:dyDescent="0.35">
      <c r="A152" s="37" t="s">
        <v>113</v>
      </c>
      <c r="B152" s="9">
        <f>INDEX(Région!N:N,MATCH($A152&amp;$A$148,Région!$J:$J,0))</f>
        <v>7.2727272727272696E-2</v>
      </c>
      <c r="C152" s="9">
        <f>INDEX(Région!L:L,MATCH($A152&amp;$A$148,Région!$J:$J,0))</f>
        <v>0.132530120481928</v>
      </c>
      <c r="D152" s="9">
        <f>INDEX(Région!M:M,MATCH($A152&amp;$A$148,Région!$J:$J,0))</f>
        <v>3.7037037037037E-2</v>
      </c>
      <c r="E152" s="9">
        <f>INDEX(Région!K:K,MATCH($A152&amp;$A$148,Région!$J:$J,0))</f>
        <v>9.5238095238095205E-2</v>
      </c>
    </row>
    <row r="153" spans="1:10" x14ac:dyDescent="0.35">
      <c r="A153" s="37" t="s">
        <v>114</v>
      </c>
      <c r="B153" s="9">
        <f>INDEX(Région!N:N,MATCH($A153&amp;$A$148,Région!$J:$J,0))</f>
        <v>0</v>
      </c>
      <c r="C153" s="9">
        <f>INDEX(Région!L:L,MATCH($A153&amp;$A$148,Région!$J:$J,0))</f>
        <v>0</v>
      </c>
      <c r="D153" s="9">
        <f>INDEX(Région!M:M,MATCH($A153&amp;$A$148,Région!$J:$J,0))</f>
        <v>9.2592592592592605E-3</v>
      </c>
      <c r="E153" s="9">
        <f>INDEX(Région!K:K,MATCH($A153&amp;$A$148,Région!$J:$J,0))</f>
        <v>0</v>
      </c>
    </row>
    <row r="154" spans="1:10" x14ac:dyDescent="0.35">
      <c r="A154" s="37" t="s">
        <v>115</v>
      </c>
      <c r="B154" s="9">
        <f>INDEX(Région!N:N,MATCH($A154&amp;$A$148,Région!$J:$J,0))</f>
        <v>0</v>
      </c>
      <c r="C154" s="9">
        <f>INDEX(Région!L:L,MATCH($A154&amp;$A$148,Région!$J:$J,0))</f>
        <v>1.20481927710843E-2</v>
      </c>
      <c r="D154" s="9">
        <f>INDEX(Région!M:M,MATCH($A154&amp;$A$148,Région!$J:$J,0))</f>
        <v>-2.2204460492503101E-16</v>
      </c>
      <c r="E154" s="9">
        <f>INDEX(Région!K:K,MATCH($A154&amp;$A$148,Région!$J:$J,0))</f>
        <v>0</v>
      </c>
    </row>
    <row r="155" spans="1:10" x14ac:dyDescent="0.35">
      <c r="A155" s="37" t="s">
        <v>116</v>
      </c>
      <c r="B155" s="9">
        <f>INDEX(Région!N:N,MATCH($A155&amp;$A$148,Région!$J:$J,0))</f>
        <v>1.8181818181818198E-2</v>
      </c>
      <c r="C155" s="9">
        <f>INDEX(Région!L:L,MATCH($A155&amp;$A$148,Région!$J:$J,0))</f>
        <v>0</v>
      </c>
      <c r="D155" s="9">
        <f>INDEX(Région!M:M,MATCH($A155&amp;$A$148,Région!$J:$J,0))</f>
        <v>-2.2204460492503101E-16</v>
      </c>
      <c r="E155" s="9">
        <f>INDEX(Région!K:K,MATCH($A155&amp;$A$148,Région!$J:$J,0))</f>
        <v>1.1904761904761901E-2</v>
      </c>
    </row>
    <row r="156" spans="1:10" x14ac:dyDescent="0.35">
      <c r="A156" s="37" t="s">
        <v>117</v>
      </c>
      <c r="B156" s="9">
        <f>INDEX(Région!N:N,MATCH($A156&amp;$A$148,Région!$J:$J,0))</f>
        <v>3.6363636363636397E-2</v>
      </c>
      <c r="C156" s="9">
        <f>INDEX(Région!L:L,MATCH($A156&amp;$A$148,Région!$J:$J,0))</f>
        <v>4.81927710843374E-2</v>
      </c>
      <c r="D156" s="9">
        <f>INDEX(Région!M:M,MATCH($A156&amp;$A$148,Région!$J:$J,0))</f>
        <v>-2.2204460492503101E-16</v>
      </c>
      <c r="E156" s="9">
        <f>INDEX(Région!K:K,MATCH($A156&amp;$A$148,Région!$J:$J,0))</f>
        <v>3.5714285714285698E-2</v>
      </c>
    </row>
    <row r="157" spans="1:10" x14ac:dyDescent="0.35">
      <c r="A157" s="37" t="s">
        <v>118</v>
      </c>
      <c r="B157" s="9">
        <f>INDEX(Région!N:N,MATCH($A157&amp;$A$148,Région!$J:$J,0))</f>
        <v>5.4545454545454501E-2</v>
      </c>
      <c r="C157" s="9">
        <f>INDEX(Région!L:L,MATCH($A157&amp;$A$148,Région!$J:$J,0))</f>
        <v>3.6144578313252997E-2</v>
      </c>
      <c r="D157" s="9">
        <f>INDEX(Région!M:M,MATCH($A157&amp;$A$148,Région!$J:$J,0))</f>
        <v>9.2592592592592605E-3</v>
      </c>
      <c r="E157" s="9">
        <f>INDEX(Région!K:K,MATCH($A157&amp;$A$148,Région!$J:$J,0))</f>
        <v>0</v>
      </c>
    </row>
    <row r="158" spans="1:10" x14ac:dyDescent="0.35">
      <c r="A158" s="37" t="s">
        <v>119</v>
      </c>
      <c r="B158" s="9">
        <f>INDEX(Région!N:N,MATCH($A158&amp;$A$148,Région!$J:$J,0))</f>
        <v>1.8181818181818198E-2</v>
      </c>
      <c r="C158" s="9">
        <f>INDEX(Région!L:L,MATCH($A158&amp;$A$148,Région!$J:$J,0))</f>
        <v>2.40963855421687E-2</v>
      </c>
      <c r="D158" s="9">
        <f>INDEX(Région!M:M,MATCH($A158&amp;$A$148,Région!$J:$J,0))</f>
        <v>-2.2204460492503101E-16</v>
      </c>
      <c r="E158" s="9">
        <f>INDEX(Région!K:K,MATCH($A158&amp;$A$148,Région!$J:$J,0))</f>
        <v>2.3809523809523801E-2</v>
      </c>
    </row>
    <row r="159" spans="1:10" x14ac:dyDescent="0.35">
      <c r="A159" s="37" t="s">
        <v>120</v>
      </c>
      <c r="B159" s="9">
        <f>INDEX(Région!N:N,MATCH($A159&amp;$A$148,Région!$J:$J,0))</f>
        <v>0</v>
      </c>
      <c r="C159" s="9">
        <f>INDEX(Région!L:L,MATCH($A159&amp;$A$148,Région!$J:$J,0))</f>
        <v>0</v>
      </c>
      <c r="D159" s="9">
        <f>INDEX(Région!M:M,MATCH($A159&amp;$A$148,Région!$J:$J,0))</f>
        <v>-2.2204460492503101E-16</v>
      </c>
      <c r="E159" s="9">
        <f>INDEX(Région!K:K,MATCH($A159&amp;$A$148,Région!$J:$J,0))</f>
        <v>0</v>
      </c>
    </row>
    <row r="160" spans="1:10" x14ac:dyDescent="0.35">
      <c r="A160" s="37"/>
    </row>
    <row r="161" spans="1:10" x14ac:dyDescent="0.35">
      <c r="A161" s="37"/>
    </row>
    <row r="162" spans="1:10" x14ac:dyDescent="0.35">
      <c r="A162" s="35" t="s">
        <v>49</v>
      </c>
      <c r="G162"/>
      <c r="H162"/>
      <c r="I162"/>
      <c r="J162"/>
    </row>
    <row r="163" spans="1:10" x14ac:dyDescent="0.35">
      <c r="A163" s="41"/>
      <c r="G163"/>
      <c r="H163"/>
      <c r="I163"/>
      <c r="J163"/>
    </row>
    <row r="164" spans="1:10" ht="22" x14ac:dyDescent="0.35">
      <c r="A164"/>
      <c r="B164" s="93" t="s">
        <v>266</v>
      </c>
      <c r="C164" s="93" t="s">
        <v>269</v>
      </c>
      <c r="D164" s="93" t="s">
        <v>265</v>
      </c>
      <c r="E164" s="93" t="s">
        <v>267</v>
      </c>
    </row>
    <row r="165" spans="1:10" x14ac:dyDescent="0.35">
      <c r="A165" s="37" t="s">
        <v>112</v>
      </c>
      <c r="B165" s="9">
        <f>INDEX(Région!N:N,MATCH($A165&amp;$A$162,Région!$J:$J,0))</f>
        <v>0.78571428571428603</v>
      </c>
      <c r="C165" s="9">
        <f>INDEX(Région!L:L,MATCH($A165&amp;$A$162,Région!$J:$J,0))</f>
        <v>0.92</v>
      </c>
      <c r="D165" s="9">
        <f>INDEX(Région!M:M,MATCH($A165&amp;$A$162,Région!$J:$J,0))</f>
        <v>0.81818181818181801</v>
      </c>
      <c r="E165" s="9">
        <f>INDEX(Région!K:K,MATCH($A165&amp;$A$162,Région!$J:$J,0))</f>
        <v>0.8125</v>
      </c>
    </row>
    <row r="166" spans="1:10" x14ac:dyDescent="0.35">
      <c r="A166" s="37" t="s">
        <v>113</v>
      </c>
      <c r="B166" s="9">
        <f>INDEX(Région!N:N,MATCH($A166&amp;$A$162,Région!$J:$J,0))</f>
        <v>0</v>
      </c>
      <c r="C166" s="9">
        <f>INDEX(Région!L:L,MATCH($A166&amp;$A$162,Région!$J:$J,0))</f>
        <v>0.04</v>
      </c>
      <c r="D166" s="9">
        <f>INDEX(Région!M:M,MATCH($A166&amp;$A$162,Région!$J:$J,0))</f>
        <v>9.0909090909090898E-2</v>
      </c>
      <c r="E166" s="9">
        <f>INDEX(Région!K:K,MATCH($A166&amp;$A$162,Région!$J:$J,0))</f>
        <v>6.25E-2</v>
      </c>
    </row>
    <row r="167" spans="1:10" x14ac:dyDescent="0.35">
      <c r="A167" s="37" t="s">
        <v>114</v>
      </c>
      <c r="B167" s="9">
        <f>INDEX(Région!N:N,MATCH($A167&amp;$A$162,Région!$J:$J,0))</f>
        <v>0</v>
      </c>
      <c r="C167" s="9">
        <f>INDEX(Région!L:L,MATCH($A167&amp;$A$162,Région!$J:$J,0))</f>
        <v>0</v>
      </c>
      <c r="D167" s="9">
        <f>INDEX(Région!M:M,MATCH($A167&amp;$A$162,Région!$J:$J,0))</f>
        <v>1.11022302462516E-16</v>
      </c>
      <c r="E167" s="9">
        <f>INDEX(Région!K:K,MATCH($A167&amp;$A$162,Région!$J:$J,0))</f>
        <v>0</v>
      </c>
    </row>
    <row r="168" spans="1:10" x14ac:dyDescent="0.35">
      <c r="A168" s="37" t="s">
        <v>115</v>
      </c>
      <c r="B168" s="9">
        <f>INDEX(Région!N:N,MATCH($A168&amp;$A$162,Région!$J:$J,0))</f>
        <v>0</v>
      </c>
      <c r="C168" s="9">
        <f>INDEX(Région!L:L,MATCH($A168&amp;$A$162,Région!$J:$J,0))</f>
        <v>0</v>
      </c>
      <c r="D168" s="9">
        <f>INDEX(Région!M:M,MATCH($A168&amp;$A$162,Région!$J:$J,0))</f>
        <v>1.11022302462516E-16</v>
      </c>
      <c r="E168" s="9">
        <f>INDEX(Région!K:K,MATCH($A168&amp;$A$162,Région!$J:$J,0))</f>
        <v>6.25E-2</v>
      </c>
    </row>
    <row r="169" spans="1:10" x14ac:dyDescent="0.35">
      <c r="A169" s="37" t="s">
        <v>116</v>
      </c>
      <c r="B169" s="9">
        <f>INDEX(Région!N:N,MATCH($A169&amp;$A$162,Région!$J:$J,0))</f>
        <v>0</v>
      </c>
      <c r="C169" s="9">
        <f>INDEX(Région!L:L,MATCH($A169&amp;$A$162,Région!$J:$J,0))</f>
        <v>0</v>
      </c>
      <c r="D169" s="9">
        <f>INDEX(Région!M:M,MATCH($A169&amp;$A$162,Région!$J:$J,0))</f>
        <v>1.11022302462516E-16</v>
      </c>
      <c r="E169" s="9">
        <f>INDEX(Région!K:K,MATCH($A169&amp;$A$162,Région!$J:$J,0))</f>
        <v>6.25E-2</v>
      </c>
    </row>
    <row r="170" spans="1:10" x14ac:dyDescent="0.35">
      <c r="A170" s="37" t="s">
        <v>117</v>
      </c>
      <c r="B170" s="9">
        <f>INDEX(Région!N:N,MATCH($A170&amp;$A$162,Région!$J:$J,0))</f>
        <v>7.1428571428571397E-2</v>
      </c>
      <c r="C170" s="9">
        <f>INDEX(Région!L:L,MATCH($A170&amp;$A$162,Région!$J:$J,0))</f>
        <v>0.04</v>
      </c>
      <c r="D170" s="9">
        <f>INDEX(Région!M:M,MATCH($A170&amp;$A$162,Région!$J:$J,0))</f>
        <v>1.11022302462516E-16</v>
      </c>
      <c r="E170" s="9">
        <f>INDEX(Région!K:K,MATCH($A170&amp;$A$162,Région!$J:$J,0))</f>
        <v>0.125</v>
      </c>
    </row>
    <row r="171" spans="1:10" x14ac:dyDescent="0.35">
      <c r="A171" s="37" t="s">
        <v>118</v>
      </c>
      <c r="B171" s="9">
        <f>INDEX(Région!N:N,MATCH($A171&amp;$A$162,Région!$J:$J,0))</f>
        <v>0</v>
      </c>
      <c r="C171" s="9">
        <f>INDEX(Région!L:L,MATCH($A171&amp;$A$162,Région!$J:$J,0))</f>
        <v>0</v>
      </c>
      <c r="D171" s="9">
        <f>INDEX(Région!M:M,MATCH($A171&amp;$A$162,Région!$J:$J,0))</f>
        <v>9.0909090909090898E-2</v>
      </c>
      <c r="E171" s="9">
        <f>INDEX(Région!K:K,MATCH($A171&amp;$A$162,Région!$J:$J,0))</f>
        <v>0</v>
      </c>
    </row>
    <row r="172" spans="1:10" x14ac:dyDescent="0.35">
      <c r="A172" s="37" t="s">
        <v>119</v>
      </c>
      <c r="B172" s="9">
        <f>INDEX(Région!N:N,MATCH($A172&amp;$A$162,Région!$J:$J,0))</f>
        <v>7.1428571428571397E-2</v>
      </c>
      <c r="C172" s="9">
        <f>INDEX(Région!L:L,MATCH($A172&amp;$A$162,Région!$J:$J,0))</f>
        <v>0</v>
      </c>
      <c r="D172" s="9">
        <f>INDEX(Région!M:M,MATCH($A172&amp;$A$162,Région!$J:$J,0))</f>
        <v>1.11022302462516E-16</v>
      </c>
      <c r="E172" s="9">
        <f>INDEX(Région!K:K,MATCH($A172&amp;$A$162,Région!$J:$J,0))</f>
        <v>0</v>
      </c>
    </row>
    <row r="173" spans="1:10" x14ac:dyDescent="0.35">
      <c r="A173" s="37" t="s">
        <v>120</v>
      </c>
      <c r="B173" s="9">
        <f>INDEX(Région!N:N,MATCH($A173&amp;$A$162,Région!$J:$J,0))</f>
        <v>7.1428571428571397E-2</v>
      </c>
      <c r="C173" s="9">
        <f>INDEX(Région!L:L,MATCH($A173&amp;$A$162,Région!$J:$J,0))</f>
        <v>0</v>
      </c>
      <c r="D173" s="9">
        <f>INDEX(Région!M:M,MATCH($A173&amp;$A$162,Région!$J:$J,0))</f>
        <v>1.11022302462516E-16</v>
      </c>
      <c r="E173" s="9">
        <f>INDEX(Région!K:K,MATCH($A173&amp;$A$162,Région!$J:$J,0))</f>
        <v>0</v>
      </c>
    </row>
    <row r="174" spans="1:10" x14ac:dyDescent="0.35">
      <c r="A174" s="37"/>
    </row>
    <row r="175" spans="1:10" x14ac:dyDescent="0.35">
      <c r="A175"/>
    </row>
    <row r="176" spans="1:10" x14ac:dyDescent="0.35">
      <c r="A176" s="33" t="s">
        <v>195</v>
      </c>
      <c r="B176" s="96"/>
      <c r="C176" s="96"/>
      <c r="D176" s="96"/>
    </row>
    <row r="177" spans="1:10" x14ac:dyDescent="0.35">
      <c r="A177" s="105" t="s">
        <v>284</v>
      </c>
      <c r="G177"/>
      <c r="H177"/>
      <c r="I177"/>
      <c r="J177"/>
    </row>
    <row r="178" spans="1:10" x14ac:dyDescent="0.35">
      <c r="A178" s="105"/>
      <c r="G178"/>
      <c r="H178"/>
      <c r="I178"/>
      <c r="J178"/>
    </row>
    <row r="179" spans="1:10" x14ac:dyDescent="0.35">
      <c r="A179" s="35" t="s">
        <v>12</v>
      </c>
      <c r="G179"/>
      <c r="H179"/>
      <c r="I179"/>
      <c r="J179"/>
    </row>
    <row r="180" spans="1:10" x14ac:dyDescent="0.35">
      <c r="A180" s="31"/>
      <c r="G180"/>
      <c r="H180"/>
      <c r="I180"/>
      <c r="J180"/>
    </row>
    <row r="181" spans="1:10" ht="22" x14ac:dyDescent="0.35">
      <c r="A181" s="31"/>
      <c r="B181" s="93" t="s">
        <v>266</v>
      </c>
      <c r="C181" s="93" t="s">
        <v>269</v>
      </c>
      <c r="D181" s="93" t="s">
        <v>265</v>
      </c>
      <c r="E181" s="93" t="s">
        <v>267</v>
      </c>
    </row>
    <row r="182" spans="1:10" x14ac:dyDescent="0.35">
      <c r="A182" s="49" t="s">
        <v>199</v>
      </c>
      <c r="B182" s="9">
        <f>INDEX(Région!N:N,MATCH($A182&amp;$A$179,Région!$J:$J,0))</f>
        <v>6.8862488933944893E-2</v>
      </c>
      <c r="C182" s="9">
        <f>INDEX(Région!L:L,MATCH($A182&amp;$A$179,Région!$J:$J,0))</f>
        <v>5.9827758706759798E-2</v>
      </c>
      <c r="D182" s="9">
        <f>INDEX(Région!M:M,MATCH($A182&amp;$A$179,Région!$J:$J,0))</f>
        <v>5.6377758476213603E-2</v>
      </c>
      <c r="E182" s="9">
        <f>INDEX(Région!K:K,MATCH($A182&amp;$A$179,Région!$J:$J,0))</f>
        <v>0.13839205702110899</v>
      </c>
    </row>
    <row r="183" spans="1:10" x14ac:dyDescent="0.35">
      <c r="A183" t="s">
        <v>198</v>
      </c>
      <c r="B183" s="9">
        <f>INDEX(Région!N:N,MATCH($A183&amp;$A$179,Région!$J:$J,0))</f>
        <v>0.93113751106605502</v>
      </c>
      <c r="C183" s="9">
        <f>INDEX(Région!L:L,MATCH($A183&amp;$A$179,Région!$J:$J,0))</f>
        <v>0.94017224129323995</v>
      </c>
      <c r="D183" s="9">
        <f>INDEX(Région!M:M,MATCH($A183&amp;$A$179,Région!$J:$J,0))</f>
        <v>0.93904829258773803</v>
      </c>
      <c r="E183" s="9">
        <f>INDEX(Région!K:K,MATCH($A183&amp;$A$179,Région!$J:$J,0))</f>
        <v>0.86160794297889098</v>
      </c>
    </row>
    <row r="184" spans="1:10" x14ac:dyDescent="0.35">
      <c r="A184" t="s">
        <v>196</v>
      </c>
      <c r="B184" s="9">
        <f>INDEX(Région!N:N,MATCH($A184&amp;$A$179,Région!$J:$J,0))</f>
        <v>0</v>
      </c>
      <c r="C184" s="9">
        <f>INDEX(Région!L:L,MATCH($A184&amp;$A$179,Région!$J:$J,0))</f>
        <v>0</v>
      </c>
      <c r="D184" s="9">
        <f>INDEX(Région!M:M,MATCH($A184&amp;$A$179,Région!$J:$J,0))</f>
        <v>0</v>
      </c>
      <c r="E184" s="9">
        <f>INDEX(Région!K:K,MATCH($A184&amp;$A$179,Région!$J:$J,0))</f>
        <v>0</v>
      </c>
    </row>
    <row r="185" spans="1:10" x14ac:dyDescent="0.35">
      <c r="A185" s="47" t="s">
        <v>197</v>
      </c>
      <c r="B185" s="9">
        <f>INDEX(Région!N:N,MATCH($A185&amp;$A$179,Région!$J:$J,0))</f>
        <v>0</v>
      </c>
      <c r="C185" s="9">
        <f>INDEX(Région!L:L,MATCH($A185&amp;$A$179,Région!$J:$J,0))</f>
        <v>0</v>
      </c>
      <c r="D185" s="9">
        <f>INDEX(Région!M:M,MATCH($A185&amp;$A$179,Région!$J:$J,0))</f>
        <v>4.5739489360485603E-3</v>
      </c>
      <c r="E185" s="9">
        <f>INDEX(Région!K:K,MATCH($A185&amp;$A$179,Région!$J:$J,0))</f>
        <v>0</v>
      </c>
    </row>
    <row r="186" spans="1:10" x14ac:dyDescent="0.35">
      <c r="A186"/>
    </row>
    <row r="187" spans="1:10" x14ac:dyDescent="0.35">
      <c r="A187" s="35" t="s">
        <v>13</v>
      </c>
    </row>
    <row r="188" spans="1:10" x14ac:dyDescent="0.35">
      <c r="A188" s="31"/>
    </row>
    <row r="189" spans="1:10" ht="22" x14ac:dyDescent="0.35">
      <c r="A189" s="31"/>
      <c r="B189" s="93" t="s">
        <v>266</v>
      </c>
      <c r="C189" s="93" t="s">
        <v>269</v>
      </c>
      <c r="D189" s="93" t="s">
        <v>265</v>
      </c>
      <c r="E189" s="93" t="s">
        <v>267</v>
      </c>
    </row>
    <row r="190" spans="1:10" x14ac:dyDescent="0.35">
      <c r="A190" s="49" t="s">
        <v>199</v>
      </c>
      <c r="B190" s="9">
        <f>INDEX(Région!N:N,MATCH($A190&amp;$A$187,Région!$J:$J,0))</f>
        <v>0.157894736842105</v>
      </c>
      <c r="C190" s="9">
        <f>INDEX(Région!L:L,MATCH($A190&amp;$A$187,Région!$J:$J,0))</f>
        <v>0.214285714285714</v>
      </c>
      <c r="D190" s="9">
        <f>INDEX(Région!M:M,MATCH($A190&amp;$A$187,Région!$J:$J,0))</f>
        <v>0</v>
      </c>
      <c r="E190" s="9">
        <f>INDEX(Région!K:K,MATCH($A190&amp;$A$187,Région!$J:$J,0))</f>
        <v>0</v>
      </c>
    </row>
    <row r="191" spans="1:10" x14ac:dyDescent="0.35">
      <c r="A191" t="s">
        <v>198</v>
      </c>
      <c r="B191" s="9">
        <f>INDEX(Région!N:N,MATCH($A191&amp;$A$187,Région!$J:$J,0))</f>
        <v>0.84210526315789502</v>
      </c>
      <c r="C191" s="9">
        <f>INDEX(Région!L:L,MATCH($A191&amp;$A$187,Région!$J:$J,0))</f>
        <v>0.71428571428571397</v>
      </c>
      <c r="D191" s="9">
        <f>INDEX(Région!M:M,MATCH($A191&amp;$A$187,Région!$J:$J,0))</f>
        <v>1</v>
      </c>
      <c r="E191" s="9">
        <f>INDEX(Région!K:K,MATCH($A191&amp;$A$187,Région!$J:$J,0))</f>
        <v>1</v>
      </c>
    </row>
    <row r="192" spans="1:10" x14ac:dyDescent="0.35">
      <c r="A192" t="s">
        <v>196</v>
      </c>
      <c r="B192" s="9">
        <f>INDEX(Région!N:N,MATCH($A192&amp;$A$187,Région!$J:$J,0))</f>
        <v>0</v>
      </c>
      <c r="C192" s="9">
        <f>INDEX(Région!L:L,MATCH($A192&amp;$A$187,Région!$J:$J,0))</f>
        <v>7.1428571428571397E-2</v>
      </c>
      <c r="D192" s="9">
        <f>INDEX(Région!M:M,MATCH($A192&amp;$A$187,Région!$J:$J,0))</f>
        <v>0</v>
      </c>
      <c r="E192" s="9">
        <f>INDEX(Région!K:K,MATCH($A192&amp;$A$187,Région!$J:$J,0))</f>
        <v>0</v>
      </c>
    </row>
    <row r="193" spans="1:10" x14ac:dyDescent="0.35">
      <c r="A193" s="47" t="s">
        <v>197</v>
      </c>
      <c r="B193" s="9">
        <f>INDEX(Région!N:N,MATCH($A193&amp;$A$187,Région!$J:$J,0))</f>
        <v>0</v>
      </c>
      <c r="C193" s="9">
        <f>INDEX(Région!L:L,MATCH($A193&amp;$A$187,Région!$J:$J,0))</f>
        <v>0</v>
      </c>
      <c r="D193" s="9">
        <f>INDEX(Région!M:M,MATCH($A193&amp;$A$187,Région!$J:$J,0))</f>
        <v>0</v>
      </c>
      <c r="E193" s="9">
        <f>INDEX(Région!K:K,MATCH($A193&amp;$A$187,Région!$J:$J,0))</f>
        <v>0</v>
      </c>
    </row>
    <row r="194" spans="1:10" x14ac:dyDescent="0.35">
      <c r="A194" s="49"/>
    </row>
    <row r="195" spans="1:10" x14ac:dyDescent="0.35">
      <c r="A195" s="35" t="s">
        <v>49</v>
      </c>
    </row>
    <row r="196" spans="1:10" x14ac:dyDescent="0.35">
      <c r="A196" s="31"/>
    </row>
    <row r="197" spans="1:10" ht="22" x14ac:dyDescent="0.35">
      <c r="A197" s="31"/>
      <c r="B197" s="93" t="s">
        <v>266</v>
      </c>
      <c r="C197" s="93" t="s">
        <v>269</v>
      </c>
      <c r="D197" s="93" t="s">
        <v>265</v>
      </c>
      <c r="E197" s="93" t="s">
        <v>267</v>
      </c>
    </row>
    <row r="198" spans="1:10" x14ac:dyDescent="0.35">
      <c r="A198" s="49" t="s">
        <v>199</v>
      </c>
      <c r="B198" s="9">
        <f>INDEX(Région!N:N,MATCH($A198&amp;$A$195,Région!$J:$J,0))</f>
        <v>0</v>
      </c>
      <c r="C198" s="9">
        <f>INDEX(Région!L:L,MATCH($A198&amp;$A$195,Région!$J:$J,0))</f>
        <v>0</v>
      </c>
      <c r="D198" s="9">
        <f>INDEX(Région!M:M,MATCH($A198&amp;$A$195,Région!$J:$J,0))</f>
        <v>0</v>
      </c>
      <c r="E198" s="9">
        <f>INDEX(Région!K:K,MATCH($A198&amp;$A$195,Région!$J:$J,0))</f>
        <v>0</v>
      </c>
    </row>
    <row r="199" spans="1:10" x14ac:dyDescent="0.35">
      <c r="A199" t="s">
        <v>198</v>
      </c>
      <c r="B199" s="9">
        <f>INDEX(Région!N:N,MATCH($A199&amp;$A$195,Région!$J:$J,0))</f>
        <v>0</v>
      </c>
      <c r="C199" s="9">
        <f>INDEX(Région!L:L,MATCH($A199&amp;$A$195,Région!$J:$J,0))</f>
        <v>1</v>
      </c>
      <c r="D199" s="9">
        <f>INDEX(Région!M:M,MATCH($A199&amp;$A$195,Région!$J:$J,0))</f>
        <v>1</v>
      </c>
      <c r="E199" s="9">
        <f>INDEX(Région!K:K,MATCH($A199&amp;$A$195,Région!$J:$J,0))</f>
        <v>1</v>
      </c>
    </row>
    <row r="200" spans="1:10" x14ac:dyDescent="0.35">
      <c r="A200" t="s">
        <v>196</v>
      </c>
      <c r="B200" s="9">
        <f>INDEX(Région!N:N,MATCH($A200&amp;$A$195,Région!$J:$J,0))</f>
        <v>0</v>
      </c>
      <c r="C200" s="9">
        <f>INDEX(Région!L:L,MATCH($A200&amp;$A$195,Région!$J:$J,0))</f>
        <v>0</v>
      </c>
      <c r="D200" s="9">
        <f>INDEX(Région!M:M,MATCH($A200&amp;$A$195,Région!$J:$J,0))</f>
        <v>0</v>
      </c>
      <c r="E200" s="9">
        <f>INDEX(Région!K:K,MATCH($A200&amp;$A$195,Région!$J:$J,0))</f>
        <v>0</v>
      </c>
    </row>
    <row r="201" spans="1:10" x14ac:dyDescent="0.35">
      <c r="A201" s="47" t="s">
        <v>197</v>
      </c>
      <c r="B201" s="9">
        <f>INDEX(Région!N:N,MATCH($A201&amp;$A$195,Région!$J:$J,0))</f>
        <v>0</v>
      </c>
      <c r="C201" s="9">
        <f>INDEX(Région!L:L,MATCH($A201&amp;$A$195,Région!$J:$J,0))</f>
        <v>0</v>
      </c>
      <c r="D201" s="9">
        <f>INDEX(Région!M:M,MATCH($A201&amp;$A$195,Région!$J:$J,0))</f>
        <v>0</v>
      </c>
      <c r="E201" s="9">
        <f>INDEX(Région!K:K,MATCH($A201&amp;$A$195,Région!$J:$J,0))</f>
        <v>0</v>
      </c>
    </row>
    <row r="202" spans="1:10" x14ac:dyDescent="0.35">
      <c r="A202" s="99"/>
    </row>
    <row r="203" spans="1:10" x14ac:dyDescent="0.35">
      <c r="A203"/>
      <c r="G203"/>
      <c r="H203"/>
      <c r="I203"/>
      <c r="J203"/>
    </row>
    <row r="204" spans="1:10" x14ac:dyDescent="0.35">
      <c r="A204"/>
      <c r="G204"/>
      <c r="H204"/>
      <c r="I204"/>
      <c r="J204"/>
    </row>
    <row r="205" spans="1:10" x14ac:dyDescent="0.35">
      <c r="A205" s="33" t="s">
        <v>201</v>
      </c>
      <c r="G205"/>
      <c r="H205"/>
      <c r="I205"/>
      <c r="J205"/>
    </row>
    <row r="206" spans="1:10" x14ac:dyDescent="0.35">
      <c r="A206" s="105" t="s">
        <v>284</v>
      </c>
      <c r="G206"/>
      <c r="H206"/>
      <c r="I206"/>
      <c r="J206"/>
    </row>
    <row r="207" spans="1:10" x14ac:dyDescent="0.35">
      <c r="A207" s="105"/>
      <c r="G207"/>
      <c r="H207"/>
      <c r="I207"/>
      <c r="J207"/>
    </row>
    <row r="208" spans="1:10" x14ac:dyDescent="0.35">
      <c r="A208" s="35" t="s">
        <v>12</v>
      </c>
      <c r="G208"/>
      <c r="H208"/>
      <c r="I208"/>
      <c r="J208"/>
    </row>
    <row r="209" spans="1:6" x14ac:dyDescent="0.35">
      <c r="A209" s="31"/>
      <c r="B209" s="67"/>
      <c r="C209" s="67"/>
      <c r="D209" s="67"/>
      <c r="E209" s="67"/>
      <c r="F209" s="98"/>
    </row>
    <row r="210" spans="1:6" ht="22" x14ac:dyDescent="0.35">
      <c r="A210" s="31"/>
      <c r="B210" s="97" t="s">
        <v>266</v>
      </c>
      <c r="C210" s="97" t="s">
        <v>269</v>
      </c>
      <c r="D210" s="97" t="s">
        <v>265</v>
      </c>
      <c r="E210" s="97" t="s">
        <v>267</v>
      </c>
    </row>
    <row r="211" spans="1:6" x14ac:dyDescent="0.35">
      <c r="A211" s="47" t="s">
        <v>205</v>
      </c>
      <c r="B211" s="9">
        <f>INDEX(Région!N:N,MATCH($A211&amp;$A$208,Région!$J:$J,0))</f>
        <v>7.0515369003307807E-2</v>
      </c>
      <c r="C211" s="9">
        <f>INDEX(Région!L:L,MATCH($A211&amp;$A$208,Région!$J:$J,0))</f>
        <v>0.31080814435873</v>
      </c>
      <c r="D211" s="9">
        <f>INDEX(Région!M:M,MATCH($A211&amp;$A$208,Région!$J:$J,0))</f>
        <v>9.5107605290942698E-2</v>
      </c>
      <c r="E211" s="9">
        <f>INDEX(Région!K:K,MATCH($A211&amp;$A$208,Région!$J:$J,0))</f>
        <v>3.9114522743687798E-2</v>
      </c>
    </row>
    <row r="212" spans="1:6" x14ac:dyDescent="0.35">
      <c r="A212" t="s">
        <v>204</v>
      </c>
      <c r="B212" s="9">
        <f>INDEX(Région!N:N,MATCH($A212&amp;$A$208,Région!$J:$J,0))</f>
        <v>0.92948463099669199</v>
      </c>
      <c r="C212" s="9">
        <f>INDEX(Région!L:L,MATCH($A212&amp;$A$208,Région!$J:$J,0))</f>
        <v>0.68142727417395699</v>
      </c>
      <c r="D212" s="9">
        <f>INDEX(Région!M:M,MATCH($A212&amp;$A$208,Région!$J:$J,0))</f>
        <v>0.90203034309817698</v>
      </c>
      <c r="E212" s="9">
        <f>INDEX(Région!K:K,MATCH($A212&amp;$A$208,Région!$J:$J,0))</f>
        <v>0.94619932178543298</v>
      </c>
    </row>
    <row r="213" spans="1:6" x14ac:dyDescent="0.35">
      <c r="A213" s="49" t="s">
        <v>202</v>
      </c>
      <c r="B213" s="9">
        <f>INDEX(Région!N:N,MATCH($A213&amp;$A$208,Région!$J:$J,0))</f>
        <v>0</v>
      </c>
      <c r="C213" s="9">
        <f>INDEX(Région!L:L,MATCH($A213&amp;$A$208,Région!$J:$J,0))</f>
        <v>0</v>
      </c>
      <c r="D213" s="9">
        <f>INDEX(Région!M:M,MATCH($A213&amp;$A$208,Région!$J:$J,0))</f>
        <v>0</v>
      </c>
      <c r="E213" s="9">
        <f>INDEX(Région!K:K,MATCH($A213&amp;$A$208,Région!$J:$J,0))</f>
        <v>0</v>
      </c>
    </row>
    <row r="214" spans="1:6" x14ac:dyDescent="0.35">
      <c r="A214" t="s">
        <v>203</v>
      </c>
      <c r="B214" s="9">
        <f>INDEX(Région!N:N,MATCH($A214&amp;$A$208,Région!$J:$J,0))</f>
        <v>0</v>
      </c>
      <c r="C214" s="9">
        <f>INDEX(Région!L:L,MATCH($A214&amp;$A$208,Région!$J:$J,0))</f>
        <v>7.7645814673128304E-3</v>
      </c>
      <c r="D214" s="9">
        <f>INDEX(Région!M:M,MATCH($A214&amp;$A$208,Région!$J:$J,0))</f>
        <v>2.8620516108799898E-3</v>
      </c>
      <c r="E214" s="9">
        <f>INDEX(Région!K:K,MATCH($A214&amp;$A$208,Région!$J:$J,0))</f>
        <v>1.4686155470878801E-2</v>
      </c>
    </row>
    <row r="215" spans="1:6" x14ac:dyDescent="0.35">
      <c r="A215"/>
    </row>
    <row r="216" spans="1:6" x14ac:dyDescent="0.35">
      <c r="A216" s="35" t="s">
        <v>13</v>
      </c>
    </row>
    <row r="217" spans="1:6" x14ac:dyDescent="0.35">
      <c r="A217" s="31"/>
    </row>
    <row r="218" spans="1:6" ht="22" x14ac:dyDescent="0.35">
      <c r="A218" s="31"/>
      <c r="B218" s="93" t="s">
        <v>266</v>
      </c>
      <c r="C218" s="93" t="s">
        <v>269</v>
      </c>
      <c r="D218" s="93" t="s">
        <v>265</v>
      </c>
      <c r="E218" s="93" t="s">
        <v>267</v>
      </c>
    </row>
    <row r="219" spans="1:6" x14ac:dyDescent="0.35">
      <c r="A219" s="47" t="s">
        <v>205</v>
      </c>
      <c r="B219" s="9">
        <f>INDEX(Région!N:N,MATCH($A219&amp;$A$216,Région!$J:$J,0))</f>
        <v>0.21052631578947401</v>
      </c>
      <c r="C219" s="9">
        <f>INDEX(Région!L:L,MATCH($A219&amp;$A$216,Région!$J:$J,0))</f>
        <v>0.214285714285714</v>
      </c>
      <c r="D219" s="9">
        <f>INDEX(Région!M:M,MATCH($A219&amp;$A$216,Région!$J:$J,0))</f>
        <v>0</v>
      </c>
      <c r="E219" s="9">
        <f>INDEX(Région!K:K,MATCH($A219&amp;$A$216,Région!$J:$J,0))</f>
        <v>0</v>
      </c>
    </row>
    <row r="220" spans="1:6" x14ac:dyDescent="0.35">
      <c r="A220" t="s">
        <v>204</v>
      </c>
      <c r="B220" s="9">
        <f>INDEX(Région!N:N,MATCH($A220&amp;$A$216,Région!$J:$J,0))</f>
        <v>0.78947368421052599</v>
      </c>
      <c r="C220" s="9">
        <f>INDEX(Région!L:L,MATCH($A220&amp;$A$216,Région!$J:$J,0))</f>
        <v>0.78571428571428603</v>
      </c>
      <c r="D220" s="9">
        <f>INDEX(Région!M:M,MATCH($A220&amp;$A$216,Région!$J:$J,0))</f>
        <v>1</v>
      </c>
      <c r="E220" s="9">
        <f>INDEX(Région!K:K,MATCH($A220&amp;$A$216,Région!$J:$J,0))</f>
        <v>1</v>
      </c>
    </row>
    <row r="221" spans="1:6" x14ac:dyDescent="0.35">
      <c r="A221" s="49" t="s">
        <v>202</v>
      </c>
      <c r="B221" s="9">
        <f>INDEX(Région!N:N,MATCH($A221&amp;$A$216,Région!$J:$J,0))</f>
        <v>0</v>
      </c>
      <c r="C221" s="9">
        <f>INDEX(Région!L:L,MATCH($A221&amp;$A$216,Région!$J:$J,0))</f>
        <v>0</v>
      </c>
      <c r="D221" s="9">
        <f>INDEX(Région!M:M,MATCH($A221&amp;$A$216,Région!$J:$J,0))</f>
        <v>0</v>
      </c>
      <c r="E221" s="9">
        <f>INDEX(Région!K:K,MATCH($A221&amp;$A$216,Région!$J:$J,0))</f>
        <v>0</v>
      </c>
    </row>
    <row r="222" spans="1:6" x14ac:dyDescent="0.35">
      <c r="A222" t="s">
        <v>203</v>
      </c>
      <c r="B222" s="9">
        <f>INDEX(Région!N:N,MATCH($A222&amp;$A$216,Région!$J:$J,0))</f>
        <v>0</v>
      </c>
      <c r="C222" s="9">
        <f>INDEX(Région!L:L,MATCH($A222&amp;$A$216,Région!$J:$J,0))</f>
        <v>0</v>
      </c>
      <c r="D222" s="9">
        <f>INDEX(Région!M:M,MATCH($A222&amp;$A$216,Région!$J:$J,0))</f>
        <v>0</v>
      </c>
      <c r="E222" s="9">
        <f>INDEX(Région!K:K,MATCH($A222&amp;$A$216,Région!$J:$J,0))</f>
        <v>0</v>
      </c>
    </row>
    <row r="223" spans="1:6" x14ac:dyDescent="0.35">
      <c r="A223" s="49"/>
    </row>
    <row r="224" spans="1:6" x14ac:dyDescent="0.35">
      <c r="A224" s="35" t="s">
        <v>49</v>
      </c>
    </row>
    <row r="225" spans="1:10" x14ac:dyDescent="0.35">
      <c r="A225" s="31"/>
    </row>
    <row r="226" spans="1:10" ht="22" x14ac:dyDescent="0.35">
      <c r="A226" s="31"/>
      <c r="B226" s="93" t="s">
        <v>266</v>
      </c>
      <c r="C226" s="93" t="s">
        <v>269</v>
      </c>
      <c r="D226" s="93" t="s">
        <v>265</v>
      </c>
      <c r="E226" s="93" t="s">
        <v>267</v>
      </c>
    </row>
    <row r="227" spans="1:10" x14ac:dyDescent="0.35">
      <c r="A227" s="47" t="s">
        <v>205</v>
      </c>
      <c r="B227" s="9">
        <f>INDEX(Région!N:N,MATCH($A227&amp;$A$224,Région!$J:$J,0))</f>
        <v>0</v>
      </c>
      <c r="C227" s="9">
        <f>INDEX(Région!L:L,MATCH($A227&amp;$A$224,Région!$J:$J,0))</f>
        <v>0.16666666666666699</v>
      </c>
      <c r="D227" s="9">
        <f>INDEX(Région!M:M,MATCH($A227&amp;$A$224,Région!$J:$J,0))</f>
        <v>0</v>
      </c>
      <c r="E227" s="9">
        <f>INDEX(Région!K:K,MATCH($A227&amp;$A$224,Région!$J:$J,0))</f>
        <v>0</v>
      </c>
    </row>
    <row r="228" spans="1:10" x14ac:dyDescent="0.35">
      <c r="A228" t="s">
        <v>204</v>
      </c>
      <c r="B228" s="9">
        <f>INDEX(Région!N:N,MATCH($A228&amp;$A$224,Région!$J:$J,0))</f>
        <v>0</v>
      </c>
      <c r="C228" s="9">
        <f>INDEX(Région!L:L,MATCH($A228&amp;$A$224,Région!$J:$J,0))</f>
        <v>0.83333333333333304</v>
      </c>
      <c r="D228" s="9">
        <f>INDEX(Région!M:M,MATCH($A228&amp;$A$224,Région!$J:$J,0))</f>
        <v>1</v>
      </c>
      <c r="E228" s="9">
        <f>INDEX(Région!K:K,MATCH($A228&amp;$A$224,Région!$J:$J,0))</f>
        <v>1</v>
      </c>
    </row>
    <row r="229" spans="1:10" x14ac:dyDescent="0.35">
      <c r="A229" s="49" t="s">
        <v>202</v>
      </c>
      <c r="B229" s="9">
        <f>INDEX(Région!N:N,MATCH($A229&amp;$A$224,Région!$J:$J,0))</f>
        <v>0</v>
      </c>
      <c r="C229" s="9">
        <f>INDEX(Région!L:L,MATCH($A229&amp;$A$224,Région!$J:$J,0))</f>
        <v>0</v>
      </c>
      <c r="D229" s="9">
        <f>INDEX(Région!M:M,MATCH($A229&amp;$A$224,Région!$J:$J,0))</f>
        <v>0</v>
      </c>
      <c r="E229" s="9">
        <f>INDEX(Région!K:K,MATCH($A229&amp;$A$224,Région!$J:$J,0))</f>
        <v>0</v>
      </c>
    </row>
    <row r="230" spans="1:10" x14ac:dyDescent="0.35">
      <c r="A230" t="s">
        <v>203</v>
      </c>
      <c r="B230" s="9">
        <f>INDEX(Région!N:N,MATCH($A230&amp;$A$224,Région!$J:$J,0))</f>
        <v>0</v>
      </c>
      <c r="C230" s="9">
        <f>INDEX(Région!L:L,MATCH($A230&amp;$A$224,Région!$J:$J,0))</f>
        <v>0</v>
      </c>
      <c r="D230" s="9">
        <f>INDEX(Région!M:M,MATCH($A230&amp;$A$224,Région!$J:$J,0))</f>
        <v>0</v>
      </c>
      <c r="E230" s="9">
        <f>INDEX(Région!K:K,MATCH($A230&amp;$A$224,Région!$J:$J,0))</f>
        <v>0</v>
      </c>
    </row>
    <row r="231" spans="1:10" x14ac:dyDescent="0.35">
      <c r="A231" s="99"/>
    </row>
    <row r="232" spans="1:10" x14ac:dyDescent="0.35">
      <c r="A232" s="31"/>
    </row>
    <row r="233" spans="1:10" x14ac:dyDescent="0.35">
      <c r="A233" s="33" t="s">
        <v>233</v>
      </c>
    </row>
    <row r="234" spans="1:10" x14ac:dyDescent="0.35">
      <c r="A234" s="58" t="s">
        <v>232</v>
      </c>
    </row>
    <row r="235" spans="1:10" x14ac:dyDescent="0.35">
      <c r="A235" s="31"/>
    </row>
    <row r="236" spans="1:10" x14ac:dyDescent="0.35">
      <c r="A236" s="35" t="s">
        <v>12</v>
      </c>
    </row>
    <row r="237" spans="1:10" x14ac:dyDescent="0.35">
      <c r="A237" s="31"/>
      <c r="G237"/>
      <c r="H237"/>
      <c r="I237"/>
      <c r="J237"/>
    </row>
    <row r="238" spans="1:10" ht="22" x14ac:dyDescent="0.35">
      <c r="A238" s="31"/>
      <c r="B238" s="97" t="s">
        <v>266</v>
      </c>
      <c r="C238" s="97" t="s">
        <v>269</v>
      </c>
      <c r="D238" s="97" t="s">
        <v>265</v>
      </c>
      <c r="E238" s="97" t="s">
        <v>267</v>
      </c>
    </row>
    <row r="239" spans="1:10" x14ac:dyDescent="0.35">
      <c r="A239" s="75" t="s">
        <v>234</v>
      </c>
      <c r="B239" s="9">
        <f>INDEX(Région!N:N,MATCH($A239&amp;$A$208,Région!$J:$J,0))</f>
        <v>0.61731329046470995</v>
      </c>
      <c r="C239" s="9">
        <f>INDEX(Région!L:L,MATCH($A239&amp;$A$208,Région!$J:$J,0))</f>
        <v>9.0981702277294907E-2</v>
      </c>
      <c r="D239" s="9">
        <f>INDEX(Région!M:M,MATCH($A239&amp;$A$208,Région!$J:$J,0))</f>
        <v>0.29171267158441899</v>
      </c>
      <c r="E239" s="9">
        <f>INDEX(Région!K:K,MATCH($A239&amp;$A$208,Région!$J:$J,0))</f>
        <v>0</v>
      </c>
    </row>
    <row r="240" spans="1:10" x14ac:dyDescent="0.35">
      <c r="A240" s="75" t="s">
        <v>235</v>
      </c>
      <c r="B240" s="9">
        <f>INDEX(Région!N:N,MATCH($A240&amp;$A$208,Région!$J:$J,0))</f>
        <v>0</v>
      </c>
      <c r="C240" s="9">
        <f>INDEX(Région!L:L,MATCH($A240&amp;$A$208,Région!$J:$J,0))</f>
        <v>0</v>
      </c>
      <c r="D240" s="9">
        <f>INDEX(Région!M:M,MATCH($A240&amp;$A$208,Région!$J:$J,0))</f>
        <v>3.4037508623647801E-2</v>
      </c>
      <c r="E240" s="9">
        <f>INDEX(Région!K:K,MATCH($A240&amp;$A$208,Région!$J:$J,0))</f>
        <v>0</v>
      </c>
    </row>
    <row r="241" spans="1:5" x14ac:dyDescent="0.35">
      <c r="A241" s="75" t="s">
        <v>236</v>
      </c>
      <c r="B241" s="9">
        <f>INDEX(Région!N:N,MATCH($A241&amp;$A$208,Région!$J:$J,0))</f>
        <v>0</v>
      </c>
      <c r="C241" s="9">
        <f>INDEX(Région!L:L,MATCH($A241&amp;$A$208,Région!$J:$J,0))</f>
        <v>0</v>
      </c>
      <c r="D241" s="9">
        <f>INDEX(Région!M:M,MATCH($A241&amp;$A$208,Région!$J:$J,0))</f>
        <v>0</v>
      </c>
      <c r="E241" s="9">
        <f>INDEX(Région!K:K,MATCH($A241&amp;$A$208,Région!$J:$J,0))</f>
        <v>0</v>
      </c>
    </row>
    <row r="242" spans="1:5" x14ac:dyDescent="0.35">
      <c r="A242" s="75" t="s">
        <v>237</v>
      </c>
      <c r="B242" s="9">
        <f>INDEX(Région!N:N,MATCH($A242&amp;$A$208,Région!$J:$J,0))</f>
        <v>0</v>
      </c>
      <c r="C242" s="9">
        <f>INDEX(Région!L:L,MATCH($A242&amp;$A$208,Région!$J:$J,0))</f>
        <v>0</v>
      </c>
      <c r="D242" s="9">
        <f>INDEX(Région!M:M,MATCH($A242&amp;$A$208,Région!$J:$J,0))</f>
        <v>4.8092357304722798E-2</v>
      </c>
      <c r="E242" s="9">
        <f>INDEX(Région!K:K,MATCH($A242&amp;$A$208,Région!$J:$J,0))</f>
        <v>0</v>
      </c>
    </row>
    <row r="243" spans="1:5" x14ac:dyDescent="0.35">
      <c r="A243" s="75" t="s">
        <v>238</v>
      </c>
      <c r="B243" s="9">
        <f>INDEX(Région!N:N,MATCH($A243&amp;$A$208,Région!$J:$J,0))</f>
        <v>0</v>
      </c>
      <c r="C243" s="9">
        <f>INDEX(Région!L:L,MATCH($A243&amp;$A$208,Région!$J:$J,0))</f>
        <v>0</v>
      </c>
      <c r="D243" s="9">
        <f>INDEX(Région!M:M,MATCH($A243&amp;$A$208,Région!$J:$J,0))</f>
        <v>0</v>
      </c>
      <c r="E243" s="9">
        <f>INDEX(Région!K:K,MATCH($A243&amp;$A$208,Région!$J:$J,0))</f>
        <v>0</v>
      </c>
    </row>
    <row r="244" spans="1:5" x14ac:dyDescent="0.35">
      <c r="A244" s="75" t="s">
        <v>239</v>
      </c>
      <c r="B244" s="9">
        <f>INDEX(Région!N:N,MATCH($A244&amp;$A$208,Région!$J:$J,0))</f>
        <v>0</v>
      </c>
      <c r="C244" s="9">
        <f>INDEX(Région!L:L,MATCH($A244&amp;$A$208,Région!$J:$J,0))</f>
        <v>0</v>
      </c>
      <c r="D244" s="9">
        <f>INDEX(Région!M:M,MATCH($A244&amp;$A$208,Région!$J:$J,0))</f>
        <v>0</v>
      </c>
      <c r="E244" s="9">
        <f>INDEX(Région!K:K,MATCH($A244&amp;$A$208,Région!$J:$J,0))</f>
        <v>0</v>
      </c>
    </row>
    <row r="245" spans="1:5" x14ac:dyDescent="0.35">
      <c r="A245" s="75" t="s">
        <v>240</v>
      </c>
      <c r="B245" s="9">
        <f>INDEX(Région!N:N,MATCH($A245&amp;$A$208,Région!$J:$J,0))</f>
        <v>0.43635163372800401</v>
      </c>
      <c r="C245" s="9">
        <f>INDEX(Région!L:L,MATCH($A245&amp;$A$208,Région!$J:$J,0))</f>
        <v>7.9466159813029902E-2</v>
      </c>
      <c r="D245" s="9">
        <f>INDEX(Région!M:M,MATCH($A245&amp;$A$208,Région!$J:$J,0))</f>
        <v>0.437754861933488</v>
      </c>
      <c r="E245" s="9">
        <f>INDEX(Région!K:K,MATCH($A245&amp;$A$208,Région!$J:$J,0))</f>
        <v>0.28279325837798802</v>
      </c>
    </row>
    <row r="246" spans="1:5" x14ac:dyDescent="0.35">
      <c r="A246" s="75" t="s">
        <v>241</v>
      </c>
      <c r="B246" s="9">
        <f>INDEX(Région!N:N,MATCH($A246&amp;$A$208,Région!$J:$J,0))</f>
        <v>0</v>
      </c>
      <c r="C246" s="9">
        <f>INDEX(Région!L:L,MATCH($A246&amp;$A$208,Région!$J:$J,0))</f>
        <v>0</v>
      </c>
      <c r="D246" s="9">
        <f>INDEX(Région!M:M,MATCH($A246&amp;$A$208,Région!$J:$J,0))</f>
        <v>3.4037508623647801E-2</v>
      </c>
      <c r="E246" s="9">
        <f>INDEX(Région!K:K,MATCH($A246&amp;$A$208,Région!$J:$J,0))</f>
        <v>0</v>
      </c>
    </row>
    <row r="247" spans="1:5" x14ac:dyDescent="0.35">
      <c r="A247" s="75" t="s">
        <v>242</v>
      </c>
      <c r="B247" s="9">
        <f>INDEX(Région!N:N,MATCH($A247&amp;$A$208,Région!$J:$J,0))</f>
        <v>0</v>
      </c>
      <c r="C247" s="9">
        <f>INDEX(Région!L:L,MATCH($A247&amp;$A$208,Région!$J:$J,0))</f>
        <v>0</v>
      </c>
      <c r="D247" s="9">
        <f>INDEX(Région!M:M,MATCH($A247&amp;$A$208,Région!$J:$J,0))</f>
        <v>3.4037508623647801E-2</v>
      </c>
      <c r="E247" s="9">
        <f>INDEX(Région!K:K,MATCH($A247&amp;$A$208,Région!$J:$J,0))</f>
        <v>0</v>
      </c>
    </row>
    <row r="248" spans="1:5" x14ac:dyDescent="0.35">
      <c r="A248" s="75" t="s">
        <v>243</v>
      </c>
      <c r="B248" s="9">
        <f>INDEX(Région!N:N,MATCH($A248&amp;$A$208,Région!$J:$J,0))</f>
        <v>0</v>
      </c>
      <c r="C248" s="9">
        <f>INDEX(Région!L:L,MATCH($A248&amp;$A$208,Région!$J:$J,0))</f>
        <v>0</v>
      </c>
      <c r="D248" s="9">
        <f>INDEX(Région!M:M,MATCH($A248&amp;$A$208,Région!$J:$J,0))</f>
        <v>0</v>
      </c>
      <c r="E248" s="9">
        <f>INDEX(Région!K:K,MATCH($A248&amp;$A$208,Région!$J:$J,0))</f>
        <v>0</v>
      </c>
    </row>
    <row r="249" spans="1:5" x14ac:dyDescent="0.35">
      <c r="A249" s="75" t="s">
        <v>244</v>
      </c>
      <c r="B249" s="9">
        <f>INDEX(Région!N:N,MATCH($A249&amp;$A$208,Région!$J:$J,0))</f>
        <v>0</v>
      </c>
      <c r="C249" s="9">
        <f>INDEX(Région!L:L,MATCH($A249&amp;$A$208,Région!$J:$J,0))</f>
        <v>9.0981702277294907E-2</v>
      </c>
      <c r="D249" s="9">
        <f>INDEX(Région!M:M,MATCH($A249&amp;$A$208,Région!$J:$J,0))</f>
        <v>2.2945323537226801E-2</v>
      </c>
      <c r="E249" s="9">
        <f>INDEX(Région!K:K,MATCH($A249&amp;$A$208,Région!$J:$J,0))</f>
        <v>0.71720674162201203</v>
      </c>
    </row>
    <row r="250" spans="1:5" x14ac:dyDescent="0.35">
      <c r="A250" s="75" t="s">
        <v>245</v>
      </c>
      <c r="B250" s="9">
        <f>INDEX(Région!N:N,MATCH($A250&amp;$A$208,Région!$J:$J,0))</f>
        <v>0</v>
      </c>
      <c r="C250" s="9">
        <f>INDEX(Région!L:L,MATCH($A250&amp;$A$208,Région!$J:$J,0))</f>
        <v>9.0981702277294907E-2</v>
      </c>
      <c r="D250" s="9">
        <f>INDEX(Région!M:M,MATCH($A250&amp;$A$208,Région!$J:$J,0))</f>
        <v>0</v>
      </c>
      <c r="E250" s="9">
        <f>INDEX(Région!K:K,MATCH($A250&amp;$A$208,Région!$J:$J,0))</f>
        <v>0</v>
      </c>
    </row>
    <row r="251" spans="1:5" x14ac:dyDescent="0.35">
      <c r="A251" s="75" t="s">
        <v>246</v>
      </c>
      <c r="B251" s="9">
        <f>INDEX(Région!N:N,MATCH($A251&amp;$A$208,Région!$J:$J,0))</f>
        <v>0</v>
      </c>
      <c r="C251" s="9">
        <f>INDEX(Région!L:L,MATCH($A251&amp;$A$208,Région!$J:$J,0))</f>
        <v>0.136472553415942</v>
      </c>
      <c r="D251" s="9">
        <f>INDEX(Région!M:M,MATCH($A251&amp;$A$208,Région!$J:$J,0))</f>
        <v>0</v>
      </c>
      <c r="E251" s="9">
        <f>INDEX(Région!K:K,MATCH($A251&amp;$A$208,Région!$J:$J,0))</f>
        <v>0</v>
      </c>
    </row>
    <row r="252" spans="1:5" x14ac:dyDescent="0.35">
      <c r="A252" s="75" t="s">
        <v>247</v>
      </c>
      <c r="B252" s="9">
        <f>INDEX(Région!N:N,MATCH($A252&amp;$A$208,Région!$J:$J,0))</f>
        <v>0</v>
      </c>
      <c r="C252" s="9">
        <f>INDEX(Région!L:L,MATCH($A252&amp;$A$208,Région!$J:$J,0))</f>
        <v>0</v>
      </c>
      <c r="D252" s="9">
        <f>INDEX(Région!M:M,MATCH($A252&amp;$A$208,Région!$J:$J,0))</f>
        <v>0</v>
      </c>
      <c r="E252" s="9">
        <f>INDEX(Région!K:K,MATCH($A252&amp;$A$208,Région!$J:$J,0))</f>
        <v>0</v>
      </c>
    </row>
    <row r="253" spans="1:5" x14ac:dyDescent="0.35">
      <c r="A253" s="75" t="s">
        <v>248</v>
      </c>
      <c r="B253" s="9">
        <f>INDEX(Région!N:N,MATCH($A253&amp;$A$208,Région!$J:$J,0))</f>
        <v>0</v>
      </c>
      <c r="C253" s="9">
        <f>INDEX(Région!L:L,MATCH($A253&amp;$A$208,Région!$J:$J,0))</f>
        <v>4.5490851138647398E-2</v>
      </c>
      <c r="D253" s="9">
        <f>INDEX(Région!M:M,MATCH($A253&amp;$A$208,Région!$J:$J,0))</f>
        <v>4.8092357304722798E-2</v>
      </c>
      <c r="E253" s="9">
        <f>INDEX(Région!K:K,MATCH($A253&amp;$A$208,Région!$J:$J,0))</f>
        <v>0</v>
      </c>
    </row>
    <row r="254" spans="1:5" x14ac:dyDescent="0.35">
      <c r="A254" s="76" t="s">
        <v>249</v>
      </c>
      <c r="B254" s="9">
        <f>INDEX(Région!N:N,MATCH($A254&amp;$A$208,Région!$J:$J,0))</f>
        <v>0</v>
      </c>
      <c r="C254" s="9">
        <f>INDEX(Région!L:L,MATCH($A254&amp;$A$208,Région!$J:$J,0))</f>
        <v>0</v>
      </c>
      <c r="D254" s="9">
        <f>INDEX(Région!M:M,MATCH($A254&amp;$A$208,Région!$J:$J,0))</f>
        <v>4.8092357304722798E-2</v>
      </c>
      <c r="E254" s="9">
        <f>INDEX(Région!K:K,MATCH($A254&amp;$A$208,Région!$J:$J,0))</f>
        <v>0</v>
      </c>
    </row>
    <row r="255" spans="1:5" x14ac:dyDescent="0.35">
      <c r="A255" s="76" t="s">
        <v>250</v>
      </c>
      <c r="B255" s="9">
        <f>INDEX(Région!N:N,MATCH($A255&amp;$A$208,Région!$J:$J,0))</f>
        <v>0.32548827935788899</v>
      </c>
      <c r="C255" s="9">
        <f>INDEX(Région!L:L,MATCH($A255&amp;$A$208,Région!$J:$J,0))</f>
        <v>0</v>
      </c>
      <c r="D255" s="9">
        <f>INDEX(Région!M:M,MATCH($A255&amp;$A$208,Région!$J:$J,0))</f>
        <v>4.8092357304722798E-2</v>
      </c>
      <c r="E255" s="9">
        <f>INDEX(Région!K:K,MATCH($A255&amp;$A$208,Région!$J:$J,0))</f>
        <v>0</v>
      </c>
    </row>
    <row r="256" spans="1:5" x14ac:dyDescent="0.35">
      <c r="A256" s="76" t="s">
        <v>251</v>
      </c>
      <c r="B256" s="9">
        <f>INDEX(Région!N:N,MATCH($A256&amp;$A$208,Région!$J:$J,0))</f>
        <v>0</v>
      </c>
      <c r="C256" s="9">
        <f>INDEX(Région!L:L,MATCH($A256&amp;$A$208,Région!$J:$J,0))</f>
        <v>0</v>
      </c>
      <c r="D256" s="9">
        <f>INDEX(Région!M:M,MATCH($A256&amp;$A$208,Région!$J:$J,0))</f>
        <v>0</v>
      </c>
      <c r="E256" s="9">
        <f>INDEX(Région!K:K,MATCH($A256&amp;$A$208,Région!$J:$J,0))</f>
        <v>0</v>
      </c>
    </row>
    <row r="257" spans="1:10" x14ac:dyDescent="0.35">
      <c r="A257" s="76" t="s">
        <v>252</v>
      </c>
      <c r="B257" s="9">
        <f>INDEX(Région!N:N,MATCH($A257&amp;$A$208,Région!$J:$J,0))</f>
        <v>5.4811038027600102E-2</v>
      </c>
      <c r="C257" s="9">
        <f>INDEX(Région!L:L,MATCH($A257&amp;$A$208,Région!$J:$J,0))</f>
        <v>0</v>
      </c>
      <c r="D257" s="9">
        <f>INDEX(Région!M:M,MATCH($A257&amp;$A$208,Région!$J:$J,0))</f>
        <v>0</v>
      </c>
      <c r="E257" s="9">
        <f>INDEX(Région!K:K,MATCH($A257&amp;$A$208,Région!$J:$J,0))</f>
        <v>0</v>
      </c>
    </row>
    <row r="258" spans="1:10" x14ac:dyDescent="0.35">
      <c r="A258" s="76" t="s">
        <v>253</v>
      </c>
      <c r="B258" s="9">
        <f>INDEX(Région!N:N,MATCH($A258&amp;$A$208,Région!$J:$J,0))</f>
        <v>0</v>
      </c>
      <c r="C258" s="9">
        <f>INDEX(Région!L:L,MATCH($A258&amp;$A$208,Région!$J:$J,0))</f>
        <v>0.61384083101253395</v>
      </c>
      <c r="D258" s="9">
        <f>INDEX(Région!M:M,MATCH($A258&amp;$A$208,Région!$J:$J,0))</f>
        <v>0</v>
      </c>
      <c r="E258" s="9">
        <f>INDEX(Région!K:K,MATCH($A258&amp;$A$208,Région!$J:$J,0))</f>
        <v>0</v>
      </c>
    </row>
    <row r="259" spans="1:10" x14ac:dyDescent="0.35">
      <c r="A259" s="76" t="s">
        <v>254</v>
      </c>
      <c r="B259" s="9">
        <f>INDEX(Région!N:N,MATCH($A259&amp;$A$208,Région!$J:$J,0))</f>
        <v>0</v>
      </c>
      <c r="C259" s="9">
        <f>INDEX(Région!L:L,MATCH($A259&amp;$A$208,Région!$J:$J,0))</f>
        <v>0.88678593784441895</v>
      </c>
      <c r="D259" s="9">
        <f>INDEX(Région!M:M,MATCH($A259&amp;$A$208,Région!$J:$J,0))</f>
        <v>0.15140242833542</v>
      </c>
      <c r="E259" s="9">
        <f>INDEX(Région!K:K,MATCH($A259&amp;$A$208,Région!$J:$J,0))</f>
        <v>0</v>
      </c>
    </row>
    <row r="260" spans="1:10" x14ac:dyDescent="0.35">
      <c r="A260" s="76" t="s">
        <v>255</v>
      </c>
      <c r="B260" s="9">
        <f>INDEX(Région!N:N,MATCH($A260&amp;$A$208,Région!$J:$J,0))</f>
        <v>0</v>
      </c>
      <c r="C260" s="9">
        <f>INDEX(Région!L:L,MATCH($A260&amp;$A$208,Région!$J:$J,0))</f>
        <v>0.90901829772270504</v>
      </c>
      <c r="D260" s="9">
        <f>INDEX(Région!M:M,MATCH($A260&amp;$A$208,Région!$J:$J,0))</f>
        <v>0.117364919711772</v>
      </c>
      <c r="E260" s="9">
        <f>INDEX(Région!K:K,MATCH($A260&amp;$A$208,Région!$J:$J,0))</f>
        <v>0</v>
      </c>
    </row>
    <row r="261" spans="1:10" x14ac:dyDescent="0.35">
      <c r="A261" s="76" t="s">
        <v>256</v>
      </c>
      <c r="B261" s="9">
        <f>INDEX(Région!N:N,MATCH($A261&amp;$A$208,Région!$J:$J,0))</f>
        <v>0</v>
      </c>
      <c r="C261" s="9">
        <f>INDEX(Région!L:L,MATCH($A261&amp;$A$208,Région!$J:$J,0))</f>
        <v>0</v>
      </c>
      <c r="D261" s="9">
        <f>INDEX(Région!M:M,MATCH($A261&amp;$A$208,Région!$J:$J,0))</f>
        <v>9.4419596174545595E-2</v>
      </c>
      <c r="E261" s="9">
        <f>INDEX(Région!K:K,MATCH($A261&amp;$A$208,Région!$J:$J,0))</f>
        <v>0</v>
      </c>
    </row>
    <row r="262" spans="1:10" x14ac:dyDescent="0.35">
      <c r="A262" s="76" t="s">
        <v>257</v>
      </c>
      <c r="B262" s="9">
        <f>INDEX(Région!N:N,MATCH($A262&amp;$A$208,Région!$J:$J,0))</f>
        <v>0</v>
      </c>
      <c r="C262" s="9">
        <f>INDEX(Région!L:L,MATCH($A262&amp;$A$208,Région!$J:$J,0))</f>
        <v>0</v>
      </c>
      <c r="D262" s="9">
        <f>INDEX(Région!M:M,MATCH($A262&amp;$A$208,Région!$J:$J,0))</f>
        <v>0</v>
      </c>
      <c r="E262" s="9">
        <f>INDEX(Région!K:K,MATCH($A262&amp;$A$208,Région!$J:$J,0))</f>
        <v>0</v>
      </c>
    </row>
    <row r="263" spans="1:10" x14ac:dyDescent="0.35">
      <c r="A263" s="76" t="s">
        <v>258</v>
      </c>
      <c r="B263" s="9">
        <f>INDEX(Région!N:N,MATCH($A263&amp;$A$208,Région!$J:$J,0))</f>
        <v>0</v>
      </c>
      <c r="C263" s="9">
        <f>INDEX(Région!L:L,MATCH($A263&amp;$A$208,Région!$J:$J,0))</f>
        <v>0</v>
      </c>
      <c r="D263" s="9">
        <f>INDEX(Région!M:M,MATCH($A263&amp;$A$208,Région!$J:$J,0))</f>
        <v>0</v>
      </c>
      <c r="E263" s="9">
        <f>INDEX(Région!K:K,MATCH($A263&amp;$A$208,Région!$J:$J,0))</f>
        <v>0</v>
      </c>
    </row>
    <row r="264" spans="1:10" x14ac:dyDescent="0.35">
      <c r="A264" s="77"/>
      <c r="G264"/>
      <c r="H264"/>
      <c r="I264"/>
      <c r="J264"/>
    </row>
    <row r="265" spans="1:10" x14ac:dyDescent="0.35">
      <c r="A265" s="35" t="s">
        <v>13</v>
      </c>
      <c r="G265"/>
      <c r="H265"/>
      <c r="I265"/>
      <c r="J265"/>
    </row>
    <row r="266" spans="1:10" x14ac:dyDescent="0.35">
      <c r="A266" s="77"/>
      <c r="G266"/>
      <c r="H266"/>
      <c r="I266"/>
      <c r="J266"/>
    </row>
    <row r="267" spans="1:10" ht="22" x14ac:dyDescent="0.35">
      <c r="A267" s="77"/>
      <c r="B267" s="97" t="s">
        <v>266</v>
      </c>
      <c r="C267" s="97" t="s">
        <v>269</v>
      </c>
      <c r="D267" s="97" t="s">
        <v>265</v>
      </c>
      <c r="E267" s="97" t="s">
        <v>267</v>
      </c>
      <c r="G267"/>
      <c r="H267"/>
      <c r="I267"/>
      <c r="J267"/>
    </row>
    <row r="268" spans="1:10" x14ac:dyDescent="0.35">
      <c r="A268" s="75" t="s">
        <v>234</v>
      </c>
      <c r="B268" s="9">
        <f>INDEX(Région!N:N,MATCH($A268&amp;$A$265,Région!$J:$J,0))</f>
        <v>0</v>
      </c>
      <c r="C268" s="9">
        <f>INDEX(Région!L:L,MATCH($A268&amp;$A$265,Région!$J:$J,0))</f>
        <v>0.33333333333333298</v>
      </c>
      <c r="D268" s="9">
        <f>INDEX(Région!M:M,MATCH($A268&amp;$A$265,Région!$J:$J,0))</f>
        <v>0</v>
      </c>
      <c r="E268" s="9">
        <f>INDEX(Région!K:K,MATCH($A268&amp;$A$265,Région!$J:$J,0))</f>
        <v>0</v>
      </c>
      <c r="G268"/>
      <c r="H268"/>
      <c r="I268"/>
      <c r="J268"/>
    </row>
    <row r="269" spans="1:10" x14ac:dyDescent="0.35">
      <c r="A269" s="75" t="s">
        <v>235</v>
      </c>
      <c r="B269" s="9">
        <f>INDEX(Région!N:N,MATCH($A269&amp;$A$265,Région!$J:$J,0))</f>
        <v>0</v>
      </c>
      <c r="C269" s="9">
        <f>INDEX(Région!L:L,MATCH($A269&amp;$A$265,Région!$J:$J,0))</f>
        <v>0</v>
      </c>
      <c r="D269" s="9">
        <f>INDEX(Région!M:M,MATCH($A269&amp;$A$265,Région!$J:$J,0))</f>
        <v>0</v>
      </c>
      <c r="E269" s="9">
        <f>INDEX(Région!K:K,MATCH($A269&amp;$A$265,Région!$J:$J,0))</f>
        <v>0</v>
      </c>
      <c r="G269"/>
      <c r="H269"/>
      <c r="I269"/>
      <c r="J269"/>
    </row>
    <row r="270" spans="1:10" x14ac:dyDescent="0.35">
      <c r="A270" s="75" t="s">
        <v>236</v>
      </c>
      <c r="B270" s="9">
        <f>INDEX(Région!N:N,MATCH($A270&amp;$A$265,Région!$J:$J,0))</f>
        <v>0</v>
      </c>
      <c r="C270" s="9">
        <f>INDEX(Région!L:L,MATCH($A270&amp;$A$265,Région!$J:$J,0))</f>
        <v>0</v>
      </c>
      <c r="D270" s="9">
        <f>INDEX(Région!M:M,MATCH($A270&amp;$A$265,Région!$J:$J,0))</f>
        <v>0</v>
      </c>
      <c r="E270" s="9">
        <f>INDEX(Région!K:K,MATCH($A270&amp;$A$265,Région!$J:$J,0))</f>
        <v>0</v>
      </c>
      <c r="G270"/>
      <c r="H270"/>
      <c r="I270"/>
      <c r="J270"/>
    </row>
    <row r="271" spans="1:10" x14ac:dyDescent="0.35">
      <c r="A271" s="75" t="s">
        <v>237</v>
      </c>
      <c r="B271" s="9">
        <f>INDEX(Région!N:N,MATCH($A271&amp;$A$265,Région!$J:$J,0))</f>
        <v>0</v>
      </c>
      <c r="C271" s="9">
        <f>INDEX(Région!L:L,MATCH($A271&amp;$A$265,Région!$J:$J,0))</f>
        <v>0</v>
      </c>
      <c r="D271" s="9">
        <f>INDEX(Région!M:M,MATCH($A271&amp;$A$265,Région!$J:$J,0))</f>
        <v>0</v>
      </c>
      <c r="E271" s="9">
        <f>INDEX(Région!K:K,MATCH($A271&amp;$A$265,Région!$J:$J,0))</f>
        <v>0</v>
      </c>
      <c r="G271"/>
      <c r="H271"/>
      <c r="I271"/>
      <c r="J271"/>
    </row>
    <row r="272" spans="1:10" x14ac:dyDescent="0.35">
      <c r="A272" s="75" t="s">
        <v>238</v>
      </c>
      <c r="B272" s="9">
        <f>INDEX(Région!N:N,MATCH($A272&amp;$A$265,Région!$J:$J,0))</f>
        <v>0</v>
      </c>
      <c r="C272" s="9">
        <f>INDEX(Région!L:L,MATCH($A272&amp;$A$265,Région!$J:$J,0))</f>
        <v>0</v>
      </c>
      <c r="D272" s="9">
        <f>INDEX(Région!M:M,MATCH($A272&amp;$A$265,Région!$J:$J,0))</f>
        <v>0</v>
      </c>
      <c r="E272" s="9">
        <f>INDEX(Région!K:K,MATCH($A272&amp;$A$265,Région!$J:$J,0))</f>
        <v>0</v>
      </c>
      <c r="G272"/>
      <c r="H272"/>
      <c r="I272"/>
      <c r="J272"/>
    </row>
    <row r="273" spans="1:10" x14ac:dyDescent="0.35">
      <c r="A273" s="75" t="s">
        <v>239</v>
      </c>
      <c r="B273" s="9">
        <f>INDEX(Région!N:N,MATCH($A273&amp;$A$265,Région!$J:$J,0))</f>
        <v>0</v>
      </c>
      <c r="C273" s="9">
        <f>INDEX(Région!L:L,MATCH($A273&amp;$A$265,Région!$J:$J,0))</f>
        <v>0</v>
      </c>
      <c r="D273" s="9">
        <f>INDEX(Région!M:M,MATCH($A273&amp;$A$265,Région!$J:$J,0))</f>
        <v>0</v>
      </c>
      <c r="E273" s="9">
        <f>INDEX(Région!K:K,MATCH($A273&amp;$A$265,Région!$J:$J,0))</f>
        <v>0</v>
      </c>
      <c r="G273"/>
      <c r="H273"/>
      <c r="I273"/>
      <c r="J273"/>
    </row>
    <row r="274" spans="1:10" x14ac:dyDescent="0.35">
      <c r="A274" s="75" t="s">
        <v>240</v>
      </c>
      <c r="B274" s="9">
        <f>INDEX(Région!N:N,MATCH($A274&amp;$A$265,Région!$J:$J,0))</f>
        <v>0.5</v>
      </c>
      <c r="C274" s="9">
        <f>INDEX(Région!L:L,MATCH($A274&amp;$A$265,Région!$J:$J,0))</f>
        <v>0.33333333333333298</v>
      </c>
      <c r="D274" s="9">
        <f>INDEX(Région!M:M,MATCH($A274&amp;$A$265,Région!$J:$J,0))</f>
        <v>0</v>
      </c>
      <c r="E274" s="9">
        <f>INDEX(Région!K:K,MATCH($A274&amp;$A$265,Région!$J:$J,0))</f>
        <v>0</v>
      </c>
    </row>
    <row r="275" spans="1:10" x14ac:dyDescent="0.35">
      <c r="A275" s="75" t="s">
        <v>241</v>
      </c>
      <c r="B275" s="9">
        <f>INDEX(Région!N:N,MATCH($A275&amp;$A$265,Région!$J:$J,0))</f>
        <v>0.25</v>
      </c>
      <c r="C275" s="9">
        <f>INDEX(Région!L:L,MATCH($A275&amp;$A$265,Région!$J:$J,0))</f>
        <v>0</v>
      </c>
      <c r="D275" s="9">
        <f>INDEX(Région!M:M,MATCH($A275&amp;$A$265,Région!$J:$J,0))</f>
        <v>0</v>
      </c>
      <c r="E275" s="9">
        <f>INDEX(Région!K:K,MATCH($A275&amp;$A$265,Région!$J:$J,0))</f>
        <v>0</v>
      </c>
    </row>
    <row r="276" spans="1:10" x14ac:dyDescent="0.35">
      <c r="A276" s="75" t="s">
        <v>242</v>
      </c>
      <c r="B276" s="9">
        <f>INDEX(Région!N:N,MATCH($A276&amp;$A$265,Région!$J:$J,0))</f>
        <v>0</v>
      </c>
      <c r="C276" s="9">
        <f>INDEX(Région!L:L,MATCH($A276&amp;$A$265,Région!$J:$J,0))</f>
        <v>0.33333333333333298</v>
      </c>
      <c r="D276" s="9">
        <f>INDEX(Région!M:M,MATCH($A276&amp;$A$265,Région!$J:$J,0))</f>
        <v>0</v>
      </c>
      <c r="E276" s="9">
        <f>INDEX(Région!K:K,MATCH($A276&amp;$A$265,Région!$J:$J,0))</f>
        <v>0</v>
      </c>
    </row>
    <row r="277" spans="1:10" x14ac:dyDescent="0.35">
      <c r="A277" s="75" t="s">
        <v>243</v>
      </c>
      <c r="B277" s="9">
        <f>INDEX(Région!N:N,MATCH($A277&amp;$A$265,Région!$J:$J,0))</f>
        <v>0</v>
      </c>
      <c r="C277" s="9">
        <f>INDEX(Région!L:L,MATCH($A277&amp;$A$265,Région!$J:$J,0))</f>
        <v>0</v>
      </c>
      <c r="D277" s="9">
        <f>INDEX(Région!M:M,MATCH($A277&amp;$A$265,Région!$J:$J,0))</f>
        <v>0</v>
      </c>
      <c r="E277" s="9">
        <f>INDEX(Région!K:K,MATCH($A277&amp;$A$265,Région!$J:$J,0))</f>
        <v>0</v>
      </c>
    </row>
    <row r="278" spans="1:10" x14ac:dyDescent="0.35">
      <c r="A278" s="75" t="s">
        <v>244</v>
      </c>
      <c r="B278" s="9">
        <f>INDEX(Région!N:N,MATCH($A278&amp;$A$265,Région!$J:$J,0))</f>
        <v>0</v>
      </c>
      <c r="C278" s="9">
        <f>INDEX(Région!L:L,MATCH($A278&amp;$A$265,Région!$J:$J,0))</f>
        <v>0</v>
      </c>
      <c r="D278" s="9">
        <f>INDEX(Région!M:M,MATCH($A278&amp;$A$265,Région!$J:$J,0))</f>
        <v>0</v>
      </c>
      <c r="E278" s="9">
        <f>INDEX(Région!K:K,MATCH($A278&amp;$A$265,Région!$J:$J,0))</f>
        <v>0</v>
      </c>
    </row>
    <row r="279" spans="1:10" x14ac:dyDescent="0.35">
      <c r="A279" s="75" t="s">
        <v>245</v>
      </c>
      <c r="B279" s="9">
        <f>INDEX(Région!N:N,MATCH($A279&amp;$A$265,Région!$J:$J,0))</f>
        <v>0</v>
      </c>
      <c r="C279" s="9">
        <f>INDEX(Région!L:L,MATCH($A279&amp;$A$265,Région!$J:$J,0))</f>
        <v>0</v>
      </c>
      <c r="D279" s="9">
        <f>INDEX(Région!M:M,MATCH($A279&amp;$A$265,Région!$J:$J,0))</f>
        <v>0</v>
      </c>
      <c r="E279" s="9">
        <f>INDEX(Région!K:K,MATCH($A279&amp;$A$265,Région!$J:$J,0))</f>
        <v>0</v>
      </c>
    </row>
    <row r="280" spans="1:10" x14ac:dyDescent="0.35">
      <c r="A280" s="75" t="s">
        <v>246</v>
      </c>
      <c r="B280" s="9">
        <f>INDEX(Région!N:N,MATCH($A280&amp;$A$265,Région!$J:$J,0))</f>
        <v>0</v>
      </c>
      <c r="C280" s="9">
        <f>INDEX(Région!L:L,MATCH($A280&amp;$A$265,Région!$J:$J,0))</f>
        <v>0</v>
      </c>
      <c r="D280" s="9">
        <f>INDEX(Région!M:M,MATCH($A280&amp;$A$265,Région!$J:$J,0))</f>
        <v>0</v>
      </c>
      <c r="E280" s="9">
        <f>INDEX(Région!K:K,MATCH($A280&amp;$A$265,Région!$J:$J,0))</f>
        <v>0</v>
      </c>
    </row>
    <row r="281" spans="1:10" x14ac:dyDescent="0.35">
      <c r="A281" s="75" t="s">
        <v>247</v>
      </c>
      <c r="B281" s="9">
        <f>INDEX(Région!N:N,MATCH($A281&amp;$A$265,Région!$J:$J,0))</f>
        <v>0</v>
      </c>
      <c r="C281" s="9">
        <f>INDEX(Région!L:L,MATCH($A281&amp;$A$265,Région!$J:$J,0))</f>
        <v>0</v>
      </c>
      <c r="D281" s="9">
        <f>INDEX(Région!M:M,MATCH($A281&amp;$A$265,Région!$J:$J,0))</f>
        <v>0</v>
      </c>
      <c r="E281" s="9">
        <f>INDEX(Région!K:K,MATCH($A281&amp;$A$265,Région!$J:$J,0))</f>
        <v>0</v>
      </c>
    </row>
    <row r="282" spans="1:10" x14ac:dyDescent="0.35">
      <c r="A282" s="75" t="s">
        <v>248</v>
      </c>
      <c r="B282" s="9">
        <f>INDEX(Région!N:N,MATCH($A282&amp;$A$265,Région!$J:$J,0))</f>
        <v>0</v>
      </c>
      <c r="C282" s="9">
        <f>INDEX(Région!L:L,MATCH($A282&amp;$A$265,Région!$J:$J,0))</f>
        <v>0</v>
      </c>
      <c r="D282" s="9">
        <f>INDEX(Région!M:M,MATCH($A282&amp;$A$265,Région!$J:$J,0))</f>
        <v>0</v>
      </c>
      <c r="E282" s="9">
        <f>INDEX(Région!K:K,MATCH($A282&amp;$A$265,Région!$J:$J,0))</f>
        <v>0</v>
      </c>
    </row>
    <row r="283" spans="1:10" x14ac:dyDescent="0.35">
      <c r="A283" s="76" t="s">
        <v>249</v>
      </c>
      <c r="B283" s="9">
        <f>INDEX(Région!N:N,MATCH($A283&amp;$A$265,Région!$J:$J,0))</f>
        <v>0</v>
      </c>
      <c r="C283" s="9">
        <f>INDEX(Région!L:L,MATCH($A283&amp;$A$265,Région!$J:$J,0))</f>
        <v>0</v>
      </c>
      <c r="D283" s="9">
        <f>INDEX(Région!M:M,MATCH($A283&amp;$A$265,Région!$J:$J,0))</f>
        <v>0</v>
      </c>
      <c r="E283" s="9">
        <f>INDEX(Région!K:K,MATCH($A283&amp;$A$265,Région!$J:$J,0))</f>
        <v>0</v>
      </c>
    </row>
    <row r="284" spans="1:10" x14ac:dyDescent="0.35">
      <c r="A284" s="76" t="s">
        <v>250</v>
      </c>
      <c r="B284" s="9">
        <f>INDEX(Région!N:N,MATCH($A284&amp;$A$265,Région!$J:$J,0))</f>
        <v>0</v>
      </c>
      <c r="C284" s="9">
        <f>INDEX(Région!L:L,MATCH($A284&amp;$A$265,Région!$J:$J,0))</f>
        <v>0.33333333333333298</v>
      </c>
      <c r="D284" s="9">
        <f>INDEX(Région!M:M,MATCH($A284&amp;$A$265,Région!$J:$J,0))</f>
        <v>0</v>
      </c>
      <c r="E284" s="9">
        <f>INDEX(Région!K:K,MATCH($A284&amp;$A$265,Région!$J:$J,0))</f>
        <v>0</v>
      </c>
    </row>
    <row r="285" spans="1:10" x14ac:dyDescent="0.35">
      <c r="A285" s="76" t="s">
        <v>251</v>
      </c>
      <c r="B285" s="9">
        <f>INDEX(Région!N:N,MATCH($A285&amp;$A$265,Région!$J:$J,0))</f>
        <v>0</v>
      </c>
      <c r="C285" s="9">
        <f>INDEX(Région!L:L,MATCH($A285&amp;$A$265,Région!$J:$J,0))</f>
        <v>0</v>
      </c>
      <c r="D285" s="9">
        <f>INDEX(Région!M:M,MATCH($A285&amp;$A$265,Région!$J:$J,0))</f>
        <v>0</v>
      </c>
      <c r="E285" s="9">
        <f>INDEX(Région!K:K,MATCH($A285&amp;$A$265,Région!$J:$J,0))</f>
        <v>0</v>
      </c>
    </row>
    <row r="286" spans="1:10" x14ac:dyDescent="0.35">
      <c r="A286" s="76" t="s">
        <v>252</v>
      </c>
      <c r="B286" s="9">
        <f>INDEX(Région!N:N,MATCH($A286&amp;$A$265,Région!$J:$J,0))</f>
        <v>0</v>
      </c>
      <c r="C286" s="9">
        <f>INDEX(Région!L:L,MATCH($A286&amp;$A$265,Région!$J:$J,0))</f>
        <v>0</v>
      </c>
      <c r="D286" s="9">
        <f>INDEX(Région!M:M,MATCH($A286&amp;$A$265,Région!$J:$J,0))</f>
        <v>0</v>
      </c>
      <c r="E286" s="9">
        <f>INDEX(Région!K:K,MATCH($A286&amp;$A$265,Région!$J:$J,0))</f>
        <v>0</v>
      </c>
    </row>
    <row r="287" spans="1:10" x14ac:dyDescent="0.35">
      <c r="A287" s="76" t="s">
        <v>253</v>
      </c>
      <c r="B287" s="9">
        <f>INDEX(Région!N:N,MATCH($A287&amp;$A$265,Région!$J:$J,0))</f>
        <v>0</v>
      </c>
      <c r="C287" s="9">
        <f>INDEX(Région!L:L,MATCH($A287&amp;$A$265,Région!$J:$J,0))</f>
        <v>0</v>
      </c>
      <c r="D287" s="9">
        <f>INDEX(Région!M:M,MATCH($A287&amp;$A$265,Région!$J:$J,0))</f>
        <v>0</v>
      </c>
      <c r="E287" s="9">
        <f>INDEX(Région!K:K,MATCH($A287&amp;$A$265,Région!$J:$J,0))</f>
        <v>0</v>
      </c>
    </row>
    <row r="288" spans="1:10" x14ac:dyDescent="0.35">
      <c r="A288" s="76" t="s">
        <v>254</v>
      </c>
      <c r="B288" s="9">
        <f>INDEX(Région!N:N,MATCH($A288&amp;$A$265,Région!$J:$J,0))</f>
        <v>0.5</v>
      </c>
      <c r="C288" s="9">
        <f>INDEX(Région!L:L,MATCH($A288&amp;$A$265,Région!$J:$J,0))</f>
        <v>0</v>
      </c>
      <c r="D288" s="9">
        <f>INDEX(Région!M:M,MATCH($A288&amp;$A$265,Région!$J:$J,0))</f>
        <v>0</v>
      </c>
      <c r="E288" s="9">
        <f>INDEX(Région!K:K,MATCH($A288&amp;$A$265,Région!$J:$J,0))</f>
        <v>0</v>
      </c>
    </row>
    <row r="289" spans="1:10" x14ac:dyDescent="0.35">
      <c r="A289" s="76" t="s">
        <v>255</v>
      </c>
      <c r="B289" s="9">
        <f>INDEX(Région!N:N,MATCH($A289&amp;$A$265,Région!$J:$J,0))</f>
        <v>0</v>
      </c>
      <c r="C289" s="9">
        <f>INDEX(Région!L:L,MATCH($A289&amp;$A$265,Région!$J:$J,0))</f>
        <v>0</v>
      </c>
      <c r="D289" s="9">
        <f>INDEX(Région!M:M,MATCH($A289&amp;$A$265,Région!$J:$J,0))</f>
        <v>0</v>
      </c>
      <c r="E289" s="9">
        <f>INDEX(Région!K:K,MATCH($A289&amp;$A$265,Région!$J:$J,0))</f>
        <v>0</v>
      </c>
    </row>
    <row r="290" spans="1:10" x14ac:dyDescent="0.35">
      <c r="A290" s="76" t="s">
        <v>256</v>
      </c>
      <c r="B290" s="9">
        <f>INDEX(Région!N:N,MATCH($A290&amp;$A$265,Région!$J:$J,0))</f>
        <v>0.25</v>
      </c>
      <c r="C290" s="9">
        <f>INDEX(Région!L:L,MATCH($A290&amp;$A$265,Région!$J:$J,0))</f>
        <v>0</v>
      </c>
      <c r="D290" s="9">
        <f>INDEX(Région!M:M,MATCH($A290&amp;$A$265,Région!$J:$J,0))</f>
        <v>0</v>
      </c>
      <c r="E290" s="9">
        <f>INDEX(Région!K:K,MATCH($A290&amp;$A$265,Région!$J:$J,0))</f>
        <v>0</v>
      </c>
    </row>
    <row r="291" spans="1:10" x14ac:dyDescent="0.35">
      <c r="A291" s="76" t="s">
        <v>257</v>
      </c>
      <c r="B291" s="9">
        <f>INDEX(Région!N:N,MATCH($A291&amp;$A$265,Région!$J:$J,0))</f>
        <v>0</v>
      </c>
      <c r="C291" s="9">
        <f>INDEX(Région!L:L,MATCH($A291&amp;$A$265,Région!$J:$J,0))</f>
        <v>0.33333333333333298</v>
      </c>
      <c r="D291" s="9">
        <f>INDEX(Région!M:M,MATCH($A291&amp;$A$265,Région!$J:$J,0))</f>
        <v>0</v>
      </c>
      <c r="E291" s="9">
        <f>INDEX(Région!K:K,MATCH($A291&amp;$A$265,Région!$J:$J,0))</f>
        <v>0</v>
      </c>
    </row>
    <row r="292" spans="1:10" x14ac:dyDescent="0.35">
      <c r="A292" s="76" t="s">
        <v>258</v>
      </c>
      <c r="B292" s="9">
        <f>INDEX(Région!N:N,MATCH($A292&amp;$A$265,Région!$J:$J,0))</f>
        <v>0</v>
      </c>
      <c r="C292" s="9">
        <f>INDEX(Région!L:L,MATCH($A292&amp;$A$265,Région!$J:$J,0))</f>
        <v>0</v>
      </c>
      <c r="D292" s="9">
        <f>INDEX(Région!M:M,MATCH($A292&amp;$A$265,Région!$J:$J,0))</f>
        <v>0</v>
      </c>
      <c r="E292" s="9">
        <f>INDEX(Région!K:K,MATCH($A292&amp;$A$265,Région!$J:$J,0))</f>
        <v>0</v>
      </c>
    </row>
    <row r="293" spans="1:10" x14ac:dyDescent="0.35">
      <c r="A293" s="76"/>
      <c r="G293"/>
      <c r="H293"/>
      <c r="I293"/>
      <c r="J293"/>
    </row>
    <row r="294" spans="1:10" x14ac:dyDescent="0.35">
      <c r="A294" s="76"/>
      <c r="G294"/>
      <c r="H294"/>
      <c r="I294"/>
      <c r="J294"/>
    </row>
    <row r="295" spans="1:10" x14ac:dyDescent="0.35">
      <c r="A295" s="35" t="s">
        <v>49</v>
      </c>
      <c r="G295"/>
      <c r="H295"/>
      <c r="I295"/>
      <c r="J295"/>
    </row>
    <row r="296" spans="1:10" x14ac:dyDescent="0.35">
      <c r="A296" s="77"/>
      <c r="G296"/>
      <c r="H296"/>
      <c r="I296"/>
      <c r="J296"/>
    </row>
    <row r="297" spans="1:10" ht="22" x14ac:dyDescent="0.35">
      <c r="A297" s="77"/>
      <c r="B297" s="97" t="s">
        <v>266</v>
      </c>
      <c r="C297" s="97" t="s">
        <v>269</v>
      </c>
      <c r="D297" s="97" t="s">
        <v>265</v>
      </c>
      <c r="E297" s="97" t="s">
        <v>267</v>
      </c>
      <c r="G297"/>
      <c r="H297"/>
      <c r="I297"/>
      <c r="J297"/>
    </row>
    <row r="298" spans="1:10" x14ac:dyDescent="0.35">
      <c r="A298" s="75" t="s">
        <v>234</v>
      </c>
      <c r="B298" s="9">
        <f>INDEX(Région!N:N,MATCH($A298&amp;$A$295,Région!$J:$J,0))</f>
        <v>0</v>
      </c>
      <c r="C298" s="9">
        <f>INDEX(Région!L:L,MATCH($A298&amp;$A$295,Région!$J:$J,0))</f>
        <v>0</v>
      </c>
      <c r="D298" s="9">
        <f>INDEX(Région!M:M,MATCH($A298&amp;$A$295,Région!$J:$J,0))</f>
        <v>0</v>
      </c>
      <c r="E298" s="9">
        <f>INDEX(Région!K:K,MATCH($A298&amp;$A$295,Région!$J:$J,0))</f>
        <v>0</v>
      </c>
    </row>
    <row r="299" spans="1:10" x14ac:dyDescent="0.35">
      <c r="A299" s="75" t="s">
        <v>235</v>
      </c>
      <c r="B299" s="9">
        <f>INDEX(Région!N:N,MATCH($A299&amp;$A$295,Région!$J:$J,0))</f>
        <v>0</v>
      </c>
      <c r="C299" s="9">
        <f>INDEX(Région!L:L,MATCH($A299&amp;$A$295,Région!$J:$J,0))</f>
        <v>0</v>
      </c>
      <c r="D299" s="9">
        <f>INDEX(Région!M:M,MATCH($A299&amp;$A$295,Région!$J:$J,0))</f>
        <v>0</v>
      </c>
      <c r="E299" s="9">
        <f>INDEX(Région!K:K,MATCH($A299&amp;$A$295,Région!$J:$J,0))</f>
        <v>0</v>
      </c>
    </row>
    <row r="300" spans="1:10" x14ac:dyDescent="0.35">
      <c r="A300" s="75" t="s">
        <v>236</v>
      </c>
      <c r="B300" s="9">
        <f>INDEX(Région!N:N,MATCH($A300&amp;$A$295,Région!$J:$J,0))</f>
        <v>0</v>
      </c>
      <c r="C300" s="9">
        <f>INDEX(Région!L:L,MATCH($A300&amp;$A$295,Région!$J:$J,0))</f>
        <v>0</v>
      </c>
      <c r="D300" s="9">
        <f>INDEX(Région!M:M,MATCH($A300&amp;$A$295,Région!$J:$J,0))</f>
        <v>0</v>
      </c>
      <c r="E300" s="9">
        <f>INDEX(Région!K:K,MATCH($A300&amp;$A$295,Région!$J:$J,0))</f>
        <v>0</v>
      </c>
    </row>
    <row r="301" spans="1:10" x14ac:dyDescent="0.35">
      <c r="A301" s="75" t="s">
        <v>237</v>
      </c>
      <c r="B301" s="9">
        <f>INDEX(Région!N:N,MATCH($A301&amp;$A$295,Région!$J:$J,0))</f>
        <v>0</v>
      </c>
      <c r="C301" s="9">
        <f>INDEX(Région!L:L,MATCH($A301&amp;$A$295,Région!$J:$J,0))</f>
        <v>0</v>
      </c>
      <c r="D301" s="9">
        <f>INDEX(Région!M:M,MATCH($A301&amp;$A$295,Région!$J:$J,0))</f>
        <v>0</v>
      </c>
      <c r="E301" s="9">
        <f>INDEX(Région!K:K,MATCH($A301&amp;$A$295,Région!$J:$J,0))</f>
        <v>0</v>
      </c>
    </row>
    <row r="302" spans="1:10" x14ac:dyDescent="0.35">
      <c r="A302" s="75" t="s">
        <v>238</v>
      </c>
      <c r="B302" s="9">
        <f>INDEX(Région!N:N,MATCH($A302&amp;$A$295,Région!$J:$J,0))</f>
        <v>0</v>
      </c>
      <c r="C302" s="9">
        <f>INDEX(Région!L:L,MATCH($A302&amp;$A$295,Région!$J:$J,0))</f>
        <v>0</v>
      </c>
      <c r="D302" s="9">
        <f>INDEX(Région!M:M,MATCH($A302&amp;$A$295,Région!$J:$J,0))</f>
        <v>0</v>
      </c>
      <c r="E302" s="9">
        <f>INDEX(Région!K:K,MATCH($A302&amp;$A$295,Région!$J:$J,0))</f>
        <v>0</v>
      </c>
    </row>
    <row r="303" spans="1:10" x14ac:dyDescent="0.35">
      <c r="A303" s="75" t="s">
        <v>239</v>
      </c>
      <c r="B303" s="9">
        <f>INDEX(Région!N:N,MATCH($A303&amp;$A$295,Région!$J:$J,0))</f>
        <v>0</v>
      </c>
      <c r="C303" s="9">
        <f>INDEX(Région!L:L,MATCH($A303&amp;$A$295,Région!$J:$J,0))</f>
        <v>0</v>
      </c>
      <c r="D303" s="9">
        <f>INDEX(Région!M:M,MATCH($A303&amp;$A$295,Région!$J:$J,0))</f>
        <v>0</v>
      </c>
      <c r="E303" s="9">
        <f>INDEX(Région!K:K,MATCH($A303&amp;$A$295,Région!$J:$J,0))</f>
        <v>0</v>
      </c>
    </row>
    <row r="304" spans="1:10" x14ac:dyDescent="0.35">
      <c r="A304" s="75" t="s">
        <v>240</v>
      </c>
      <c r="B304" s="9">
        <f>INDEX(Région!N:N,MATCH($A304&amp;$A$295,Région!$J:$J,0))</f>
        <v>0</v>
      </c>
      <c r="C304" s="9">
        <f>INDEX(Région!L:L,MATCH($A304&amp;$A$295,Région!$J:$J,0))</f>
        <v>1</v>
      </c>
      <c r="D304" s="9">
        <f>INDEX(Région!M:M,MATCH($A304&amp;$A$295,Région!$J:$J,0))</f>
        <v>0</v>
      </c>
      <c r="E304" s="9">
        <f>INDEX(Région!K:K,MATCH($A304&amp;$A$295,Région!$J:$J,0))</f>
        <v>0</v>
      </c>
    </row>
    <row r="305" spans="1:5" x14ac:dyDescent="0.35">
      <c r="A305" s="75" t="s">
        <v>241</v>
      </c>
      <c r="B305" s="9">
        <f>INDEX(Région!N:N,MATCH($A305&amp;$A$295,Région!$J:$J,0))</f>
        <v>0</v>
      </c>
      <c r="C305" s="9">
        <f>INDEX(Région!L:L,MATCH($A305&amp;$A$295,Région!$J:$J,0))</f>
        <v>0</v>
      </c>
      <c r="D305" s="9">
        <f>INDEX(Région!M:M,MATCH($A305&amp;$A$295,Région!$J:$J,0))</f>
        <v>0</v>
      </c>
      <c r="E305" s="9">
        <f>INDEX(Région!K:K,MATCH($A305&amp;$A$295,Région!$J:$J,0))</f>
        <v>0</v>
      </c>
    </row>
    <row r="306" spans="1:5" x14ac:dyDescent="0.35">
      <c r="A306" s="75" t="s">
        <v>242</v>
      </c>
      <c r="B306" s="9">
        <f>INDEX(Région!N:N,MATCH($A306&amp;$A$295,Région!$J:$J,0))</f>
        <v>0</v>
      </c>
      <c r="C306" s="9">
        <f>INDEX(Région!L:L,MATCH($A306&amp;$A$295,Région!$J:$J,0))</f>
        <v>0</v>
      </c>
      <c r="D306" s="9">
        <f>INDEX(Région!M:M,MATCH($A306&amp;$A$295,Région!$J:$J,0))</f>
        <v>0</v>
      </c>
      <c r="E306" s="9">
        <f>INDEX(Région!K:K,MATCH($A306&amp;$A$295,Région!$J:$J,0))</f>
        <v>0</v>
      </c>
    </row>
    <row r="307" spans="1:5" x14ac:dyDescent="0.35">
      <c r="A307" s="75" t="s">
        <v>243</v>
      </c>
      <c r="B307" s="9">
        <f>INDEX(Région!N:N,MATCH($A307&amp;$A$295,Région!$J:$J,0))</f>
        <v>0</v>
      </c>
      <c r="C307" s="9">
        <f>INDEX(Région!L:L,MATCH($A307&amp;$A$295,Région!$J:$J,0))</f>
        <v>0</v>
      </c>
      <c r="D307" s="9">
        <f>INDEX(Région!M:M,MATCH($A307&amp;$A$295,Région!$J:$J,0))</f>
        <v>0</v>
      </c>
      <c r="E307" s="9">
        <f>INDEX(Région!K:K,MATCH($A307&amp;$A$295,Région!$J:$J,0))</f>
        <v>0</v>
      </c>
    </row>
    <row r="308" spans="1:5" x14ac:dyDescent="0.35">
      <c r="A308" s="75" t="s">
        <v>244</v>
      </c>
      <c r="B308" s="9">
        <f>INDEX(Région!N:N,MATCH($A308&amp;$A$295,Région!$J:$J,0))</f>
        <v>0</v>
      </c>
      <c r="C308" s="9">
        <f>INDEX(Région!L:L,MATCH($A308&amp;$A$295,Région!$J:$J,0))</f>
        <v>0</v>
      </c>
      <c r="D308" s="9">
        <f>INDEX(Région!M:M,MATCH($A308&amp;$A$295,Région!$J:$J,0))</f>
        <v>0</v>
      </c>
      <c r="E308" s="9">
        <f>INDEX(Région!K:K,MATCH($A308&amp;$A$295,Région!$J:$J,0))</f>
        <v>0</v>
      </c>
    </row>
    <row r="309" spans="1:5" x14ac:dyDescent="0.35">
      <c r="A309" s="75" t="s">
        <v>245</v>
      </c>
      <c r="B309" s="9">
        <f>INDEX(Région!N:N,MATCH($A309&amp;$A$295,Région!$J:$J,0))</f>
        <v>0</v>
      </c>
      <c r="C309" s="9">
        <f>INDEX(Région!L:L,MATCH($A309&amp;$A$295,Région!$J:$J,0))</f>
        <v>0</v>
      </c>
      <c r="D309" s="9">
        <f>INDEX(Région!M:M,MATCH($A309&amp;$A$295,Région!$J:$J,0))</f>
        <v>0</v>
      </c>
      <c r="E309" s="9">
        <f>INDEX(Région!K:K,MATCH($A309&amp;$A$295,Région!$J:$J,0))</f>
        <v>0</v>
      </c>
    </row>
    <row r="310" spans="1:5" x14ac:dyDescent="0.35">
      <c r="A310" s="75" t="s">
        <v>246</v>
      </c>
      <c r="B310" s="9">
        <f>INDEX(Région!N:N,MATCH($A310&amp;$A$295,Région!$J:$J,0))</f>
        <v>0</v>
      </c>
      <c r="C310" s="9">
        <f>INDEX(Région!L:L,MATCH($A310&amp;$A$295,Région!$J:$J,0))</f>
        <v>0</v>
      </c>
      <c r="D310" s="9">
        <f>INDEX(Région!M:M,MATCH($A310&amp;$A$295,Région!$J:$J,0))</f>
        <v>0</v>
      </c>
      <c r="E310" s="9">
        <f>INDEX(Région!K:K,MATCH($A310&amp;$A$295,Région!$J:$J,0))</f>
        <v>0</v>
      </c>
    </row>
    <row r="311" spans="1:5" x14ac:dyDescent="0.35">
      <c r="A311" s="75" t="s">
        <v>247</v>
      </c>
      <c r="B311" s="9">
        <f>INDEX(Région!N:N,MATCH($A311&amp;$A$295,Région!$J:$J,0))</f>
        <v>0</v>
      </c>
      <c r="C311" s="9">
        <f>INDEX(Région!L:L,MATCH($A311&amp;$A$295,Région!$J:$J,0))</f>
        <v>0</v>
      </c>
      <c r="D311" s="9">
        <f>INDEX(Région!M:M,MATCH($A311&amp;$A$295,Région!$J:$J,0))</f>
        <v>0</v>
      </c>
      <c r="E311" s="9">
        <f>INDEX(Région!K:K,MATCH($A311&amp;$A$295,Région!$J:$J,0))</f>
        <v>0</v>
      </c>
    </row>
    <row r="312" spans="1:5" x14ac:dyDescent="0.35">
      <c r="A312" s="75" t="s">
        <v>248</v>
      </c>
      <c r="B312" s="9">
        <f>INDEX(Région!N:N,MATCH($A312&amp;$A$295,Région!$J:$J,0))</f>
        <v>0</v>
      </c>
      <c r="C312" s="9">
        <f>INDEX(Région!L:L,MATCH($A312&amp;$A$295,Région!$J:$J,0))</f>
        <v>0</v>
      </c>
      <c r="D312" s="9">
        <f>INDEX(Région!M:M,MATCH($A312&amp;$A$295,Région!$J:$J,0))</f>
        <v>0</v>
      </c>
      <c r="E312" s="9">
        <f>INDEX(Région!K:K,MATCH($A312&amp;$A$295,Région!$J:$J,0))</f>
        <v>0</v>
      </c>
    </row>
    <row r="313" spans="1:5" x14ac:dyDescent="0.35">
      <c r="A313" s="76" t="s">
        <v>249</v>
      </c>
      <c r="B313" s="9">
        <f>INDEX(Région!N:N,MATCH($A313&amp;$A$295,Région!$J:$J,0))</f>
        <v>0</v>
      </c>
      <c r="C313" s="9">
        <f>INDEX(Région!L:L,MATCH($A313&amp;$A$295,Région!$J:$J,0))</f>
        <v>0</v>
      </c>
      <c r="D313" s="9">
        <f>INDEX(Région!M:M,MATCH($A313&amp;$A$295,Région!$J:$J,0))</f>
        <v>0</v>
      </c>
      <c r="E313" s="9">
        <f>INDEX(Région!K:K,MATCH($A313&amp;$A$295,Région!$J:$J,0))</f>
        <v>0</v>
      </c>
    </row>
    <row r="314" spans="1:5" x14ac:dyDescent="0.35">
      <c r="A314" s="76" t="s">
        <v>250</v>
      </c>
      <c r="B314" s="9">
        <f>INDEX(Région!N:N,MATCH($A314&amp;$A$295,Région!$J:$J,0))</f>
        <v>0</v>
      </c>
      <c r="C314" s="9">
        <f>INDEX(Région!L:L,MATCH($A314&amp;$A$295,Région!$J:$J,0))</f>
        <v>0</v>
      </c>
      <c r="D314" s="9">
        <f>INDEX(Région!M:M,MATCH($A314&amp;$A$295,Région!$J:$J,0))</f>
        <v>0</v>
      </c>
      <c r="E314" s="9">
        <f>INDEX(Région!K:K,MATCH($A314&amp;$A$295,Région!$J:$J,0))</f>
        <v>0</v>
      </c>
    </row>
    <row r="315" spans="1:5" x14ac:dyDescent="0.35">
      <c r="A315" s="76" t="s">
        <v>251</v>
      </c>
      <c r="B315" s="9">
        <f>INDEX(Région!N:N,MATCH($A315&amp;$A$295,Région!$J:$J,0))</f>
        <v>0</v>
      </c>
      <c r="C315" s="9">
        <f>INDEX(Région!L:L,MATCH($A315&amp;$A$295,Région!$J:$J,0))</f>
        <v>0</v>
      </c>
      <c r="D315" s="9">
        <f>INDEX(Région!M:M,MATCH($A315&amp;$A$295,Région!$J:$J,0))</f>
        <v>0</v>
      </c>
      <c r="E315" s="9">
        <f>INDEX(Région!K:K,MATCH($A315&amp;$A$295,Région!$J:$J,0))</f>
        <v>0</v>
      </c>
    </row>
    <row r="316" spans="1:5" x14ac:dyDescent="0.35">
      <c r="A316" s="76" t="s">
        <v>252</v>
      </c>
      <c r="B316" s="9">
        <f>INDEX(Région!N:N,MATCH($A316&amp;$A$295,Région!$J:$J,0))</f>
        <v>0</v>
      </c>
      <c r="C316" s="9">
        <f>INDEX(Région!L:L,MATCH($A316&amp;$A$295,Région!$J:$J,0))</f>
        <v>1</v>
      </c>
      <c r="D316" s="9">
        <f>INDEX(Région!M:M,MATCH($A316&amp;$A$295,Région!$J:$J,0))</f>
        <v>0</v>
      </c>
      <c r="E316" s="9">
        <f>INDEX(Région!K:K,MATCH($A316&amp;$A$295,Région!$J:$J,0))</f>
        <v>0</v>
      </c>
    </row>
    <row r="317" spans="1:5" x14ac:dyDescent="0.35">
      <c r="A317" s="76" t="s">
        <v>253</v>
      </c>
      <c r="B317" s="9">
        <f>INDEX(Région!N:N,MATCH($A317&amp;$A$295,Région!$J:$J,0))</f>
        <v>0</v>
      </c>
      <c r="C317" s="9">
        <f>INDEX(Région!L:L,MATCH($A317&amp;$A$295,Région!$J:$J,0))</f>
        <v>1</v>
      </c>
      <c r="D317" s="9">
        <f>INDEX(Région!M:M,MATCH($A317&amp;$A$295,Région!$J:$J,0))</f>
        <v>0</v>
      </c>
      <c r="E317" s="9">
        <f>INDEX(Région!K:K,MATCH($A317&amp;$A$295,Région!$J:$J,0))</f>
        <v>0</v>
      </c>
    </row>
    <row r="318" spans="1:5" x14ac:dyDescent="0.35">
      <c r="A318" s="76" t="s">
        <v>254</v>
      </c>
      <c r="B318" s="9">
        <f>INDEX(Région!N:N,MATCH($A318&amp;$A$295,Région!$J:$J,0))</f>
        <v>0</v>
      </c>
      <c r="C318" s="9">
        <f>INDEX(Région!L:L,MATCH($A318&amp;$A$295,Région!$J:$J,0))</f>
        <v>1</v>
      </c>
      <c r="D318" s="9">
        <f>INDEX(Région!M:M,MATCH($A318&amp;$A$295,Région!$J:$J,0))</f>
        <v>0</v>
      </c>
      <c r="E318" s="9">
        <f>INDEX(Région!K:K,MATCH($A318&amp;$A$295,Région!$J:$J,0))</f>
        <v>0</v>
      </c>
    </row>
    <row r="319" spans="1:5" x14ac:dyDescent="0.35">
      <c r="A319" s="76" t="s">
        <v>255</v>
      </c>
      <c r="B319" s="9">
        <f>INDEX(Région!N:N,MATCH($A319&amp;$A$295,Région!$J:$J,0))</f>
        <v>0</v>
      </c>
      <c r="C319" s="9">
        <f>INDEX(Région!L:L,MATCH($A319&amp;$A$295,Région!$J:$J,0))</f>
        <v>0</v>
      </c>
      <c r="D319" s="9">
        <f>INDEX(Région!M:M,MATCH($A319&amp;$A$295,Région!$J:$J,0))</f>
        <v>0</v>
      </c>
      <c r="E319" s="9">
        <f>INDEX(Région!K:K,MATCH($A319&amp;$A$295,Région!$J:$J,0))</f>
        <v>0</v>
      </c>
    </row>
    <row r="320" spans="1:5" x14ac:dyDescent="0.35">
      <c r="A320" s="76" t="s">
        <v>256</v>
      </c>
      <c r="B320" s="9">
        <f>INDEX(Région!N:N,MATCH($A320&amp;$A$295,Région!$J:$J,0))</f>
        <v>0</v>
      </c>
      <c r="C320" s="9">
        <f>INDEX(Région!L:L,MATCH($A320&amp;$A$295,Région!$J:$J,0))</f>
        <v>0</v>
      </c>
      <c r="D320" s="9">
        <f>INDEX(Région!M:M,MATCH($A320&amp;$A$295,Région!$J:$J,0))</f>
        <v>0</v>
      </c>
      <c r="E320" s="9">
        <f>INDEX(Région!K:K,MATCH($A320&amp;$A$295,Région!$J:$J,0))</f>
        <v>0</v>
      </c>
    </row>
    <row r="321" spans="1:10" x14ac:dyDescent="0.35">
      <c r="A321" s="76" t="s">
        <v>257</v>
      </c>
      <c r="B321" s="9">
        <f>INDEX(Région!N:N,MATCH($A321&amp;$A$295,Région!$J:$J,0))</f>
        <v>0</v>
      </c>
      <c r="C321" s="9">
        <f>INDEX(Région!L:L,MATCH($A321&amp;$A$295,Région!$J:$J,0))</f>
        <v>0</v>
      </c>
      <c r="D321" s="9">
        <f>INDEX(Région!M:M,MATCH($A321&amp;$A$295,Région!$J:$J,0))</f>
        <v>0</v>
      </c>
      <c r="E321" s="9">
        <f>INDEX(Région!K:K,MATCH($A321&amp;$A$295,Région!$J:$J,0))</f>
        <v>0</v>
      </c>
    </row>
    <row r="322" spans="1:10" x14ac:dyDescent="0.35">
      <c r="A322" s="76" t="s">
        <v>258</v>
      </c>
      <c r="G322"/>
      <c r="H322"/>
      <c r="I322"/>
      <c r="J322"/>
    </row>
    <row r="323" spans="1:10" x14ac:dyDescent="0.35">
      <c r="A323" s="74"/>
      <c r="G323"/>
      <c r="H323"/>
      <c r="I323"/>
      <c r="J323"/>
    </row>
    <row r="324" spans="1:10" x14ac:dyDescent="0.35">
      <c r="A324" s="31"/>
      <c r="G324"/>
      <c r="H324"/>
      <c r="I324"/>
      <c r="J324"/>
    </row>
    <row r="325" spans="1:10" x14ac:dyDescent="0.35">
      <c r="A325" s="31"/>
      <c r="G325"/>
      <c r="H325"/>
      <c r="I325"/>
      <c r="J325"/>
    </row>
    <row r="326" spans="1:10" x14ac:dyDescent="0.35">
      <c r="A326" s="33" t="s">
        <v>230</v>
      </c>
      <c r="G326"/>
      <c r="H326"/>
      <c r="I326"/>
      <c r="J326"/>
    </row>
    <row r="327" spans="1:10" x14ac:dyDescent="0.35">
      <c r="A327" s="58" t="s">
        <v>231</v>
      </c>
      <c r="G327"/>
      <c r="H327"/>
      <c r="I327"/>
      <c r="J327"/>
    </row>
    <row r="328" spans="1:10" x14ac:dyDescent="0.35">
      <c r="A328" s="31"/>
      <c r="G328"/>
      <c r="H328"/>
      <c r="I328"/>
      <c r="J328"/>
    </row>
    <row r="329" spans="1:10" x14ac:dyDescent="0.35">
      <c r="A329" s="35" t="s">
        <v>12</v>
      </c>
    </row>
    <row r="330" spans="1:10" x14ac:dyDescent="0.35">
      <c r="A330" s="31"/>
    </row>
    <row r="331" spans="1:10" ht="22" x14ac:dyDescent="0.35">
      <c r="A331" s="31"/>
      <c r="B331" s="97" t="s">
        <v>266</v>
      </c>
      <c r="C331" s="97" t="s">
        <v>269</v>
      </c>
      <c r="D331" s="97" t="s">
        <v>265</v>
      </c>
      <c r="E331" s="97" t="s">
        <v>267</v>
      </c>
    </row>
    <row r="332" spans="1:10" x14ac:dyDescent="0.35">
      <c r="A332" s="37" t="s">
        <v>121</v>
      </c>
      <c r="B332" s="9">
        <f>INDEX(Région!N:N,MATCH($A332&amp;$A$329,Région!$J:$J,0))</f>
        <v>0</v>
      </c>
      <c r="C332" s="9">
        <f>INDEX(Région!L:L,MATCH($A332&amp;$A$329,Région!$J:$J,0))</f>
        <v>0.20345006083790401</v>
      </c>
      <c r="D332" s="9">
        <f>INDEX(Région!M:M,MATCH($A332&amp;$A$329,Région!$J:$J,0))</f>
        <v>0.16180325768714501</v>
      </c>
      <c r="E332" s="9">
        <f>INDEX(Région!K:K,MATCH($A332&amp;$A$329,Région!$J:$J,0))</f>
        <v>0.10561934953228699</v>
      </c>
    </row>
    <row r="333" spans="1:10" x14ac:dyDescent="0.35">
      <c r="A333" s="37" t="s">
        <v>122</v>
      </c>
      <c r="B333" s="9">
        <f>INDEX(Région!N:N,MATCH($A333&amp;$A$329,Région!$J:$J,0))</f>
        <v>0.21724188078944501</v>
      </c>
      <c r="C333" s="9">
        <f>INDEX(Région!L:L,MATCH($A333&amp;$A$329,Région!$J:$J,0))</f>
        <v>0.21691361338613999</v>
      </c>
      <c r="D333" s="9">
        <f>INDEX(Région!M:M,MATCH($A333&amp;$A$329,Région!$J:$J,0))</f>
        <v>0.216709436276418</v>
      </c>
      <c r="E333" s="9">
        <f>INDEX(Région!K:K,MATCH($A333&amp;$A$329,Région!$J:$J,0))</f>
        <v>0.15013504888398299</v>
      </c>
    </row>
    <row r="334" spans="1:10" x14ac:dyDescent="0.35">
      <c r="A334" s="37" t="s">
        <v>123</v>
      </c>
      <c r="B334" s="9">
        <f>INDEX(Région!N:N,MATCH($A334&amp;$A$329,Région!$J:$J,0))</f>
        <v>0</v>
      </c>
      <c r="C334" s="9">
        <f>INDEX(Région!L:L,MATCH($A334&amp;$A$329,Région!$J:$J,0))</f>
        <v>9.1100368072078594E-2</v>
      </c>
      <c r="D334" s="9">
        <f>INDEX(Région!M:M,MATCH($A334&amp;$A$329,Région!$J:$J,0))</f>
        <v>0.10735884102021501</v>
      </c>
      <c r="E334" s="9">
        <f>INDEX(Région!K:K,MATCH($A334&amp;$A$329,Région!$J:$J,0))</f>
        <v>7.0933818294717704E-2</v>
      </c>
    </row>
    <row r="335" spans="1:10" x14ac:dyDescent="0.35">
      <c r="A335" s="37" t="s">
        <v>124</v>
      </c>
      <c r="B335" s="9">
        <f>INDEX(Région!N:N,MATCH($A335&amp;$A$329,Région!$J:$J,0))</f>
        <v>0</v>
      </c>
      <c r="C335" s="9">
        <f>INDEX(Région!L:L,MATCH($A335&amp;$A$329,Région!$J:$J,0))</f>
        <v>0.12849116689241</v>
      </c>
      <c r="D335" s="9">
        <f>INDEX(Région!M:M,MATCH($A335&amp;$A$329,Région!$J:$J,0))</f>
        <v>0.125765283622369</v>
      </c>
      <c r="E335" s="9">
        <f>INDEX(Région!K:K,MATCH($A335&amp;$A$329,Région!$J:$J,0))</f>
        <v>6.1103650180590302E-2</v>
      </c>
    </row>
    <row r="336" spans="1:10" x14ac:dyDescent="0.35">
      <c r="A336" s="37" t="s">
        <v>125</v>
      </c>
      <c r="B336" s="9">
        <f>INDEX(Région!N:N,MATCH($A336&amp;$A$329,Région!$J:$J,0))</f>
        <v>0.179609360337394</v>
      </c>
      <c r="C336" s="9">
        <f>INDEX(Région!L:L,MATCH($A336&amp;$A$329,Région!$J:$J,0))</f>
        <v>0.137304857816823</v>
      </c>
      <c r="D336" s="9">
        <f>INDEX(Région!M:M,MATCH($A336&amp;$A$329,Région!$J:$J,0))</f>
        <v>0.137978760962498</v>
      </c>
      <c r="E336" s="9">
        <f>INDEX(Région!K:K,MATCH($A336&amp;$A$329,Région!$J:$J,0))</f>
        <v>4.45156993516964E-2</v>
      </c>
    </row>
    <row r="337" spans="1:5" x14ac:dyDescent="0.35">
      <c r="A337" s="37" t="s">
        <v>126</v>
      </c>
      <c r="B337" s="9">
        <f>INDEX(Région!N:N,MATCH($A337&amp;$A$329,Région!$J:$J,0))</f>
        <v>3.7632520452050601E-2</v>
      </c>
      <c r="C337" s="9">
        <f>INDEX(Région!L:L,MATCH($A337&amp;$A$329,Région!$J:$J,0))</f>
        <v>5.9838737983998802E-2</v>
      </c>
      <c r="D337" s="9">
        <f>INDEX(Région!M:M,MATCH($A337&amp;$A$329,Région!$J:$J,0))</f>
        <v>6.2882641811184706E-2</v>
      </c>
      <c r="E337" s="9">
        <f>INDEX(Région!K:K,MATCH($A337&amp;$A$329,Région!$J:$J,0))</f>
        <v>6.1103650180590302E-2</v>
      </c>
    </row>
    <row r="338" spans="1:5" x14ac:dyDescent="0.35">
      <c r="A338" s="37" t="s">
        <v>127</v>
      </c>
      <c r="B338" s="9">
        <f>INDEX(Région!N:N,MATCH($A338&amp;$A$329,Région!$J:$J,0))</f>
        <v>0.195067749093458</v>
      </c>
      <c r="C338" s="9">
        <f>INDEX(Région!L:L,MATCH($A338&amp;$A$329,Région!$J:$J,0))</f>
        <v>5.9838737983998802E-2</v>
      </c>
      <c r="D338" s="9">
        <f>INDEX(Région!M:M,MATCH($A338&amp;$A$329,Région!$J:$J,0))</f>
        <v>0.13701687739257501</v>
      </c>
      <c r="E338" s="9">
        <f>INDEX(Région!K:K,MATCH($A338&amp;$A$329,Région!$J:$J,0))</f>
        <v>0.16057780681756501</v>
      </c>
    </row>
    <row r="339" spans="1:5" x14ac:dyDescent="0.35">
      <c r="A339" s="37" t="s">
        <v>128</v>
      </c>
      <c r="B339" s="9">
        <f>INDEX(Région!N:N,MATCH($A339&amp;$A$329,Région!$J:$J,0))</f>
        <v>0</v>
      </c>
      <c r="C339" s="9">
        <f>INDEX(Région!L:L,MATCH($A339&amp;$A$329,Région!$J:$J,0))</f>
        <v>0</v>
      </c>
      <c r="D339" s="9">
        <f>INDEX(Région!M:M,MATCH($A339&amp;$A$329,Région!$J:$J,0))</f>
        <v>0</v>
      </c>
      <c r="E339" s="9">
        <f>INDEX(Région!K:K,MATCH($A339&amp;$A$329,Région!$J:$J,0))</f>
        <v>0</v>
      </c>
    </row>
    <row r="340" spans="1:5" x14ac:dyDescent="0.35">
      <c r="A340" s="37" t="s">
        <v>129</v>
      </c>
      <c r="B340" s="9">
        <f>INDEX(Région!N:N,MATCH($A340&amp;$A$329,Région!$J:$J,0))</f>
        <v>3.7632520452050601E-2</v>
      </c>
      <c r="C340" s="9">
        <f>INDEX(Région!L:L,MATCH($A340&amp;$A$329,Région!$J:$J,0))</f>
        <v>0</v>
      </c>
      <c r="D340" s="9">
        <f>INDEX(Région!M:M,MATCH($A340&amp;$A$329,Région!$J:$J,0))</f>
        <v>7.2900396837468795E-2</v>
      </c>
      <c r="E340" s="9">
        <f>INDEX(Région!K:K,MATCH($A340&amp;$A$329,Région!$J:$J,0))</f>
        <v>0</v>
      </c>
    </row>
    <row r="341" spans="1:5" x14ac:dyDescent="0.35">
      <c r="A341" s="37" t="s">
        <v>130</v>
      </c>
      <c r="B341" s="9">
        <f>INDEX(Région!N:N,MATCH($A341&amp;$A$329,Région!$J:$J,0))</f>
        <v>0</v>
      </c>
      <c r="C341" s="9">
        <f>INDEX(Région!L:L,MATCH($A341&amp;$A$329,Région!$J:$J,0))</f>
        <v>0</v>
      </c>
      <c r="D341" s="9">
        <f>INDEX(Région!M:M,MATCH($A341&amp;$A$329,Région!$J:$J,0))</f>
        <v>9.9332840229919103E-2</v>
      </c>
      <c r="E341" s="9">
        <f>INDEX(Région!K:K,MATCH($A341&amp;$A$329,Région!$J:$J,0))</f>
        <v>0</v>
      </c>
    </row>
    <row r="342" spans="1:5" x14ac:dyDescent="0.35">
      <c r="A342" s="37" t="s">
        <v>131</v>
      </c>
      <c r="B342" s="9">
        <f>INDEX(Région!N:N,MATCH($A342&amp;$A$329,Région!$J:$J,0))</f>
        <v>0.179609360337394</v>
      </c>
      <c r="C342" s="9">
        <f>INDEX(Région!L:L,MATCH($A342&amp;$A$329,Région!$J:$J,0))</f>
        <v>5.9838737983998802E-2</v>
      </c>
      <c r="D342" s="9">
        <f>INDEX(Région!M:M,MATCH($A342&amp;$A$329,Région!$J:$J,0))</f>
        <v>3.6450198418734397E-2</v>
      </c>
      <c r="E342" s="9">
        <f>INDEX(Région!K:K,MATCH($A342&amp;$A$329,Région!$J:$J,0))</f>
        <v>0.10561934953228699</v>
      </c>
    </row>
    <row r="343" spans="1:5" x14ac:dyDescent="0.35">
      <c r="A343" s="37" t="s">
        <v>132</v>
      </c>
      <c r="B343" s="9">
        <f>INDEX(Région!N:N,MATCH($A343&amp;$A$329,Région!$J:$J,0))</f>
        <v>0.20309702610511299</v>
      </c>
      <c r="C343" s="9">
        <f>INDEX(Région!L:L,MATCH($A343&amp;$A$329,Région!$J:$J,0))</f>
        <v>0.34492463484997199</v>
      </c>
      <c r="D343" s="9">
        <f>INDEX(Région!M:M,MATCH($A343&amp;$A$329,Région!$J:$J,0))</f>
        <v>0.23233512110989199</v>
      </c>
      <c r="E343" s="9">
        <f>INDEX(Région!K:K,MATCH($A343&amp;$A$329,Région!$J:$J,0))</f>
        <v>0.439677938777495</v>
      </c>
    </row>
    <row r="344" spans="1:5" x14ac:dyDescent="0.35">
      <c r="A344" s="37" t="s">
        <v>133</v>
      </c>
      <c r="B344" s="9">
        <f>INDEX(Région!N:N,MATCH($A344&amp;$A$329,Région!$J:$J,0))</f>
        <v>0</v>
      </c>
      <c r="C344" s="9">
        <f>INDEX(Région!L:L,MATCH($A344&amp;$A$329,Région!$J:$J,0))</f>
        <v>0</v>
      </c>
      <c r="D344" s="9">
        <f>INDEX(Région!M:M,MATCH($A344&amp;$A$329,Région!$J:$J,0))</f>
        <v>0</v>
      </c>
      <c r="E344" s="9">
        <f>INDEX(Région!K:K,MATCH($A344&amp;$A$329,Région!$J:$J,0))</f>
        <v>0</v>
      </c>
    </row>
    <row r="345" spans="1:5" x14ac:dyDescent="0.35">
      <c r="A345" s="37" t="s">
        <v>134</v>
      </c>
      <c r="B345" s="9">
        <f>INDEX(Région!N:N,MATCH($A345&amp;$A$329,Région!$J:$J,0))</f>
        <v>0.14197683988534299</v>
      </c>
      <c r="C345" s="9">
        <f>INDEX(Région!L:L,MATCH($A345&amp;$A$329,Région!$J:$J,0))</f>
        <v>0.13479763192949301</v>
      </c>
      <c r="D345" s="9">
        <f>INDEX(Région!M:M,MATCH($A345&amp;$A$329,Région!$J:$J,0))</f>
        <v>0.12218254736176801</v>
      </c>
      <c r="E345" s="9">
        <f>INDEX(Région!K:K,MATCH($A345&amp;$A$329,Région!$J:$J,0))</f>
        <v>8.9643988522846996E-2</v>
      </c>
    </row>
    <row r="346" spans="1:5" x14ac:dyDescent="0.35">
      <c r="A346" s="37" t="s">
        <v>135</v>
      </c>
      <c r="B346" s="9">
        <f>INDEX(Région!N:N,MATCH($A346&amp;$A$329,Région!$J:$J,0))</f>
        <v>6.3007143789247003E-2</v>
      </c>
      <c r="C346" s="9">
        <f>INDEX(Région!L:L,MATCH($A346&amp;$A$329,Région!$J:$J,0))</f>
        <v>0</v>
      </c>
      <c r="D346" s="9">
        <f>INDEX(Région!M:M,MATCH($A346&amp;$A$329,Région!$J:$J,0))</f>
        <v>8.0926397627764601E-2</v>
      </c>
      <c r="E346" s="9">
        <f>INDEX(Région!K:K,MATCH($A346&amp;$A$329,Région!$J:$J,0))</f>
        <v>6.1103650180590302E-2</v>
      </c>
    </row>
    <row r="347" spans="1:5" x14ac:dyDescent="0.35">
      <c r="A347" s="37"/>
      <c r="B347" s="8"/>
      <c r="C347" s="8"/>
      <c r="D347" s="8"/>
      <c r="E347" s="8"/>
    </row>
    <row r="348" spans="1:5" x14ac:dyDescent="0.35">
      <c r="A348" s="35" t="s">
        <v>13</v>
      </c>
      <c r="B348" s="67"/>
      <c r="C348" s="67"/>
      <c r="D348" s="67"/>
      <c r="E348" s="67"/>
    </row>
    <row r="349" spans="1:5" x14ac:dyDescent="0.35">
      <c r="A349" s="31"/>
      <c r="B349" s="67"/>
      <c r="C349" s="67"/>
      <c r="D349" s="67"/>
      <c r="E349" s="67"/>
    </row>
    <row r="350" spans="1:5" ht="22" x14ac:dyDescent="0.35">
      <c r="A350" s="31"/>
      <c r="B350" s="97" t="s">
        <v>266</v>
      </c>
      <c r="C350" s="97" t="s">
        <v>269</v>
      </c>
      <c r="D350" s="97" t="s">
        <v>265</v>
      </c>
      <c r="E350" s="97" t="s">
        <v>267</v>
      </c>
    </row>
    <row r="351" spans="1:5" x14ac:dyDescent="0.35">
      <c r="A351" s="37" t="s">
        <v>121</v>
      </c>
      <c r="B351" s="9">
        <f>INDEX(Région!N:N,MATCH($A351&amp;$A$348,Région!$J:$J,0))</f>
        <v>0.11111111111111099</v>
      </c>
      <c r="C351" s="9">
        <f>INDEX(Région!L:L,MATCH($A351&amp;$A$348,Région!$J:$J,0))</f>
        <v>1.11022302462516E-16</v>
      </c>
      <c r="D351" s="9">
        <f>INDEX(Région!M:M,MATCH($A351&amp;$A$348,Région!$J:$J,0))</f>
        <v>0.44444444444444398</v>
      </c>
      <c r="E351" s="9">
        <f>INDEX(Région!K:K,MATCH($A351&amp;$A$348,Région!$J:$J,0))</f>
        <v>0</v>
      </c>
    </row>
    <row r="352" spans="1:5" x14ac:dyDescent="0.35">
      <c r="A352" s="37" t="s">
        <v>122</v>
      </c>
      <c r="B352" s="9">
        <f>INDEX(Région!N:N,MATCH($A352&amp;$A$348,Région!$J:$J,0))</f>
        <v>0.33333333333333298</v>
      </c>
      <c r="C352" s="9">
        <f>INDEX(Région!L:L,MATCH($A352&amp;$A$348,Région!$J:$J,0))</f>
        <v>1.11022302462516E-16</v>
      </c>
      <c r="D352" s="9">
        <f>INDEX(Région!M:M,MATCH($A352&amp;$A$348,Région!$J:$J,0))</f>
        <v>0.22222222222222199</v>
      </c>
      <c r="E352" s="9">
        <f>INDEX(Région!K:K,MATCH($A352&amp;$A$348,Région!$J:$J,0))</f>
        <v>0</v>
      </c>
    </row>
    <row r="353" spans="1:5" x14ac:dyDescent="0.35">
      <c r="A353" s="37" t="s">
        <v>123</v>
      </c>
      <c r="B353" s="9">
        <f>INDEX(Région!N:N,MATCH($A353&amp;$A$348,Région!$J:$J,0))</f>
        <v>0.11111111111111099</v>
      </c>
      <c r="C353" s="9">
        <f>INDEX(Région!L:L,MATCH($A353&amp;$A$348,Région!$J:$J,0))</f>
        <v>1.11022302462516E-16</v>
      </c>
      <c r="D353" s="9">
        <f>INDEX(Région!M:M,MATCH($A353&amp;$A$348,Région!$J:$J,0))</f>
        <v>0</v>
      </c>
      <c r="E353" s="9">
        <f>INDEX(Région!K:K,MATCH($A353&amp;$A$348,Région!$J:$J,0))</f>
        <v>0</v>
      </c>
    </row>
    <row r="354" spans="1:5" x14ac:dyDescent="0.35">
      <c r="A354" s="37" t="s">
        <v>124</v>
      </c>
      <c r="B354" s="9">
        <f>INDEX(Région!N:N,MATCH($A354&amp;$A$348,Région!$J:$J,0))</f>
        <v>0</v>
      </c>
      <c r="C354" s="9">
        <f>INDEX(Région!L:L,MATCH($A354&amp;$A$348,Région!$J:$J,0))</f>
        <v>1.11022302462516E-16</v>
      </c>
      <c r="D354" s="9">
        <f>INDEX(Région!M:M,MATCH($A354&amp;$A$348,Région!$J:$J,0))</f>
        <v>0.11111111111111099</v>
      </c>
      <c r="E354" s="9">
        <f>INDEX(Région!K:K,MATCH($A354&amp;$A$348,Région!$J:$J,0))</f>
        <v>0</v>
      </c>
    </row>
    <row r="355" spans="1:5" x14ac:dyDescent="0.35">
      <c r="A355" s="37" t="s">
        <v>125</v>
      </c>
      <c r="B355" s="9">
        <f>INDEX(Région!N:N,MATCH($A355&amp;$A$348,Région!$J:$J,0))</f>
        <v>0</v>
      </c>
      <c r="C355" s="9">
        <f>INDEX(Région!L:L,MATCH($A355&amp;$A$348,Région!$J:$J,0))</f>
        <v>1.11022302462516E-16</v>
      </c>
      <c r="D355" s="9">
        <f>INDEX(Région!M:M,MATCH($A355&amp;$A$348,Région!$J:$J,0))</f>
        <v>0.11111111111111099</v>
      </c>
      <c r="E355" s="9">
        <f>INDEX(Région!K:K,MATCH($A355&amp;$A$348,Région!$J:$J,0))</f>
        <v>0</v>
      </c>
    </row>
    <row r="356" spans="1:5" x14ac:dyDescent="0.35">
      <c r="A356" s="37" t="s">
        <v>126</v>
      </c>
      <c r="B356" s="9">
        <f>INDEX(Région!N:N,MATCH($A356&amp;$A$348,Région!$J:$J,0))</f>
        <v>0.11111111111111099</v>
      </c>
      <c r="C356" s="9">
        <f>INDEX(Région!L:L,MATCH($A356&amp;$A$348,Région!$J:$J,0))</f>
        <v>1.11022302462516E-16</v>
      </c>
      <c r="D356" s="9">
        <f>INDEX(Région!M:M,MATCH($A356&amp;$A$348,Région!$J:$J,0))</f>
        <v>0</v>
      </c>
      <c r="E356" s="9">
        <f>INDEX(Région!K:K,MATCH($A356&amp;$A$348,Région!$J:$J,0))</f>
        <v>0</v>
      </c>
    </row>
    <row r="357" spans="1:5" x14ac:dyDescent="0.35">
      <c r="A357" s="37" t="s">
        <v>127</v>
      </c>
      <c r="B357" s="9">
        <f>INDEX(Région!N:N,MATCH($A357&amp;$A$348,Région!$J:$J,0))</f>
        <v>0.11111111111111099</v>
      </c>
      <c r="C357" s="9">
        <f>INDEX(Région!L:L,MATCH($A357&amp;$A$348,Région!$J:$J,0))</f>
        <v>0.4</v>
      </c>
      <c r="D357" s="9">
        <f>INDEX(Région!M:M,MATCH($A357&amp;$A$348,Région!$J:$J,0))</f>
        <v>0</v>
      </c>
      <c r="E357" s="9">
        <f>INDEX(Région!K:K,MATCH($A357&amp;$A$348,Région!$J:$J,0))</f>
        <v>0.16666666666666699</v>
      </c>
    </row>
    <row r="358" spans="1:5" x14ac:dyDescent="0.35">
      <c r="A358" s="37" t="s">
        <v>128</v>
      </c>
      <c r="B358" s="9">
        <f>INDEX(Région!N:N,MATCH($A358&amp;$A$348,Région!$J:$J,0))</f>
        <v>0</v>
      </c>
      <c r="C358" s="9">
        <f>INDEX(Région!L:L,MATCH($A358&amp;$A$348,Région!$J:$J,0))</f>
        <v>1.11022302462516E-16</v>
      </c>
      <c r="D358" s="9">
        <f>INDEX(Région!M:M,MATCH($A358&amp;$A$348,Région!$J:$J,0))</f>
        <v>0</v>
      </c>
      <c r="E358" s="9">
        <f>INDEX(Région!K:K,MATCH($A358&amp;$A$348,Région!$J:$J,0))</f>
        <v>0</v>
      </c>
    </row>
    <row r="359" spans="1:5" x14ac:dyDescent="0.35">
      <c r="A359" s="37" t="s">
        <v>129</v>
      </c>
      <c r="B359" s="9">
        <f>INDEX(Région!N:N,MATCH($A359&amp;$A$348,Région!$J:$J,0))</f>
        <v>0</v>
      </c>
      <c r="C359" s="9">
        <f>INDEX(Région!L:L,MATCH($A359&amp;$A$348,Région!$J:$J,0))</f>
        <v>1.11022302462516E-16</v>
      </c>
      <c r="D359" s="9">
        <f>INDEX(Région!M:M,MATCH($A359&amp;$A$348,Région!$J:$J,0))</f>
        <v>0</v>
      </c>
      <c r="E359" s="9">
        <f>INDEX(Région!K:K,MATCH($A359&amp;$A$348,Région!$J:$J,0))</f>
        <v>0</v>
      </c>
    </row>
    <row r="360" spans="1:5" x14ac:dyDescent="0.35">
      <c r="A360" s="37" t="s">
        <v>130</v>
      </c>
      <c r="B360" s="9">
        <f>INDEX(Région!N:N,MATCH($A360&amp;$A$348,Région!$J:$J,0))</f>
        <v>0</v>
      </c>
      <c r="C360" s="9">
        <f>INDEX(Région!L:L,MATCH($A360&amp;$A$348,Région!$J:$J,0))</f>
        <v>1.11022302462516E-16</v>
      </c>
      <c r="D360" s="9">
        <f>INDEX(Région!M:M,MATCH($A360&amp;$A$348,Région!$J:$J,0))</f>
        <v>0</v>
      </c>
      <c r="E360" s="9">
        <f>INDEX(Région!K:K,MATCH($A360&amp;$A$348,Région!$J:$J,0))</f>
        <v>0.16666666666666699</v>
      </c>
    </row>
    <row r="361" spans="1:5" x14ac:dyDescent="0.35">
      <c r="A361" s="37" t="s">
        <v>131</v>
      </c>
      <c r="B361" s="9">
        <f>INDEX(Région!N:N,MATCH($A361&amp;$A$348,Région!$J:$J,0))</f>
        <v>0.11111111111111099</v>
      </c>
      <c r="C361" s="9">
        <f>INDEX(Région!L:L,MATCH($A361&amp;$A$348,Région!$J:$J,0))</f>
        <v>1.11022302462516E-16</v>
      </c>
      <c r="D361" s="9">
        <f>INDEX(Région!M:M,MATCH($A361&amp;$A$348,Région!$J:$J,0))</f>
        <v>0.11111111111111099</v>
      </c>
      <c r="E361" s="9">
        <f>INDEX(Région!K:K,MATCH($A361&amp;$A$348,Région!$J:$J,0))</f>
        <v>0.16666666666666699</v>
      </c>
    </row>
    <row r="362" spans="1:5" x14ac:dyDescent="0.35">
      <c r="A362" s="37" t="s">
        <v>132</v>
      </c>
      <c r="B362" s="9">
        <f>INDEX(Région!N:N,MATCH($A362&amp;$A$348,Région!$J:$J,0))</f>
        <v>0.33333333333333298</v>
      </c>
      <c r="C362" s="9">
        <f>INDEX(Région!L:L,MATCH($A362&amp;$A$348,Région!$J:$J,0))</f>
        <v>0.2</v>
      </c>
      <c r="D362" s="9">
        <f>INDEX(Région!M:M,MATCH($A362&amp;$A$348,Région!$J:$J,0))</f>
        <v>0.33333333333333298</v>
      </c>
      <c r="E362" s="9">
        <f>INDEX(Région!K:K,MATCH($A362&amp;$A$348,Région!$J:$J,0))</f>
        <v>0.5</v>
      </c>
    </row>
    <row r="363" spans="1:5" x14ac:dyDescent="0.35">
      <c r="A363" s="37" t="s">
        <v>133</v>
      </c>
      <c r="B363" s="9">
        <f>INDEX(Région!N:N,MATCH($A363&amp;$A$348,Région!$J:$J,0))</f>
        <v>0</v>
      </c>
      <c r="C363" s="9">
        <f>INDEX(Région!L:L,MATCH($A363&amp;$A$348,Région!$J:$J,0))</f>
        <v>1.11022302462516E-16</v>
      </c>
      <c r="D363" s="9">
        <f>INDEX(Région!M:M,MATCH($A363&amp;$A$348,Région!$J:$J,0))</f>
        <v>0</v>
      </c>
      <c r="E363" s="9">
        <f>INDEX(Région!K:K,MATCH($A363&amp;$A$348,Région!$J:$J,0))</f>
        <v>0</v>
      </c>
    </row>
    <row r="364" spans="1:5" x14ac:dyDescent="0.35">
      <c r="A364" s="37" t="s">
        <v>134</v>
      </c>
      <c r="B364" s="9">
        <f>INDEX(Région!N:N,MATCH($A364&amp;$A$348,Région!$J:$J,0))</f>
        <v>0.11111111111111099</v>
      </c>
      <c r="C364" s="9">
        <f>INDEX(Région!L:L,MATCH($A364&amp;$A$348,Région!$J:$J,0))</f>
        <v>0.4</v>
      </c>
      <c r="D364" s="9">
        <f>INDEX(Région!M:M,MATCH($A364&amp;$A$348,Région!$J:$J,0))</f>
        <v>0.11111111111111099</v>
      </c>
      <c r="E364" s="9">
        <f>INDEX(Région!K:K,MATCH($A364&amp;$A$348,Région!$J:$J,0))</f>
        <v>0.16666666666666699</v>
      </c>
    </row>
    <row r="365" spans="1:5" x14ac:dyDescent="0.35">
      <c r="A365" s="37" t="s">
        <v>135</v>
      </c>
      <c r="B365" s="9">
        <f>INDEX(Région!N:N,MATCH($A365&amp;$A$348,Région!$J:$J,0))</f>
        <v>0</v>
      </c>
      <c r="C365" s="9">
        <f>INDEX(Région!L:L,MATCH($A365&amp;$A$348,Région!$J:$J,0))</f>
        <v>1.11022302462516E-16</v>
      </c>
      <c r="D365" s="9">
        <f>INDEX(Région!M:M,MATCH($A365&amp;$A$348,Région!$J:$J,0))</f>
        <v>0</v>
      </c>
      <c r="E365" s="9">
        <f>INDEX(Région!K:K,MATCH($A365&amp;$A$348,Région!$J:$J,0))</f>
        <v>0</v>
      </c>
    </row>
    <row r="366" spans="1:5" x14ac:dyDescent="0.35">
      <c r="A366" s="37"/>
    </row>
    <row r="367" spans="1:5" x14ac:dyDescent="0.35">
      <c r="A367" s="35" t="s">
        <v>49</v>
      </c>
    </row>
    <row r="368" spans="1:5" x14ac:dyDescent="0.35">
      <c r="A368" s="58" t="s">
        <v>136</v>
      </c>
    </row>
    <row r="369" spans="1:5" x14ac:dyDescent="0.35">
      <c r="A369"/>
      <c r="B369" s="8"/>
      <c r="C369" s="8"/>
      <c r="D369" s="8"/>
      <c r="E369" s="8"/>
    </row>
    <row r="370" spans="1:5" x14ac:dyDescent="0.35">
      <c r="A370" s="71" t="s">
        <v>144</v>
      </c>
      <c r="B370" s="100"/>
      <c r="C370" s="100"/>
      <c r="D370" s="100"/>
      <c r="E370" s="100"/>
    </row>
    <row r="371" spans="1:5" x14ac:dyDescent="0.35">
      <c r="A371" s="31"/>
      <c r="B371" s="67"/>
      <c r="C371" s="67"/>
      <c r="D371" s="67"/>
      <c r="E371" s="67"/>
    </row>
    <row r="372" spans="1:5" x14ac:dyDescent="0.35">
      <c r="A372" s="35" t="s">
        <v>12</v>
      </c>
      <c r="B372" s="67"/>
      <c r="C372" s="67"/>
      <c r="D372" s="67"/>
      <c r="E372" s="67"/>
    </row>
    <row r="373" spans="1:5" x14ac:dyDescent="0.35">
      <c r="A373" s="31"/>
      <c r="B373" s="67"/>
      <c r="C373" s="67"/>
      <c r="D373" s="67"/>
      <c r="E373" s="67"/>
    </row>
    <row r="374" spans="1:5" ht="22" x14ac:dyDescent="0.35">
      <c r="A374" s="31"/>
      <c r="B374" s="97" t="s">
        <v>266</v>
      </c>
      <c r="C374" s="97" t="s">
        <v>269</v>
      </c>
      <c r="D374" s="97" t="s">
        <v>265</v>
      </c>
      <c r="E374" s="97" t="s">
        <v>267</v>
      </c>
    </row>
    <row r="375" spans="1:5" x14ac:dyDescent="0.35">
      <c r="A375" s="37" t="s">
        <v>138</v>
      </c>
      <c r="B375" s="9">
        <f>INDEX(Région!N:N,MATCH($A375&amp;$A$372,Région!$J:$J,0))</f>
        <v>3.6140912954162899E-2</v>
      </c>
      <c r="C375" s="9">
        <f>INDEX(Région!L:L,MATCH($A375&amp;$A$372,Région!$J:$J,0))</f>
        <v>1.66458469625274E-2</v>
      </c>
      <c r="D375" s="9">
        <f>INDEX(Région!M:M,MATCH($A375&amp;$A$372,Région!$J:$J,0))</f>
        <v>8.2708340636036895E-2</v>
      </c>
      <c r="E375" s="9">
        <f>INDEX(Région!K:K,MATCH($A375&amp;$A$372,Région!$J:$J,0))</f>
        <v>1.5701488074872899E-2</v>
      </c>
    </row>
    <row r="376" spans="1:5" x14ac:dyDescent="0.35">
      <c r="A376" s="37" t="s">
        <v>142</v>
      </c>
      <c r="B376" s="9">
        <f>INDEX(Région!N:N,MATCH($A376&amp;$A$372,Région!$J:$J,0))</f>
        <v>0.68938251959105101</v>
      </c>
      <c r="C376" s="9">
        <f>INDEX(Région!L:L,MATCH($A376&amp;$A$372,Région!$J:$J,0))</f>
        <v>0.56957522877641198</v>
      </c>
      <c r="D376" s="9">
        <f>INDEX(Région!M:M,MATCH($A376&amp;$A$372,Région!$J:$J,0))</f>
        <v>0.50355929929765098</v>
      </c>
      <c r="E376" s="9">
        <f>INDEX(Région!K:K,MATCH($A376&amp;$A$372,Région!$J:$J,0))</f>
        <v>0.68967853960900705</v>
      </c>
    </row>
    <row r="377" spans="1:5" x14ac:dyDescent="0.35">
      <c r="A377" s="37" t="s">
        <v>139</v>
      </c>
      <c r="B377" s="9">
        <f>INDEX(Région!N:N,MATCH($A377&amp;$A$372,Région!$J:$J,0))</f>
        <v>7.4987242866884907E-2</v>
      </c>
      <c r="C377" s="9">
        <f>INDEX(Région!L:L,MATCH($A377&amp;$A$372,Région!$J:$J,0))</f>
        <v>0.12993348467867299</v>
      </c>
      <c r="D377" s="9">
        <f>INDEX(Région!M:M,MATCH($A377&amp;$A$372,Région!$J:$J,0))</f>
        <v>0.14880613747545701</v>
      </c>
      <c r="E377" s="9">
        <f>INDEX(Région!K:K,MATCH($A377&amp;$A$372,Région!$J:$J,0))</f>
        <v>5.77573114494149E-2</v>
      </c>
    </row>
    <row r="378" spans="1:5" x14ac:dyDescent="0.35">
      <c r="A378" s="37" t="s">
        <v>140</v>
      </c>
      <c r="B378" s="9">
        <f>INDEX(Région!N:N,MATCH($A378&amp;$A$372,Région!$J:$J,0))</f>
        <v>4.3800209246201002E-3</v>
      </c>
      <c r="C378" s="9">
        <f>INDEX(Région!L:L,MATCH($A378&amp;$A$372,Région!$J:$J,0))</f>
        <v>0</v>
      </c>
      <c r="D378" s="9">
        <f>INDEX(Région!M:M,MATCH($A378&amp;$A$372,Région!$J:$J,0))</f>
        <v>8.9529839968980306E-3</v>
      </c>
      <c r="E378" s="9">
        <f>INDEX(Région!K:K,MATCH($A378&amp;$A$372,Région!$J:$J,0))</f>
        <v>0</v>
      </c>
    </row>
    <row r="379" spans="1:5" x14ac:dyDescent="0.35">
      <c r="A379" s="37" t="s">
        <v>141</v>
      </c>
      <c r="B379" s="9">
        <f>INDEX(Région!N:N,MATCH($A379&amp;$A$372,Région!$J:$J,0))</f>
        <v>0</v>
      </c>
      <c r="C379" s="9">
        <f>INDEX(Région!L:L,MATCH($A379&amp;$A$372,Région!$J:$J,0))</f>
        <v>2.4643555388568698E-3</v>
      </c>
      <c r="D379" s="9">
        <f>INDEX(Région!M:M,MATCH($A379&amp;$A$372,Région!$J:$J,0))</f>
        <v>0</v>
      </c>
      <c r="E379" s="9">
        <f>INDEX(Région!K:K,MATCH($A379&amp;$A$372,Région!$J:$J,0))</f>
        <v>3.5065556114636E-3</v>
      </c>
    </row>
    <row r="380" spans="1:5" x14ac:dyDescent="0.35">
      <c r="A380" s="37" t="s">
        <v>143</v>
      </c>
      <c r="B380" s="9">
        <f>INDEX(Région!N:N,MATCH($A380&amp;$A$372,Région!$J:$J,0))</f>
        <v>0.195109303663281</v>
      </c>
      <c r="C380" s="9">
        <f>INDEX(Région!L:L,MATCH($A380&amp;$A$372,Région!$J:$J,0))</f>
        <v>0.28138108404353002</v>
      </c>
      <c r="D380" s="9">
        <f>INDEX(Région!M:M,MATCH($A380&amp;$A$372,Région!$J:$J,0))</f>
        <v>0.25597323859395699</v>
      </c>
      <c r="E380" s="9">
        <f>INDEX(Région!K:K,MATCH($A380&amp;$A$372,Région!$J:$J,0))</f>
        <v>0.233356105255242</v>
      </c>
    </row>
    <row r="381" spans="1:5" x14ac:dyDescent="0.35">
      <c r="A381" s="37"/>
    </row>
    <row r="382" spans="1:5" x14ac:dyDescent="0.35">
      <c r="A382" s="35" t="s">
        <v>13</v>
      </c>
    </row>
    <row r="383" spans="1:5" x14ac:dyDescent="0.35">
      <c r="A383" s="31"/>
    </row>
    <row r="384" spans="1:5" ht="22" x14ac:dyDescent="0.35">
      <c r="A384" s="31"/>
      <c r="B384" s="97" t="s">
        <v>266</v>
      </c>
      <c r="C384" s="97" t="s">
        <v>269</v>
      </c>
      <c r="D384" s="97" t="s">
        <v>265</v>
      </c>
      <c r="E384" s="97" t="s">
        <v>267</v>
      </c>
    </row>
    <row r="385" spans="1:10" x14ac:dyDescent="0.35">
      <c r="A385" s="37" t="s">
        <v>138</v>
      </c>
      <c r="B385" s="9">
        <f>INDEX(Région!N:N,MATCH($A385&amp;$A$382,Région!$J:$J,0))</f>
        <v>3.5087719298245598E-2</v>
      </c>
      <c r="C385" s="9">
        <f>INDEX(Région!L:L,MATCH($A385&amp;$A$382,Région!$J:$J,0))</f>
        <v>4.2553191489361701E-2</v>
      </c>
      <c r="D385" s="9">
        <f>INDEX(Région!M:M,MATCH($A385&amp;$A$382,Région!$J:$J,0))</f>
        <v>0.05</v>
      </c>
      <c r="E385" s="9">
        <f>INDEX(Région!K:K,MATCH($A385&amp;$A$382,Région!$J:$J,0))</f>
        <v>2.1739130434782601E-2</v>
      </c>
    </row>
    <row r="386" spans="1:10" x14ac:dyDescent="0.35">
      <c r="A386" s="37" t="s">
        <v>142</v>
      </c>
      <c r="B386" s="9">
        <f>INDEX(Région!N:N,MATCH($A386&amp;$A$382,Région!$J:$J,0))</f>
        <v>0.56140350877193002</v>
      </c>
      <c r="C386" s="9">
        <f>INDEX(Région!L:L,MATCH($A386&amp;$A$382,Région!$J:$J,0))</f>
        <v>0.54255319148936199</v>
      </c>
      <c r="D386" s="9">
        <f>INDEX(Région!M:M,MATCH($A386&amp;$A$382,Région!$J:$J,0))</f>
        <v>0.4</v>
      </c>
      <c r="E386" s="9">
        <f>INDEX(Région!K:K,MATCH($A386&amp;$A$382,Région!$J:$J,0))</f>
        <v>0.57608695652173902</v>
      </c>
    </row>
    <row r="387" spans="1:10" x14ac:dyDescent="0.35">
      <c r="A387" s="37" t="s">
        <v>139</v>
      </c>
      <c r="B387" s="9">
        <f>INDEX(Région!N:N,MATCH($A387&amp;$A$382,Région!$J:$J,0))</f>
        <v>7.0175438596491196E-2</v>
      </c>
      <c r="C387" s="9">
        <f>INDEX(Région!L:L,MATCH($A387&amp;$A$382,Région!$J:$J,0))</f>
        <v>0.117021276595745</v>
      </c>
      <c r="D387" s="9">
        <f>INDEX(Région!M:M,MATCH($A387&amp;$A$382,Région!$J:$J,0))</f>
        <v>0.15</v>
      </c>
      <c r="E387" s="9">
        <f>INDEX(Région!K:K,MATCH($A387&amp;$A$382,Région!$J:$J,0))</f>
        <v>4.3478260869565202E-2</v>
      </c>
    </row>
    <row r="388" spans="1:10" x14ac:dyDescent="0.35">
      <c r="A388" s="37" t="s">
        <v>140</v>
      </c>
      <c r="B388" s="9">
        <f>INDEX(Région!N:N,MATCH($A388&amp;$A$382,Région!$J:$J,0))</f>
        <v>0</v>
      </c>
      <c r="C388" s="9">
        <f>INDEX(Région!L:L,MATCH($A388&amp;$A$382,Région!$J:$J,0))</f>
        <v>0</v>
      </c>
      <c r="D388" s="9">
        <f>INDEX(Région!M:M,MATCH($A388&amp;$A$382,Région!$J:$J,0))</f>
        <v>8.3333333333333297E-3</v>
      </c>
      <c r="E388" s="9">
        <f>INDEX(Région!K:K,MATCH($A388&amp;$A$382,Région!$J:$J,0))</f>
        <v>0</v>
      </c>
    </row>
    <row r="389" spans="1:10" x14ac:dyDescent="0.35">
      <c r="A389" s="37" t="s">
        <v>141</v>
      </c>
      <c r="B389" s="9">
        <f>INDEX(Région!N:N,MATCH($A389&amp;$A$382,Région!$J:$J,0))</f>
        <v>0</v>
      </c>
      <c r="C389" s="9">
        <f>INDEX(Région!L:L,MATCH($A389&amp;$A$382,Région!$J:$J,0))</f>
        <v>1.0638297872340399E-2</v>
      </c>
      <c r="D389" s="9">
        <f>INDEX(Région!M:M,MATCH($A389&amp;$A$382,Région!$J:$J,0))</f>
        <v>0</v>
      </c>
      <c r="E389" s="9">
        <f>INDEX(Région!K:K,MATCH($A389&amp;$A$382,Région!$J:$J,0))</f>
        <v>0</v>
      </c>
    </row>
    <row r="390" spans="1:10" x14ac:dyDescent="0.35">
      <c r="A390" s="37" t="s">
        <v>143</v>
      </c>
      <c r="B390" s="9">
        <f>INDEX(Région!N:N,MATCH($A390&amp;$A$382,Région!$J:$J,0))</f>
        <v>0.33333333333333298</v>
      </c>
      <c r="C390" s="9">
        <f>INDEX(Région!L:L,MATCH($A390&amp;$A$382,Région!$J:$J,0))</f>
        <v>0.28723404255319102</v>
      </c>
      <c r="D390" s="9">
        <f>INDEX(Région!M:M,MATCH($A390&amp;$A$382,Région!$J:$J,0))</f>
        <v>0.391666666666667</v>
      </c>
      <c r="E390" s="9">
        <f>INDEX(Région!K:K,MATCH($A390&amp;$A$382,Région!$J:$J,0))</f>
        <v>0.35869565217391303</v>
      </c>
    </row>
    <row r="391" spans="1:10" x14ac:dyDescent="0.35">
      <c r="A391" s="37"/>
    </row>
    <row r="392" spans="1:10" x14ac:dyDescent="0.35">
      <c r="A392" s="35" t="s">
        <v>49</v>
      </c>
      <c r="G392"/>
      <c r="H392"/>
      <c r="I392"/>
      <c r="J392"/>
    </row>
    <row r="393" spans="1:10" x14ac:dyDescent="0.35">
      <c r="A393" s="31"/>
      <c r="G393"/>
      <c r="H393"/>
      <c r="I393"/>
      <c r="J393"/>
    </row>
    <row r="394" spans="1:10" ht="22" x14ac:dyDescent="0.35">
      <c r="A394" s="31"/>
      <c r="B394" s="97" t="s">
        <v>266</v>
      </c>
      <c r="C394" s="97" t="s">
        <v>269</v>
      </c>
      <c r="D394" s="97" t="s">
        <v>265</v>
      </c>
      <c r="E394" s="97" t="s">
        <v>267</v>
      </c>
    </row>
    <row r="395" spans="1:10" x14ac:dyDescent="0.35">
      <c r="A395" s="37" t="s">
        <v>138</v>
      </c>
      <c r="B395" s="9">
        <f>INDEX(Région!N:N,MATCH($A395&amp;$A$392,Région!$J:$J,0))</f>
        <v>4.1666666666666699E-2</v>
      </c>
      <c r="C395" s="9">
        <f>INDEX(Région!L:L,MATCH($A395&amp;$A$392,Région!$J:$J,0))</f>
        <v>2.3809523809523801E-2</v>
      </c>
      <c r="D395" s="9">
        <f>INDEX(Région!M:M,MATCH($A395&amp;$A$392,Région!$J:$J,0))</f>
        <v>0</v>
      </c>
      <c r="E395" s="9">
        <f>INDEX(Région!K:K,MATCH($A395&amp;$A$392,Région!$J:$J,0))</f>
        <v>3.5714285714285698E-2</v>
      </c>
    </row>
    <row r="396" spans="1:10" x14ac:dyDescent="0.35">
      <c r="A396" s="37" t="s">
        <v>142</v>
      </c>
      <c r="B396" s="9">
        <f>INDEX(Région!N:N,MATCH($A396&amp;$A$392,Région!$J:$J,0))</f>
        <v>0.54166666666666696</v>
      </c>
      <c r="C396" s="9">
        <f>INDEX(Région!L:L,MATCH($A396&amp;$A$392,Région!$J:$J,0))</f>
        <v>0.547619047619048</v>
      </c>
      <c r="D396" s="9">
        <f>INDEX(Région!M:M,MATCH($A396&amp;$A$392,Région!$J:$J,0))</f>
        <v>0.33333333333333298</v>
      </c>
      <c r="E396" s="9">
        <f>INDEX(Région!K:K,MATCH($A396&amp;$A$392,Région!$J:$J,0))</f>
        <v>0.25</v>
      </c>
    </row>
    <row r="397" spans="1:10" x14ac:dyDescent="0.35">
      <c r="A397" s="37" t="s">
        <v>139</v>
      </c>
      <c r="B397" s="9">
        <f>INDEX(Région!N:N,MATCH($A397&amp;$A$392,Région!$J:$J,0))</f>
        <v>4.1666666666666699E-2</v>
      </c>
      <c r="C397" s="9">
        <f>INDEX(Région!L:L,MATCH($A397&amp;$A$392,Région!$J:$J,0))</f>
        <v>0.14285714285714299</v>
      </c>
      <c r="D397" s="9">
        <f>INDEX(Région!M:M,MATCH($A397&amp;$A$392,Région!$J:$J,0))</f>
        <v>0.16666666666666699</v>
      </c>
      <c r="E397" s="9">
        <f>INDEX(Région!K:K,MATCH($A397&amp;$A$392,Région!$J:$J,0))</f>
        <v>3.5714285714285698E-2</v>
      </c>
    </row>
    <row r="398" spans="1:10" x14ac:dyDescent="0.35">
      <c r="A398" s="37" t="s">
        <v>140</v>
      </c>
      <c r="B398" s="9">
        <f>INDEX(Région!N:N,MATCH($A398&amp;$A$392,Région!$J:$J,0))</f>
        <v>0</v>
      </c>
      <c r="C398" s="9">
        <f>INDEX(Région!L:L,MATCH($A398&amp;$A$392,Région!$J:$J,0))</f>
        <v>0</v>
      </c>
      <c r="D398" s="9">
        <f>INDEX(Région!M:M,MATCH($A398&amp;$A$392,Région!$J:$J,0))</f>
        <v>0</v>
      </c>
      <c r="E398" s="9">
        <f>INDEX(Région!K:K,MATCH($A398&amp;$A$392,Région!$J:$J,0))</f>
        <v>0</v>
      </c>
    </row>
    <row r="399" spans="1:10" x14ac:dyDescent="0.35">
      <c r="A399" s="37" t="s">
        <v>141</v>
      </c>
      <c r="B399" s="9">
        <f>INDEX(Région!N:N,MATCH($A399&amp;$A$392,Région!$J:$J,0))</f>
        <v>4.1666666666666699E-2</v>
      </c>
      <c r="C399" s="9">
        <f>INDEX(Région!L:L,MATCH($A399&amp;$A$392,Région!$J:$J,0))</f>
        <v>0</v>
      </c>
      <c r="D399" s="9">
        <f>INDEX(Région!M:M,MATCH($A399&amp;$A$392,Région!$J:$J,0))</f>
        <v>0</v>
      </c>
      <c r="E399" s="9">
        <f>INDEX(Région!K:K,MATCH($A399&amp;$A$392,Région!$J:$J,0))</f>
        <v>0</v>
      </c>
    </row>
    <row r="400" spans="1:10" x14ac:dyDescent="0.35">
      <c r="A400" s="37" t="s">
        <v>143</v>
      </c>
      <c r="B400" s="9">
        <f>INDEX(Région!N:N,MATCH($A400&amp;$A$392,Région!$J:$J,0))</f>
        <v>0.33333333333333298</v>
      </c>
      <c r="C400" s="9">
        <f>INDEX(Région!L:L,MATCH($A400&amp;$A$392,Région!$J:$J,0))</f>
        <v>0.28571428571428598</v>
      </c>
      <c r="D400" s="9">
        <f>INDEX(Région!M:M,MATCH($A400&amp;$A$392,Région!$J:$J,0))</f>
        <v>0.5</v>
      </c>
      <c r="E400" s="9">
        <f>INDEX(Région!K:K,MATCH($A400&amp;$A$392,Région!$J:$J,0))</f>
        <v>0.67857142857142805</v>
      </c>
    </row>
    <row r="401" spans="1:10" x14ac:dyDescent="0.35">
      <c r="A401" s="37"/>
      <c r="G401"/>
      <c r="H401"/>
      <c r="I401"/>
      <c r="J401"/>
    </row>
    <row r="402" spans="1:10" x14ac:dyDescent="0.35">
      <c r="A402" s="33" t="s">
        <v>155</v>
      </c>
      <c r="B402" s="96"/>
      <c r="C402" s="96"/>
      <c r="D402" s="96"/>
      <c r="E402" s="96"/>
      <c r="G402"/>
      <c r="H402"/>
      <c r="I402"/>
      <c r="J402"/>
    </row>
    <row r="403" spans="1:10" x14ac:dyDescent="0.35">
      <c r="A403" s="51"/>
    </row>
    <row r="404" spans="1:10" x14ac:dyDescent="0.35">
      <c r="A404" s="35" t="s">
        <v>12</v>
      </c>
    </row>
    <row r="405" spans="1:10" x14ac:dyDescent="0.35">
      <c r="A405" s="31"/>
    </row>
    <row r="406" spans="1:10" ht="22" x14ac:dyDescent="0.35">
      <c r="A406" s="31"/>
      <c r="B406" s="97" t="s">
        <v>266</v>
      </c>
      <c r="C406" s="97" t="s">
        <v>269</v>
      </c>
      <c r="D406" s="97" t="s">
        <v>265</v>
      </c>
      <c r="E406" s="97" t="s">
        <v>267</v>
      </c>
    </row>
    <row r="407" spans="1:10" x14ac:dyDescent="0.35">
      <c r="A407" s="47" t="s">
        <v>154</v>
      </c>
      <c r="B407" s="9">
        <f>INDEX(Région!N:N,MATCH($A407&amp;$A$404,Région!$J:$J,0))</f>
        <v>0.59849996959912999</v>
      </c>
      <c r="C407" s="9">
        <f>INDEX(Région!L:L,MATCH($A407&amp;$A$404,Région!$J:$J,0))</f>
        <v>0.76251161056239303</v>
      </c>
      <c r="D407" s="9">
        <f>INDEX(Région!M:M,MATCH($A407&amp;$A$404,Région!$J:$J,0))</f>
        <v>0.62612353704991597</v>
      </c>
      <c r="E407" s="9">
        <f>INDEX(Région!K:K,MATCH($A407&amp;$A$404,Région!$J:$J,0))</f>
        <v>0.72520388762449595</v>
      </c>
    </row>
    <row r="408" spans="1:10" x14ac:dyDescent="0.35">
      <c r="A408" t="s">
        <v>153</v>
      </c>
      <c r="B408" s="9">
        <f>INDEX(Région!N:N,MATCH($A408&amp;$A$404,Région!$J:$J,0))</f>
        <v>0.382528581188324</v>
      </c>
      <c r="C408" s="9">
        <f>INDEX(Région!L:L,MATCH($A408&amp;$A$404,Région!$J:$J,0))</f>
        <v>0.21163845536880899</v>
      </c>
      <c r="D408" s="9">
        <f>INDEX(Région!M:M,MATCH($A408&amp;$A$404,Région!$J:$J,0))</f>
        <v>0.35353270158553401</v>
      </c>
      <c r="E408" s="9">
        <f>INDEX(Région!K:K,MATCH($A408&amp;$A$404,Région!$J:$J,0))</f>
        <v>0.24369884496705299</v>
      </c>
    </row>
    <row r="409" spans="1:10" x14ac:dyDescent="0.35">
      <c r="A409" s="49" t="s">
        <v>151</v>
      </c>
      <c r="B409" s="9">
        <f>INDEX(Région!N:N,MATCH($A409&amp;$A$404,Région!$J:$J,0))</f>
        <v>6.3238164041818801E-3</v>
      </c>
      <c r="C409" s="9">
        <f>INDEX(Région!L:L,MATCH($A409&amp;$A$404,Région!$J:$J,0))</f>
        <v>0</v>
      </c>
      <c r="D409" s="9">
        <f>INDEX(Région!M:M,MATCH($A409&amp;$A$404,Région!$J:$J,0))</f>
        <v>6.5969122658015196E-3</v>
      </c>
      <c r="E409" s="9">
        <f>INDEX(Région!K:K,MATCH($A409&amp;$A$404,Région!$J:$J,0))</f>
        <v>8.6509611899245695E-3</v>
      </c>
    </row>
    <row r="410" spans="1:10" x14ac:dyDescent="0.35">
      <c r="A410" t="s">
        <v>152</v>
      </c>
      <c r="B410" s="9">
        <f>INDEX(Région!N:N,MATCH($A410&amp;$A$404,Région!$J:$J,0))</f>
        <v>1.26476328083638E-2</v>
      </c>
      <c r="C410" s="9">
        <f>INDEX(Région!L:L,MATCH($A410&amp;$A$404,Région!$J:$J,0))</f>
        <v>2.5849934068798298E-2</v>
      </c>
      <c r="D410" s="9">
        <f>INDEX(Région!M:M,MATCH($A410&amp;$A$404,Région!$J:$J,0))</f>
        <v>1.3746849098748799E-2</v>
      </c>
      <c r="E410" s="9">
        <f>INDEX(Région!K:K,MATCH($A410&amp;$A$404,Région!$J:$J,0))</f>
        <v>2.2446306218526502E-2</v>
      </c>
    </row>
    <row r="411" spans="1:10" x14ac:dyDescent="0.35">
      <c r="A411"/>
      <c r="B411" s="67"/>
      <c r="C411" s="67"/>
      <c r="D411" s="67"/>
      <c r="E411" s="67"/>
    </row>
    <row r="412" spans="1:10" x14ac:dyDescent="0.35">
      <c r="A412" s="35" t="s">
        <v>13</v>
      </c>
      <c r="B412" s="67"/>
      <c r="C412" s="67"/>
      <c r="D412" s="67"/>
      <c r="E412" s="67"/>
    </row>
    <row r="413" spans="1:10" x14ac:dyDescent="0.35">
      <c r="A413" s="31"/>
    </row>
    <row r="414" spans="1:10" ht="22" x14ac:dyDescent="0.35">
      <c r="A414" s="31"/>
      <c r="B414" s="97" t="s">
        <v>266</v>
      </c>
      <c r="C414" s="97" t="s">
        <v>269</v>
      </c>
      <c r="D414" s="97" t="s">
        <v>265</v>
      </c>
      <c r="E414" s="97" t="s">
        <v>267</v>
      </c>
    </row>
    <row r="415" spans="1:10" x14ac:dyDescent="0.35">
      <c r="A415" s="47" t="s">
        <v>154</v>
      </c>
      <c r="B415" s="9">
        <f>INDEX(Région!N:N,MATCH($A415&amp;$A$412,Région!$J:$J,0))</f>
        <v>0.42105263157894701</v>
      </c>
      <c r="C415" s="9">
        <f>INDEX(Région!L:L,MATCH($A415&amp;$A$412,Région!$J:$J,0))</f>
        <v>0.62765957446808496</v>
      </c>
      <c r="D415" s="9">
        <f>INDEX(Région!M:M,MATCH($A415&amp;$A$412,Région!$J:$J,0))</f>
        <v>0.50833333333333297</v>
      </c>
      <c r="E415" s="9">
        <f>INDEX(Région!K:K,MATCH($A415&amp;$A$412,Région!$J:$J,0))</f>
        <v>0.57608695652173902</v>
      </c>
    </row>
    <row r="416" spans="1:10" x14ac:dyDescent="0.35">
      <c r="A416" t="s">
        <v>153</v>
      </c>
      <c r="B416" s="9">
        <f>INDEX(Région!N:N,MATCH($A416&amp;$A$412,Région!$J:$J,0))</f>
        <v>0.49122807017543901</v>
      </c>
      <c r="C416" s="9">
        <f>INDEX(Région!L:L,MATCH($A416&amp;$A$412,Région!$J:$J,0))</f>
        <v>0.340425531914894</v>
      </c>
      <c r="D416" s="9">
        <f>INDEX(Région!M:M,MATCH($A416&amp;$A$412,Région!$J:$J,0))</f>
        <v>0.41666666666666702</v>
      </c>
      <c r="E416" s="9">
        <f>INDEX(Région!K:K,MATCH($A416&amp;$A$412,Région!$J:$J,0))</f>
        <v>0.38043478260869601</v>
      </c>
    </row>
    <row r="417" spans="1:10" x14ac:dyDescent="0.35">
      <c r="A417" s="49" t="s">
        <v>151</v>
      </c>
      <c r="B417" s="9">
        <f>INDEX(Région!N:N,MATCH($A417&amp;$A$412,Région!$J:$J,0))</f>
        <v>7.0175438596491196E-2</v>
      </c>
      <c r="C417" s="9">
        <f>INDEX(Région!L:L,MATCH($A417&amp;$A$412,Région!$J:$J,0))</f>
        <v>1.0638297872340399E-2</v>
      </c>
      <c r="D417" s="9">
        <f>INDEX(Région!M:M,MATCH($A417&amp;$A$412,Région!$J:$J,0))</f>
        <v>0</v>
      </c>
      <c r="E417" s="9">
        <f>INDEX(Région!K:K,MATCH($A417&amp;$A$412,Région!$J:$J,0))</f>
        <v>0</v>
      </c>
      <c r="G417"/>
      <c r="H417"/>
      <c r="I417"/>
      <c r="J417"/>
    </row>
    <row r="418" spans="1:10" x14ac:dyDescent="0.35">
      <c r="A418" t="s">
        <v>152</v>
      </c>
      <c r="B418" s="9">
        <f>INDEX(Région!N:N,MATCH($A418&amp;$A$412,Région!$J:$J,0))</f>
        <v>1.7543859649122799E-2</v>
      </c>
      <c r="C418" s="9">
        <f>INDEX(Région!L:L,MATCH($A418&amp;$A$412,Région!$J:$J,0))</f>
        <v>2.1276595744680899E-2</v>
      </c>
      <c r="D418" s="9">
        <f>INDEX(Région!M:M,MATCH($A418&amp;$A$412,Région!$J:$J,0))</f>
        <v>7.4999999999999997E-2</v>
      </c>
      <c r="E418" s="9">
        <f>INDEX(Région!K:K,MATCH($A418&amp;$A$412,Région!$J:$J,0))</f>
        <v>4.3478260869565202E-2</v>
      </c>
      <c r="G418"/>
      <c r="H418"/>
      <c r="I418"/>
      <c r="J418"/>
    </row>
    <row r="419" spans="1:10" x14ac:dyDescent="0.35">
      <c r="A419" s="49"/>
      <c r="G419"/>
      <c r="H419"/>
      <c r="I419"/>
      <c r="J419"/>
    </row>
    <row r="420" spans="1:10" x14ac:dyDescent="0.35">
      <c r="A420" s="35" t="s">
        <v>49</v>
      </c>
      <c r="G420"/>
      <c r="H420"/>
      <c r="I420"/>
      <c r="J420"/>
    </row>
    <row r="421" spans="1:10" x14ac:dyDescent="0.35">
      <c r="A421" s="31"/>
    </row>
    <row r="422" spans="1:10" ht="22" x14ac:dyDescent="0.35">
      <c r="A422" s="31"/>
      <c r="B422" s="97" t="s">
        <v>266</v>
      </c>
      <c r="C422" s="97" t="s">
        <v>269</v>
      </c>
      <c r="D422" s="97" t="s">
        <v>265</v>
      </c>
      <c r="E422" s="97" t="s">
        <v>267</v>
      </c>
    </row>
    <row r="423" spans="1:10" x14ac:dyDescent="0.35">
      <c r="A423" s="47" t="s">
        <v>154</v>
      </c>
      <c r="B423" s="9">
        <f>INDEX(Région!N:N,MATCH($A423&amp;$A$420,Région!$J:$J,0))</f>
        <v>0.33333333333333298</v>
      </c>
      <c r="C423" s="9">
        <f>INDEX(Région!L:L,MATCH($A423&amp;$A$420,Région!$J:$J,0))</f>
        <v>0.52380952380952395</v>
      </c>
      <c r="D423" s="9">
        <f>INDEX(Région!M:M,MATCH($A423&amp;$A$420,Région!$J:$J,0))</f>
        <v>0.33333333333333298</v>
      </c>
      <c r="E423" s="9">
        <f>INDEX(Région!K:K,MATCH($A423&amp;$A$420,Région!$J:$J,0))</f>
        <v>0.39285714285714302</v>
      </c>
    </row>
    <row r="424" spans="1:10" x14ac:dyDescent="0.35">
      <c r="A424" t="s">
        <v>153</v>
      </c>
      <c r="B424" s="9">
        <f>INDEX(Région!N:N,MATCH($A424&amp;$A$420,Région!$J:$J,0))</f>
        <v>0.625</v>
      </c>
      <c r="C424" s="9">
        <f>INDEX(Région!L:L,MATCH($A424&amp;$A$420,Région!$J:$J,0))</f>
        <v>0.476190476190476</v>
      </c>
      <c r="D424" s="9">
        <f>INDEX(Région!M:M,MATCH($A424&amp;$A$420,Région!$J:$J,0))</f>
        <v>0.41666666666666702</v>
      </c>
      <c r="E424" s="9">
        <f>INDEX(Région!K:K,MATCH($A424&amp;$A$420,Région!$J:$J,0))</f>
        <v>0.57142857142857095</v>
      </c>
    </row>
    <row r="425" spans="1:10" x14ac:dyDescent="0.35">
      <c r="A425" s="49" t="s">
        <v>151</v>
      </c>
      <c r="B425" s="9">
        <f>INDEX(Région!N:N,MATCH($A425&amp;$A$420,Région!$J:$J,0))</f>
        <v>0</v>
      </c>
      <c r="C425" s="9">
        <f>INDEX(Région!L:L,MATCH($A425&amp;$A$420,Région!$J:$J,0))</f>
        <v>0</v>
      </c>
      <c r="D425" s="9">
        <f>INDEX(Région!M:M,MATCH($A425&amp;$A$420,Région!$J:$J,0))</f>
        <v>0</v>
      </c>
      <c r="E425" s="9">
        <f>INDEX(Région!K:K,MATCH($A425&amp;$A$420,Région!$J:$J,0))</f>
        <v>0</v>
      </c>
    </row>
    <row r="426" spans="1:10" x14ac:dyDescent="0.35">
      <c r="A426" t="s">
        <v>152</v>
      </c>
      <c r="B426" s="9">
        <f>INDEX(Région!N:N,MATCH($A426&amp;$A$420,Région!$J:$J,0))</f>
        <v>4.1666666666666699E-2</v>
      </c>
      <c r="C426" s="9">
        <f>INDEX(Région!L:L,MATCH($A426&amp;$A$420,Région!$J:$J,0))</f>
        <v>0</v>
      </c>
      <c r="D426" s="9">
        <f>INDEX(Région!M:M,MATCH($A426&amp;$A$420,Région!$J:$J,0))</f>
        <v>0.25</v>
      </c>
      <c r="E426" s="9">
        <f>INDEX(Région!K:K,MATCH($A426&amp;$A$420,Région!$J:$J,0))</f>
        <v>3.5714285714285698E-2</v>
      </c>
    </row>
    <row r="427" spans="1:10" x14ac:dyDescent="0.35">
      <c r="A427"/>
    </row>
    <row r="428" spans="1:10" x14ac:dyDescent="0.35">
      <c r="A428"/>
    </row>
    <row r="429" spans="1:10" x14ac:dyDescent="0.35">
      <c r="A429" s="33" t="s">
        <v>146</v>
      </c>
    </row>
    <row r="430" spans="1:10" x14ac:dyDescent="0.35">
      <c r="A430" s="57" t="s">
        <v>150</v>
      </c>
    </row>
    <row r="431" spans="1:10" ht="22" x14ac:dyDescent="0.35">
      <c r="A431" s="31"/>
      <c r="B431" s="97" t="s">
        <v>266</v>
      </c>
      <c r="C431" s="97" t="s">
        <v>269</v>
      </c>
      <c r="D431" s="97" t="s">
        <v>265</v>
      </c>
      <c r="E431" s="97" t="s">
        <v>267</v>
      </c>
    </row>
    <row r="432" spans="1:10" x14ac:dyDescent="0.35">
      <c r="A432" s="35" t="s">
        <v>12</v>
      </c>
      <c r="B432" s="67"/>
      <c r="C432" s="67"/>
      <c r="D432" s="67"/>
      <c r="E432" s="67"/>
    </row>
    <row r="433" spans="1:5" x14ac:dyDescent="0.35">
      <c r="A433" s="45" t="s">
        <v>147</v>
      </c>
      <c r="B433" s="103">
        <f>INDEX(Région!N:N,MATCH($A433&amp;$A$432,Région!$J:$J,0))</f>
        <v>0.19916666666666699</v>
      </c>
      <c r="C433" s="103">
        <f>INDEX(Région!L:L,MATCH($A433&amp;$A$432,Région!$J:$J,0))</f>
        <v>0.27199107656398697</v>
      </c>
      <c r="D433" s="103">
        <f>INDEX(Région!M:M,MATCH($A433&amp;$A$432,Région!$J:$J,0))</f>
        <v>0.258749442968498</v>
      </c>
      <c r="E433" s="103">
        <f>INDEX(Région!K:K,MATCH($A433&amp;$A$432,Région!$J:$J,0))</f>
        <v>0.23108867490941201</v>
      </c>
    </row>
    <row r="434" spans="1:5" x14ac:dyDescent="0.35">
      <c r="A434" s="35" t="s">
        <v>13</v>
      </c>
      <c r="B434" s="67"/>
      <c r="C434" s="67"/>
      <c r="D434" s="67"/>
      <c r="E434" s="67"/>
    </row>
    <row r="435" spans="1:5" x14ac:dyDescent="0.35">
      <c r="A435" s="45" t="s">
        <v>147</v>
      </c>
      <c r="B435" s="103">
        <f>INDEX(Région!N:N,MATCH($A435&amp;$A$434,Région!$J:$J,0))</f>
        <v>0</v>
      </c>
      <c r="C435" s="103">
        <f>INDEX(Région!L:L,MATCH($A435&amp;$A$434,Région!$J:$J,0))</f>
        <v>0.24090909090909102</v>
      </c>
      <c r="D435" s="103">
        <f>INDEX(Région!M:M,MATCH($A435&amp;$A$434,Région!$J:$J,0))</f>
        <v>0.33750000000000002</v>
      </c>
      <c r="E435" s="103">
        <f>INDEX(Région!K:K,MATCH($A435&amp;$A$434,Région!$J:$J,0))</f>
        <v>0.10909090909090899</v>
      </c>
    </row>
    <row r="436" spans="1:5" x14ac:dyDescent="0.35">
      <c r="A436" s="35" t="s">
        <v>49</v>
      </c>
      <c r="B436" s="67"/>
      <c r="C436" s="67"/>
      <c r="D436" s="67"/>
      <c r="E436" s="67"/>
    </row>
    <row r="437" spans="1:5" x14ac:dyDescent="0.35">
      <c r="A437" s="45" t="s">
        <v>147</v>
      </c>
      <c r="B437" s="103">
        <f>INDEX(Région!N:N,MATCH($A437&amp;$A$436,Région!$J:$J,0))</f>
        <v>0.20472934178227301</v>
      </c>
      <c r="C437" s="103">
        <f>INDEX(Région!L:L,MATCH($A437&amp;$A$436,Région!$J:$J,0))</f>
        <v>0.22966101694915297</v>
      </c>
      <c r="D437" s="103">
        <f>INDEX(Région!M:M,MATCH($A437&amp;$A$436,Région!$J:$J,0))</f>
        <v>0.26032786885245901</v>
      </c>
      <c r="E437" s="103">
        <f>INDEX(Région!K:K,MATCH($A437&amp;$A$436,Région!$J:$J,0))</f>
        <v>0.26622641509434003</v>
      </c>
    </row>
    <row r="438" spans="1:5" x14ac:dyDescent="0.35">
      <c r="A438" s="37"/>
    </row>
    <row r="439" spans="1:5" x14ac:dyDescent="0.35">
      <c r="A439"/>
    </row>
  </sheetData>
  <mergeCells count="1">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Z161"/>
  <sheetViews>
    <sheetView tabSelected="1" topLeftCell="A133" zoomScale="74" workbookViewId="0">
      <selection activeCell="F161" sqref="F161"/>
    </sheetView>
  </sheetViews>
  <sheetFormatPr defaultColWidth="10.90625" defaultRowHeight="14.5" x14ac:dyDescent="0.35"/>
  <cols>
    <col min="1" max="1" width="77.453125" customWidth="1"/>
    <col min="2" max="24" width="10.90625" customWidth="1"/>
  </cols>
  <sheetData>
    <row r="1" spans="1:26" ht="18" x14ac:dyDescent="0.4">
      <c r="A1" s="29" t="s">
        <v>285</v>
      </c>
      <c r="B1" s="30"/>
    </row>
    <row r="2" spans="1:26" x14ac:dyDescent="0.35">
      <c r="A2" s="31"/>
      <c r="B2" s="32"/>
    </row>
    <row r="3" spans="1:26" x14ac:dyDescent="0.35">
      <c r="A3" s="33" t="s">
        <v>162</v>
      </c>
      <c r="B3" s="72"/>
    </row>
    <row r="4" spans="1:26" x14ac:dyDescent="0.35">
      <c r="A4" s="105" t="s">
        <v>281</v>
      </c>
      <c r="B4" s="32"/>
    </row>
    <row r="5" spans="1:26" x14ac:dyDescent="0.35">
      <c r="A5" s="31"/>
      <c r="B5" s="32"/>
    </row>
    <row r="6" spans="1:26" x14ac:dyDescent="0.35">
      <c r="A6" s="35" t="s">
        <v>12</v>
      </c>
      <c r="B6" s="32"/>
    </row>
    <row r="7" spans="1:26" x14ac:dyDescent="0.35">
      <c r="A7" s="31"/>
      <c r="B7" s="36" t="s">
        <v>51</v>
      </c>
      <c r="C7" s="55" t="s">
        <v>54</v>
      </c>
      <c r="D7" s="55" t="s">
        <v>55</v>
      </c>
      <c r="E7" s="55" t="s">
        <v>50</v>
      </c>
      <c r="F7" s="55" t="s">
        <v>68</v>
      </c>
      <c r="G7" s="55" t="s">
        <v>52</v>
      </c>
      <c r="H7" s="55" t="s">
        <v>56</v>
      </c>
      <c r="I7" s="55" t="s">
        <v>69</v>
      </c>
      <c r="J7" s="55" t="s">
        <v>70</v>
      </c>
      <c r="K7" s="55" t="s">
        <v>71</v>
      </c>
      <c r="L7" s="55" t="s">
        <v>72</v>
      </c>
      <c r="M7" s="55" t="s">
        <v>73</v>
      </c>
      <c r="N7" s="55" t="s">
        <v>57</v>
      </c>
      <c r="O7" s="55" t="s">
        <v>74</v>
      </c>
      <c r="P7" s="55" t="s">
        <v>60</v>
      </c>
      <c r="Q7" s="55" t="s">
        <v>75</v>
      </c>
      <c r="R7" s="55" t="s">
        <v>76</v>
      </c>
      <c r="S7" s="55" t="s">
        <v>77</v>
      </c>
      <c r="T7" s="55" t="s">
        <v>78</v>
      </c>
      <c r="U7" s="55" t="s">
        <v>79</v>
      </c>
      <c r="V7" s="55" t="s">
        <v>58</v>
      </c>
      <c r="W7" s="55" t="s">
        <v>80</v>
      </c>
      <c r="X7" s="55" t="s">
        <v>53</v>
      </c>
      <c r="Y7" s="55" t="s">
        <v>59</v>
      </c>
    </row>
    <row r="8" spans="1:26" x14ac:dyDescent="0.35">
      <c r="A8" s="45" t="s">
        <v>161</v>
      </c>
      <c r="B8" s="85">
        <f>INDEX(District!M:M,MATCH($A8&amp;$A$6,District!$J:$J,0))</f>
        <v>0.83870967741935498</v>
      </c>
      <c r="C8" s="86">
        <f>INDEX(District!AA:AA,MATCH($A8&amp;$A$6,District!$J:$J,0))</f>
        <v>0.92063492063492103</v>
      </c>
      <c r="D8" s="86">
        <f>INDEX(District!AE:AE,MATCH($A8&amp;$A$6,District!$J:$J,0))</f>
        <v>0.936305732484076</v>
      </c>
      <c r="E8" s="86">
        <f>INDEX(District!T:T,MATCH($A8&amp;$A$6,District!$J:$J,0))</f>
        <v>0.84313725490196101</v>
      </c>
      <c r="F8" s="86">
        <f>INDEX(District!AB:AB,MATCH($A8&amp;$A$6,District!$J:$J,0))</f>
        <v>0.977443609022556</v>
      </c>
      <c r="G8" s="86">
        <f>INDEX(District!AC:AC,MATCH($A8&amp;$A$6,District!$J:$J,0))</f>
        <v>0.93846153846153801</v>
      </c>
      <c r="H8" s="86">
        <f>INDEX(District!Z:Z,MATCH($A8&amp;$A$6,District!$J:$J,0))</f>
        <v>0.97599999999999998</v>
      </c>
      <c r="I8" s="86">
        <f>INDEX(District!O:O,MATCH($A8&amp;$A$6,District!$J:$J,0))</f>
        <v>0.93333333333333302</v>
      </c>
      <c r="J8" s="86">
        <f>INDEX(District!AG:AG,MATCH($A8&amp;$A$6,District!$J:$J,0))</f>
        <v>0.9</v>
      </c>
      <c r="K8" s="86">
        <f>INDEX(District!W:W,MATCH($A8&amp;$A$6,District!$J:$J,0))</f>
        <v>0.92660550458715596</v>
      </c>
      <c r="L8" s="86">
        <f>INDEX(District!L:L,MATCH($A8&amp;$A$6,District!$J:$J,0))</f>
        <v>0.89552238805970197</v>
      </c>
      <c r="M8" s="86">
        <f>INDEX(District!Y:Y,MATCH($A8&amp;$A$6,District!$J:$J,0))</f>
        <v>0.88114754098360704</v>
      </c>
      <c r="N8" s="86">
        <f>INDEX(District!X:X,MATCH($A8&amp;$A$6,District!$J:$J,0))</f>
        <v>0.92647058823529405</v>
      </c>
      <c r="O8" s="86">
        <f>INDEX(District!AC:AC,MATCH($A8&amp;$A$6,District!$J:$J,0))</f>
        <v>0.93846153846153801</v>
      </c>
      <c r="P8" s="86">
        <f>INDEX(District!AF:AF,MATCH($A8&amp;$A$6,District!$J:$J,0))</f>
        <v>0.90804597701149403</v>
      </c>
      <c r="Q8" s="86">
        <f>INDEX(District!R:R,MATCH($A8&amp;$A$6,District!$J:$J,0))</f>
        <v>0.95555555555555505</v>
      </c>
      <c r="R8" s="86">
        <f>INDEX(District!AH:AH,MATCH($A8&amp;$A$6,District!$J:$J,0))</f>
        <v>0.93589743589743601</v>
      </c>
      <c r="S8" s="86">
        <f>INDEX(District!AD:AD,MATCH($A8&amp;$A$6,District!$J:$J,0))</f>
        <v>0.92622950819672101</v>
      </c>
      <c r="T8" s="86">
        <f>INDEX(District!K:K,MATCH($A8&amp;$A$6,District!$J:$J,0))</f>
        <v>0.88412017167381995</v>
      </c>
      <c r="U8" s="86">
        <f>INDEX(District!Q:Q,MATCH($A8&amp;$A$6,District!$J:$J,0))</f>
        <v>0.81547619047619002</v>
      </c>
      <c r="V8" s="86">
        <f>INDEX(District!P:P,MATCH($A8&amp;$A$6,District!$J:$J,0))</f>
        <v>0.73469387755102</v>
      </c>
      <c r="W8" s="86">
        <f>INDEX(District!V:V,MATCH($A8&amp;$A$6,District!$J:$J,0))</f>
        <v>0.84246575342465702</v>
      </c>
      <c r="X8" s="86">
        <f>INDEX(District!U:U,MATCH($A8&amp;$A$6,District!$J:$J,0))</f>
        <v>0.80405405405405395</v>
      </c>
      <c r="Y8" s="86">
        <f>INDEX(District!S:S,MATCH($A8&amp;$A$6,District!$J:$J,0))</f>
        <v>0.96969696969696995</v>
      </c>
    </row>
    <row r="9" spans="1:26" x14ac:dyDescent="0.35">
      <c r="A9" s="45" t="s">
        <v>160</v>
      </c>
      <c r="B9" s="85">
        <f>INDEX(District!M:M,MATCH($A9&amp;$A$6,District!$J:$J,0))</f>
        <v>0.15322580645161299</v>
      </c>
      <c r="C9" s="86">
        <f>INDEX(District!AA:AA,MATCH($A9&amp;$A$6,District!$J:$J,0))</f>
        <v>7.9365079365079402E-2</v>
      </c>
      <c r="D9" s="86">
        <f>INDEX(District!AE:AE,MATCH($A9&amp;$A$6,District!$J:$J,0))</f>
        <v>6.3694267515923594E-2</v>
      </c>
      <c r="E9" s="86">
        <f>INDEX(District!T:T,MATCH($A9&amp;$A$6,District!$J:$J,0))</f>
        <v>0.15686274509803899</v>
      </c>
      <c r="F9" s="86">
        <f>INDEX(District!AB:AB,MATCH($A9&amp;$A$6,District!$J:$J,0))</f>
        <v>2.2556390977443601E-2</v>
      </c>
      <c r="G9" s="86">
        <f>INDEX(District!AC:AC,MATCH($A9&amp;$A$6,District!$J:$J,0))</f>
        <v>6.15384615384615E-2</v>
      </c>
      <c r="H9" s="86">
        <f>INDEX(District!Z:Z,MATCH($A9&amp;$A$6,District!$J:$J,0))</f>
        <v>2.4E-2</v>
      </c>
      <c r="I9" s="86">
        <f>INDEX(District!O:O,MATCH($A9&amp;$A$6,District!$J:$J,0))</f>
        <v>6.6666666666666693E-2</v>
      </c>
      <c r="J9" s="86">
        <f>INDEX(District!AG:AG,MATCH($A9&amp;$A$6,District!$J:$J,0))</f>
        <v>0.1</v>
      </c>
      <c r="K9" s="86">
        <f>INDEX(District!W:W,MATCH($A9&amp;$A$6,District!$J:$J,0))</f>
        <v>7.3394495412843999E-2</v>
      </c>
      <c r="L9" s="86">
        <f>INDEX(District!L:L,MATCH($A9&amp;$A$6,District!$J:$J,0))</f>
        <v>0.104477611940299</v>
      </c>
      <c r="M9" s="86">
        <f>INDEX(District!Y:Y,MATCH($A9&amp;$A$6,District!$J:$J,0))</f>
        <v>0.11885245901639301</v>
      </c>
      <c r="N9" s="86">
        <f>INDEX(District!X:X,MATCH($A9&amp;$A$6,District!$J:$J,0))</f>
        <v>7.3529411764705899E-2</v>
      </c>
      <c r="O9" s="86">
        <f>INDEX(District!AC:AC,MATCH($A9&amp;$A$6,District!$J:$J,0))</f>
        <v>6.15384615384615E-2</v>
      </c>
      <c r="P9" s="86">
        <f>INDEX(District!AF:AF,MATCH($A9&amp;$A$6,District!$J:$J,0))</f>
        <v>9.1954022988505704E-2</v>
      </c>
      <c r="Q9" s="86">
        <f>INDEX(District!R:R,MATCH($A9&amp;$A$6,District!$J:$J,0))</f>
        <v>4.4444444444444398E-2</v>
      </c>
      <c r="R9" s="86">
        <f>INDEX(District!AH:AH,MATCH($A9&amp;$A$6,District!$J:$J,0))</f>
        <v>6.4102564102564097E-2</v>
      </c>
      <c r="S9" s="86">
        <f>INDEX(District!AD:AD,MATCH($A9&amp;$A$6,District!$J:$J,0))</f>
        <v>7.3770491803278701E-2</v>
      </c>
      <c r="T9" s="86">
        <f>INDEX(District!K:K,MATCH($A9&amp;$A$6,District!$J:$J,0))</f>
        <v>0.111587982832618</v>
      </c>
      <c r="U9" s="86">
        <f>INDEX(District!Q:Q,MATCH($A9&amp;$A$6,District!$J:$J,0))</f>
        <v>0.18452380952381001</v>
      </c>
      <c r="V9" s="86">
        <f>INDEX(District!P:P,MATCH($A9&amp;$A$6,District!$J:$J,0))</f>
        <v>0.26530612244898</v>
      </c>
      <c r="W9" s="86">
        <f>INDEX(District!V:V,MATCH($A9&amp;$A$6,District!$J:$J,0))</f>
        <v>0.116438356164384</v>
      </c>
      <c r="X9" s="86">
        <f>INDEX(District!U:U,MATCH($A9&amp;$A$6,District!$J:$J,0))</f>
        <v>0.18918918918918901</v>
      </c>
      <c r="Y9" s="86">
        <f>INDEX(District!S:S,MATCH($A9&amp;$A$6,District!$J:$J,0))</f>
        <v>3.03030303030303E-2</v>
      </c>
    </row>
    <row r="10" spans="1:26" x14ac:dyDescent="0.35">
      <c r="A10" s="45" t="s">
        <v>158</v>
      </c>
      <c r="B10" s="85">
        <f>INDEX(District!M:M,MATCH($A10&amp;$A$6,District!$J:$J,0))</f>
        <v>4.0322580645161298E-3</v>
      </c>
      <c r="C10" s="86">
        <f>INDEX(District!AA:AA,MATCH($A10&amp;$A$6,District!$J:$J,0))</f>
        <v>0</v>
      </c>
      <c r="D10" s="86">
        <f>INDEX(District!AE:AE,MATCH($A10&amp;$A$6,District!$J:$J,0))</f>
        <v>0</v>
      </c>
      <c r="E10" s="86">
        <f>INDEX(District!T:T,MATCH($A10&amp;$A$6,District!$J:$J,0))</f>
        <v>0</v>
      </c>
      <c r="F10" s="86">
        <f>INDEX(District!AB:AB,MATCH($A10&amp;$A$6,District!$J:$J,0))</f>
        <v>0</v>
      </c>
      <c r="G10" s="86">
        <f>INDEX(District!AC:AC,MATCH($A10&amp;$A$6,District!$J:$J,0))</f>
        <v>0</v>
      </c>
      <c r="H10" s="86">
        <f>INDEX(District!Z:Z,MATCH($A10&amp;$A$6,District!$J:$J,0))</f>
        <v>0</v>
      </c>
      <c r="I10" s="86">
        <f>INDEX(District!O:O,MATCH($A10&amp;$A$6,District!$J:$J,0))</f>
        <v>0</v>
      </c>
      <c r="J10" s="86">
        <f>INDEX(District!AG:AG,MATCH($A10&amp;$A$6,District!$J:$J,0))</f>
        <v>0</v>
      </c>
      <c r="K10" s="86">
        <f>INDEX(District!W:W,MATCH($A10&amp;$A$6,District!$J:$J,0))</f>
        <v>0</v>
      </c>
      <c r="L10" s="86">
        <f>INDEX(District!L:L,MATCH($A10&amp;$A$6,District!$J:$J,0))</f>
        <v>0</v>
      </c>
      <c r="M10" s="86">
        <f>INDEX(District!Y:Y,MATCH($A10&amp;$A$6,District!$J:$J,0))</f>
        <v>0</v>
      </c>
      <c r="N10" s="86">
        <f>INDEX(District!X:X,MATCH($A10&amp;$A$6,District!$J:$J,0))</f>
        <v>0</v>
      </c>
      <c r="O10" s="86">
        <f>INDEX(District!AC:AC,MATCH($A10&amp;$A$6,District!$J:$J,0))</f>
        <v>0</v>
      </c>
      <c r="P10" s="86">
        <f>INDEX(District!AF:AF,MATCH($A10&amp;$A$6,District!$J:$J,0))</f>
        <v>0</v>
      </c>
      <c r="Q10" s="86">
        <f>INDEX(District!R:R,MATCH($A10&amp;$A$6,District!$J:$J,0))</f>
        <v>0</v>
      </c>
      <c r="R10" s="86">
        <f>INDEX(District!AH:AH,MATCH($A10&amp;$A$6,District!$J:$J,0))</f>
        <v>0</v>
      </c>
      <c r="S10" s="86">
        <f>INDEX(District!AD:AD,MATCH($A10&amp;$A$6,District!$J:$J,0))</f>
        <v>0</v>
      </c>
      <c r="T10" s="86">
        <f>INDEX(District!K:K,MATCH($A10&amp;$A$6,District!$J:$J,0))</f>
        <v>4.29184549356223E-3</v>
      </c>
      <c r="U10" s="86">
        <f>INDEX(District!Q:Q,MATCH($A10&amp;$A$6,District!$J:$J,0))</f>
        <v>0</v>
      </c>
      <c r="V10" s="86">
        <f>INDEX(District!P:P,MATCH($A10&amp;$A$6,District!$J:$J,0))</f>
        <v>0</v>
      </c>
      <c r="W10" s="86">
        <f>INDEX(District!V:V,MATCH($A10&amp;$A$6,District!$J:$J,0))</f>
        <v>4.1095890410958902E-2</v>
      </c>
      <c r="X10" s="86">
        <f>INDEX(District!U:U,MATCH($A10&amp;$A$6,District!$J:$J,0))</f>
        <v>6.7567567567567597E-3</v>
      </c>
      <c r="Y10" s="86">
        <f>INDEX(District!S:S,MATCH($A10&amp;$A$6,District!$J:$J,0))</f>
        <v>0</v>
      </c>
    </row>
    <row r="11" spans="1:26" x14ac:dyDescent="0.35">
      <c r="A11" s="80" t="s">
        <v>159</v>
      </c>
      <c r="B11" s="85">
        <f>INDEX(District!M:M,MATCH($A11&amp;$A$6,District!$J:$J,0))</f>
        <v>4.0322580645161298E-3</v>
      </c>
      <c r="C11" s="86">
        <f>INDEX(District!AA:AA,MATCH($A11&amp;$A$6,District!$J:$J,0))</f>
        <v>0</v>
      </c>
      <c r="D11" s="86">
        <f>INDEX(District!AE:AE,MATCH($A11&amp;$A$6,District!$J:$J,0))</f>
        <v>0</v>
      </c>
      <c r="E11" s="86">
        <f>INDEX(District!T:T,MATCH($A11&amp;$A$6,District!$J:$J,0))</f>
        <v>0</v>
      </c>
      <c r="F11" s="86">
        <f>INDEX(District!AB:AB,MATCH($A11&amp;$A$6,District!$J:$J,0))</f>
        <v>0</v>
      </c>
      <c r="G11" s="86">
        <f>INDEX(District!AC:AC,MATCH($A11&amp;$A$6,District!$J:$J,0))</f>
        <v>0</v>
      </c>
      <c r="H11" s="86">
        <f>INDEX(District!Z:Z,MATCH($A11&amp;$A$6,District!$J:$J,0))</f>
        <v>0</v>
      </c>
      <c r="I11" s="86">
        <f>INDEX(District!O:O,MATCH($A11&amp;$A$6,District!$J:$J,0))</f>
        <v>0</v>
      </c>
      <c r="J11" s="86">
        <f>INDEX(District!AG:AG,MATCH($A11&amp;$A$6,District!$J:$J,0))</f>
        <v>0</v>
      </c>
      <c r="K11" s="86">
        <f>INDEX(District!W:W,MATCH($A11&amp;$A$6,District!$J:$J,0))</f>
        <v>0</v>
      </c>
      <c r="L11" s="86">
        <f>INDEX(District!L:L,MATCH($A11&amp;$A$6,District!$J:$J,0))</f>
        <v>0</v>
      </c>
      <c r="M11" s="86">
        <f>INDEX(District!Y:Y,MATCH($A11&amp;$A$6,District!$J:$J,0))</f>
        <v>0</v>
      </c>
      <c r="N11" s="86">
        <f>INDEX(District!X:X,MATCH($A11&amp;$A$6,District!$J:$J,0))</f>
        <v>0</v>
      </c>
      <c r="O11" s="86">
        <f>INDEX(District!AC:AC,MATCH($A11&amp;$A$6,District!$J:$J,0))</f>
        <v>0</v>
      </c>
      <c r="P11" s="86">
        <f>INDEX(District!AF:AF,MATCH($A11&amp;$A$6,District!$J:$J,0))</f>
        <v>0</v>
      </c>
      <c r="Q11" s="86">
        <f>INDEX(District!R:R,MATCH($A11&amp;$A$6,District!$J:$J,0))</f>
        <v>0</v>
      </c>
      <c r="R11" s="86">
        <f>INDEX(District!AH:AH,MATCH($A11&amp;$A$6,District!$J:$J,0))</f>
        <v>0</v>
      </c>
      <c r="S11" s="86">
        <f>INDEX(District!AD:AD,MATCH($A11&amp;$A$6,District!$J:$J,0))</f>
        <v>0</v>
      </c>
      <c r="T11" s="86">
        <f>INDEX(District!K:K,MATCH($A11&amp;$A$6,District!$J:$J,0))</f>
        <v>0</v>
      </c>
      <c r="U11" s="86">
        <f>INDEX(District!Q:Q,MATCH($A11&amp;$A$6,District!$J:$J,0))</f>
        <v>0</v>
      </c>
      <c r="V11" s="86">
        <f>INDEX(District!P:P,MATCH($A11&amp;$A$6,District!$J:$J,0))</f>
        <v>0</v>
      </c>
      <c r="W11" s="86">
        <f>INDEX(District!V:V,MATCH($A11&amp;$A$6,District!$J:$J,0))</f>
        <v>0</v>
      </c>
      <c r="X11" s="86">
        <f>INDEX(District!U:U,MATCH($A11&amp;$A$6,District!$J:$J,0))</f>
        <v>0</v>
      </c>
      <c r="Y11" s="86">
        <f>INDEX(District!S:S,MATCH($A11&amp;$A$6,District!$J:$J,0))</f>
        <v>0</v>
      </c>
    </row>
    <row r="12" spans="1:26" s="81" customFormat="1" x14ac:dyDescent="0.35">
      <c r="A12" s="49"/>
      <c r="B12" s="79"/>
      <c r="C12" s="67"/>
      <c r="D12" s="67"/>
      <c r="E12" s="67"/>
      <c r="F12" s="67"/>
      <c r="G12" s="67"/>
      <c r="H12" s="67"/>
      <c r="I12" s="67"/>
      <c r="J12" s="67"/>
      <c r="K12" s="67"/>
      <c r="L12" s="67"/>
      <c r="M12" s="67"/>
      <c r="N12" s="67"/>
      <c r="O12" s="67"/>
      <c r="P12" s="67"/>
      <c r="Q12" s="67"/>
      <c r="R12" s="67"/>
      <c r="S12" s="67"/>
      <c r="T12" s="67"/>
      <c r="U12" s="67"/>
      <c r="V12" s="67"/>
      <c r="W12" s="67"/>
      <c r="X12" s="67"/>
      <c r="Y12" s="67"/>
    </row>
    <row r="13" spans="1:26" s="81" customFormat="1" x14ac:dyDescent="0.35">
      <c r="A13" s="49"/>
      <c r="B13" s="79"/>
      <c r="C13" s="67"/>
      <c r="D13" s="67"/>
      <c r="E13" s="67"/>
      <c r="F13" s="67"/>
      <c r="G13" s="67"/>
      <c r="H13" s="67"/>
      <c r="I13" s="67"/>
      <c r="J13" s="67"/>
      <c r="K13" s="67"/>
      <c r="L13" s="67"/>
      <c r="M13" s="67"/>
      <c r="N13" s="67"/>
      <c r="O13" s="67"/>
      <c r="P13" s="67"/>
      <c r="Q13" s="67"/>
      <c r="R13" s="67"/>
      <c r="S13" s="67"/>
      <c r="T13" s="67"/>
      <c r="U13" s="67"/>
      <c r="V13" s="67"/>
      <c r="W13" s="67"/>
      <c r="X13" s="67"/>
      <c r="Y13" s="67"/>
    </row>
    <row r="14" spans="1:26" x14ac:dyDescent="0.35">
      <c r="A14" s="31"/>
      <c r="B14" s="32"/>
      <c r="C14" s="67"/>
      <c r="D14" s="67"/>
      <c r="E14" s="67"/>
      <c r="F14" s="67"/>
      <c r="G14" s="67"/>
      <c r="H14" s="67"/>
      <c r="I14" s="67"/>
      <c r="J14" s="67"/>
      <c r="K14" s="67"/>
      <c r="L14" s="67"/>
      <c r="M14" s="67"/>
      <c r="N14" s="67"/>
      <c r="O14" s="67"/>
      <c r="P14" s="67"/>
      <c r="Q14" s="67"/>
      <c r="R14" s="67"/>
      <c r="S14" s="67"/>
      <c r="T14" s="67"/>
      <c r="U14" s="67"/>
      <c r="V14" s="67"/>
      <c r="W14" s="67"/>
      <c r="X14" s="67"/>
      <c r="Y14" s="67"/>
      <c r="Z14" s="81"/>
    </row>
    <row r="15" spans="1:26" x14ac:dyDescent="0.35">
      <c r="A15" s="31"/>
      <c r="B15" s="32"/>
      <c r="C15" s="67"/>
      <c r="D15" s="67"/>
      <c r="E15" s="67"/>
      <c r="F15" s="67"/>
      <c r="G15" s="67"/>
      <c r="H15" s="67"/>
      <c r="I15" s="67"/>
      <c r="J15" s="67"/>
      <c r="K15" s="67"/>
      <c r="L15" s="67"/>
      <c r="M15" s="67"/>
      <c r="N15" s="67"/>
      <c r="O15" s="67"/>
      <c r="P15" s="67"/>
      <c r="Q15" s="67"/>
      <c r="R15" s="67"/>
      <c r="S15" s="67"/>
      <c r="T15" s="67"/>
      <c r="U15" s="67"/>
      <c r="V15" s="67"/>
      <c r="W15" s="67"/>
      <c r="X15" s="67"/>
      <c r="Y15" s="67"/>
      <c r="Z15" s="81"/>
    </row>
    <row r="16" spans="1:26" x14ac:dyDescent="0.35">
      <c r="A16" s="106" t="s">
        <v>170</v>
      </c>
      <c r="B16" s="106"/>
      <c r="C16" s="67"/>
      <c r="D16" s="67"/>
      <c r="E16" s="67"/>
      <c r="F16" s="67"/>
      <c r="G16" s="67"/>
      <c r="H16" s="67"/>
      <c r="I16" s="67"/>
      <c r="J16" s="67"/>
      <c r="K16" s="67"/>
      <c r="L16" s="67"/>
      <c r="M16" s="67"/>
      <c r="N16" s="67"/>
      <c r="O16" s="67"/>
      <c r="P16" s="67"/>
      <c r="Q16" s="67"/>
      <c r="R16" s="67"/>
      <c r="S16" s="67"/>
      <c r="T16" s="67"/>
      <c r="U16" s="67"/>
      <c r="V16" s="67"/>
      <c r="W16" s="67"/>
      <c r="X16" s="67"/>
      <c r="Y16" s="67"/>
      <c r="Z16" s="81"/>
    </row>
    <row r="17" spans="1:26" x14ac:dyDescent="0.35">
      <c r="A17" s="105" t="s">
        <v>284</v>
      </c>
      <c r="B17" s="53"/>
      <c r="C17" s="81"/>
      <c r="D17" s="81"/>
      <c r="E17" s="81"/>
      <c r="F17" s="81"/>
      <c r="G17" s="81"/>
      <c r="H17" s="81"/>
      <c r="I17" s="81"/>
      <c r="J17" s="81"/>
      <c r="K17" s="81"/>
      <c r="L17" s="81"/>
      <c r="M17" s="81"/>
      <c r="N17" s="81"/>
      <c r="O17" s="81"/>
      <c r="P17" s="81"/>
      <c r="Q17" s="81"/>
      <c r="R17" s="81"/>
      <c r="S17" s="81"/>
      <c r="T17" s="81"/>
      <c r="U17" s="81"/>
      <c r="V17" s="81"/>
      <c r="W17" s="81"/>
      <c r="X17" s="81"/>
      <c r="Y17" s="81"/>
      <c r="Z17" s="81"/>
    </row>
    <row r="18" spans="1:26" x14ac:dyDescent="0.35">
      <c r="A18" s="31"/>
      <c r="B18" s="36" t="s">
        <v>51</v>
      </c>
      <c r="C18" s="82" t="s">
        <v>54</v>
      </c>
      <c r="D18" s="82" t="s">
        <v>55</v>
      </c>
      <c r="E18" s="82" t="s">
        <v>50</v>
      </c>
      <c r="F18" s="82" t="s">
        <v>68</v>
      </c>
      <c r="G18" s="82" t="s">
        <v>52</v>
      </c>
      <c r="H18" s="82" t="s">
        <v>56</v>
      </c>
      <c r="I18" s="82" t="s">
        <v>69</v>
      </c>
      <c r="J18" s="82" t="s">
        <v>70</v>
      </c>
      <c r="K18" s="82" t="s">
        <v>71</v>
      </c>
      <c r="L18" s="82" t="s">
        <v>72</v>
      </c>
      <c r="M18" s="82" t="s">
        <v>73</v>
      </c>
      <c r="N18" s="82" t="s">
        <v>57</v>
      </c>
      <c r="O18" s="82" t="s">
        <v>74</v>
      </c>
      <c r="P18" s="82" t="s">
        <v>60</v>
      </c>
      <c r="Q18" s="82" t="s">
        <v>75</v>
      </c>
      <c r="R18" s="82" t="s">
        <v>76</v>
      </c>
      <c r="S18" s="82" t="s">
        <v>77</v>
      </c>
      <c r="T18" s="82" t="s">
        <v>78</v>
      </c>
      <c r="U18" s="82" t="s">
        <v>79</v>
      </c>
      <c r="V18" s="82" t="s">
        <v>58</v>
      </c>
      <c r="W18" s="82" t="s">
        <v>80</v>
      </c>
      <c r="X18" s="82" t="s">
        <v>53</v>
      </c>
      <c r="Y18" s="82" t="s">
        <v>59</v>
      </c>
    </row>
    <row r="19" spans="1:26" x14ac:dyDescent="0.35">
      <c r="A19" s="46" t="s">
        <v>171</v>
      </c>
      <c r="B19" s="85">
        <f>INDEX(District!M:M,MATCH($A19&amp;$A$6,District!$J:$J,0))</f>
        <v>0.5</v>
      </c>
      <c r="C19" s="86">
        <f>INDEX(District!AA:AA,MATCH($A19&amp;$A$6,District!$J:$J,0))</f>
        <v>0.56034482758620696</v>
      </c>
      <c r="D19" s="86">
        <f>INDEX(District!AE:AE,MATCH($A19&amp;$A$6,District!$J:$J,0))</f>
        <v>0.45578231292517002</v>
      </c>
      <c r="E19" s="86">
        <f>INDEX(District!T:T,MATCH($A19&amp;$A$6,District!$J:$J,0))</f>
        <v>0.50387596899224796</v>
      </c>
      <c r="F19" s="86">
        <f>INDEX(District!AB:AB,MATCH($A19&amp;$A$6,District!$J:$J,0))</f>
        <v>0.36153846153846197</v>
      </c>
      <c r="G19" s="86">
        <f>INDEX(District!AC:AC,MATCH($A19&amp;$A$6,District!$J:$J,0))</f>
        <v>0.27868852459016402</v>
      </c>
      <c r="H19" s="86">
        <f>INDEX(District!Z:Z,MATCH($A19&amp;$A$6,District!$J:$J,0))</f>
        <v>0.43442622950819698</v>
      </c>
      <c r="I19" s="86">
        <f>INDEX(District!O:O,MATCH($A19&amp;$A$6,District!$J:$J,0))</f>
        <v>0.38095238095238099</v>
      </c>
      <c r="J19" s="86">
        <f>INDEX(District!AG:AG,MATCH($A19&amp;$A$6,District!$J:$J,0))</f>
        <v>0.87654320987654299</v>
      </c>
      <c r="K19" s="86">
        <f>INDEX(District!W:W,MATCH($A19&amp;$A$6,District!$J:$J,0))</f>
        <v>0.475247524752475</v>
      </c>
      <c r="L19" s="86">
        <f>INDEX(District!L:L,MATCH($A19&amp;$A$6,District!$J:$J,0))</f>
        <v>0.31666666666666698</v>
      </c>
      <c r="M19" s="86">
        <f>INDEX(District!Y:Y,MATCH($A19&amp;$A$6,District!$J:$J,0))</f>
        <v>0.67906976744185998</v>
      </c>
      <c r="N19" s="86">
        <f>INDEX(District!X:X,MATCH($A19&amp;$A$6,District!$J:$J,0))</f>
        <v>0.64285714285714302</v>
      </c>
      <c r="O19" s="86">
        <f>INDEX(District!AC:AC,MATCH($A19&amp;$A$6,District!$J:$J,0))</f>
        <v>0.27868852459016402</v>
      </c>
      <c r="P19" s="86">
        <f>INDEX(District!AF:AF,MATCH($A19&amp;$A$6,District!$J:$J,0))</f>
        <v>0.341772151898734</v>
      </c>
      <c r="Q19" s="86">
        <f>INDEX(District!R:R,MATCH($A19&amp;$A$6,District!$J:$J,0))</f>
        <v>0.19767441860465099</v>
      </c>
      <c r="R19" s="86">
        <f>INDEX(District!AH:AH,MATCH($A19&amp;$A$6,District!$J:$J,0))</f>
        <v>0.47945205479452102</v>
      </c>
      <c r="S19" s="86">
        <f>INDEX(District!AD:AD,MATCH($A19&amp;$A$6,District!$J:$J,0))</f>
        <v>0.71681415929203496</v>
      </c>
      <c r="T19" s="86">
        <f>INDEX(District!K:K,MATCH($A19&amp;$A$6,District!$J:$J,0))</f>
        <v>0.58252427184466005</v>
      </c>
      <c r="U19" s="86">
        <f>INDEX(District!Q:Q,MATCH($A19&amp;$A$6,District!$J:$J,0))</f>
        <v>0.57664233576642299</v>
      </c>
      <c r="V19" s="86">
        <f>INDEX(District!P:P,MATCH($A19&amp;$A$6,District!$J:$J,0))</f>
        <v>0.79629629629629595</v>
      </c>
      <c r="W19" s="86">
        <f>INDEX(District!V:V,MATCH($A19&amp;$A$6,District!$J:$J,0))</f>
        <v>0.707317073170732</v>
      </c>
      <c r="X19" s="86">
        <f>INDEX(District!U:U,MATCH($A19&amp;$A$6,District!$J:$J,0))</f>
        <v>0.47058823529411797</v>
      </c>
      <c r="Y19" s="86">
        <f>INDEX(District!S:S,MATCH($A19&amp;$A$6,District!$J:$J,0))</f>
        <v>0.40625</v>
      </c>
    </row>
    <row r="20" spans="1:26" x14ac:dyDescent="0.35">
      <c r="A20" s="46" t="s">
        <v>172</v>
      </c>
      <c r="B20" s="85">
        <f>INDEX(District!M:M,MATCH($A20&amp;$A$6,District!$J:$J,0))</f>
        <v>0.36538461538461497</v>
      </c>
      <c r="C20" s="86">
        <f>INDEX(District!AA:AA,MATCH($A20&amp;$A$6,District!$J:$J,0))</f>
        <v>0.38793103448275901</v>
      </c>
      <c r="D20" s="86">
        <f>INDEX(District!AE:AE,MATCH($A20&amp;$A$6,District!$J:$J,0))</f>
        <v>0.49659863945578198</v>
      </c>
      <c r="E20" s="86">
        <f>INDEX(District!T:T,MATCH($A20&amp;$A$6,District!$J:$J,0))</f>
        <v>0.387596899224806</v>
      </c>
      <c r="F20" s="86">
        <f>INDEX(District!AB:AB,MATCH($A20&amp;$A$6,District!$J:$J,0))</f>
        <v>0.47692307692307701</v>
      </c>
      <c r="G20" s="86">
        <f>INDEX(District!AC:AC,MATCH($A20&amp;$A$6,District!$J:$J,0))</f>
        <v>0.57377049180327899</v>
      </c>
      <c r="H20" s="86">
        <f>INDEX(District!Z:Z,MATCH($A20&amp;$A$6,District!$J:$J,0))</f>
        <v>0.52459016393442603</v>
      </c>
      <c r="I20" s="86">
        <f>INDEX(District!O:O,MATCH($A20&amp;$A$6,District!$J:$J,0))</f>
        <v>0.53571428571428603</v>
      </c>
      <c r="J20" s="86">
        <f>INDEX(District!AG:AG,MATCH($A20&amp;$A$6,District!$J:$J,0))</f>
        <v>6.7901234567901203E-2</v>
      </c>
      <c r="K20" s="86">
        <f>INDEX(District!W:W,MATCH($A20&amp;$A$6,District!$J:$J,0))</f>
        <v>0.396039603960396</v>
      </c>
      <c r="L20" s="86">
        <f>INDEX(District!L:L,MATCH($A20&amp;$A$6,District!$J:$J,0))</f>
        <v>0.58333333333333304</v>
      </c>
      <c r="M20" s="86">
        <f>INDEX(District!Y:Y,MATCH($A20&amp;$A$6,District!$J:$J,0))</f>
        <v>0.22325581395348801</v>
      </c>
      <c r="N20" s="86">
        <f>INDEX(District!X:X,MATCH($A20&amp;$A$6,District!$J:$J,0))</f>
        <v>0.33333333333333298</v>
      </c>
      <c r="O20" s="86">
        <f>INDEX(District!AC:AC,MATCH($A20&amp;$A$6,District!$J:$J,0))</f>
        <v>0.57377049180327899</v>
      </c>
      <c r="P20" s="86">
        <f>INDEX(District!AF:AF,MATCH($A20&amp;$A$6,District!$J:$J,0))</f>
        <v>0.582278481012658</v>
      </c>
      <c r="Q20" s="86">
        <f>INDEX(District!R:R,MATCH($A20&amp;$A$6,District!$J:$J,0))</f>
        <v>0.70930232558139505</v>
      </c>
      <c r="R20" s="86">
        <f>INDEX(District!AH:AH,MATCH($A20&amp;$A$6,District!$J:$J,0))</f>
        <v>0.397260273972603</v>
      </c>
      <c r="S20" s="86">
        <f>INDEX(District!AD:AD,MATCH($A20&amp;$A$6,District!$J:$J,0))</f>
        <v>0.212389380530973</v>
      </c>
      <c r="T20" s="86">
        <f>INDEX(District!K:K,MATCH($A20&amp;$A$6,District!$J:$J,0))</f>
        <v>0.30097087378640802</v>
      </c>
      <c r="U20" s="86">
        <f>INDEX(District!Q:Q,MATCH($A20&amp;$A$6,District!$J:$J,0))</f>
        <v>0.27737226277372301</v>
      </c>
      <c r="V20" s="86">
        <f>INDEX(District!P:P,MATCH($A20&amp;$A$6,District!$J:$J,0))</f>
        <v>0.171296296296296</v>
      </c>
      <c r="W20" s="86">
        <f>INDEX(District!V:V,MATCH($A20&amp;$A$6,District!$J:$J,0))</f>
        <v>0.203252032520325</v>
      </c>
      <c r="X20" s="86">
        <f>INDEX(District!U:U,MATCH($A20&amp;$A$6,District!$J:$J,0))</f>
        <v>0.42857142857142899</v>
      </c>
      <c r="Y20" s="86">
        <f>INDEX(District!S:S,MATCH($A20&amp;$A$6,District!$J:$J,0))</f>
        <v>0.45</v>
      </c>
    </row>
    <row r="21" spans="1:26" x14ac:dyDescent="0.35">
      <c r="A21" s="46" t="s">
        <v>173</v>
      </c>
      <c r="B21" s="85">
        <f>INDEX(District!M:M,MATCH($A21&amp;$A$6,District!$J:$J,0))</f>
        <v>5.2884615384615398E-2</v>
      </c>
      <c r="C21" s="86">
        <f>INDEX(District!AA:AA,MATCH($A21&amp;$A$6,District!$J:$J,0))</f>
        <v>2.5862068965517199E-2</v>
      </c>
      <c r="D21" s="86">
        <f>INDEX(District!AE:AE,MATCH($A21&amp;$A$6,District!$J:$J,0))</f>
        <v>2.04081632653061E-2</v>
      </c>
      <c r="E21" s="86">
        <f>INDEX(District!T:T,MATCH($A21&amp;$A$6,District!$J:$J,0))</f>
        <v>3.8759689922480599E-2</v>
      </c>
      <c r="F21" s="86">
        <f>INDEX(District!AB:AB,MATCH($A21&amp;$A$6,District!$J:$J,0))</f>
        <v>0.107692307692308</v>
      </c>
      <c r="G21" s="86">
        <f>INDEX(District!AC:AC,MATCH($A21&amp;$A$6,District!$J:$J,0))</f>
        <v>9.8360655737704902E-2</v>
      </c>
      <c r="H21" s="86">
        <f>INDEX(District!Z:Z,MATCH($A21&amp;$A$6,District!$J:$J,0))</f>
        <v>0</v>
      </c>
      <c r="I21" s="86">
        <f>INDEX(District!O:O,MATCH($A21&amp;$A$6,District!$J:$J,0))</f>
        <v>4.7619047619047603E-2</v>
      </c>
      <c r="J21" s="86">
        <f>INDEX(District!AG:AG,MATCH($A21&amp;$A$6,District!$J:$J,0))</f>
        <v>2.4691358024691398E-2</v>
      </c>
      <c r="K21" s="86">
        <f>INDEX(District!W:W,MATCH($A21&amp;$A$6,District!$J:$J,0))</f>
        <v>4.95049504950495E-2</v>
      </c>
      <c r="L21" s="86">
        <f>INDEX(District!L:L,MATCH($A21&amp;$A$6,District!$J:$J,0))</f>
        <v>3.3333333333333298E-2</v>
      </c>
      <c r="M21" s="86">
        <f>INDEX(District!Y:Y,MATCH($A21&amp;$A$6,District!$J:$J,0))</f>
        <v>3.7209302325581402E-2</v>
      </c>
      <c r="N21" s="86">
        <f>INDEX(District!X:X,MATCH($A21&amp;$A$6,District!$J:$J,0))</f>
        <v>0</v>
      </c>
      <c r="O21" s="86">
        <f>INDEX(District!AC:AC,MATCH($A21&amp;$A$6,District!$J:$J,0))</f>
        <v>9.8360655737704902E-2</v>
      </c>
      <c r="P21" s="86">
        <f>INDEX(District!AF:AF,MATCH($A21&amp;$A$6,District!$J:$J,0))</f>
        <v>1.26582278481013E-2</v>
      </c>
      <c r="Q21" s="86">
        <f>INDEX(District!R:R,MATCH($A21&amp;$A$6,District!$J:$J,0))</f>
        <v>8.1395348837209294E-2</v>
      </c>
      <c r="R21" s="86">
        <f>INDEX(District!AH:AH,MATCH($A21&amp;$A$6,District!$J:$J,0))</f>
        <v>6.8493150684931503E-2</v>
      </c>
      <c r="S21" s="86">
        <f>INDEX(District!AD:AD,MATCH($A21&amp;$A$6,District!$J:$J,0))</f>
        <v>1.7699115044247801E-2</v>
      </c>
      <c r="T21" s="86">
        <f>INDEX(District!K:K,MATCH($A21&amp;$A$6,District!$J:$J,0))</f>
        <v>4.85436893203883E-2</v>
      </c>
      <c r="U21" s="86">
        <f>INDEX(District!Q:Q,MATCH($A21&amp;$A$6,District!$J:$J,0))</f>
        <v>5.1094890510948898E-2</v>
      </c>
      <c r="V21" s="86">
        <f>INDEX(District!P:P,MATCH($A21&amp;$A$6,District!$J:$J,0))</f>
        <v>3.2407407407407399E-2</v>
      </c>
      <c r="W21" s="86">
        <f>INDEX(District!V:V,MATCH($A21&amp;$A$6,District!$J:$J,0))</f>
        <v>2.4390243902439001E-2</v>
      </c>
      <c r="X21" s="86">
        <f>INDEX(District!U:U,MATCH($A21&amp;$A$6,District!$J:$J,0))</f>
        <v>5.0420168067226899E-2</v>
      </c>
      <c r="Y21" s="86">
        <f>INDEX(District!S:S,MATCH($A21&amp;$A$6,District!$J:$J,0))</f>
        <v>8.1250000000000003E-2</v>
      </c>
    </row>
    <row r="22" spans="1:26" x14ac:dyDescent="0.35">
      <c r="A22" s="46" t="s">
        <v>174</v>
      </c>
      <c r="B22" s="85">
        <f>INDEX(District!M:M,MATCH($A22&amp;$A$6,District!$J:$J,0))</f>
        <v>1.44230769230769E-2</v>
      </c>
      <c r="C22" s="86">
        <f>INDEX(District!AA:AA,MATCH($A22&amp;$A$6,District!$J:$J,0))</f>
        <v>0</v>
      </c>
      <c r="D22" s="86">
        <f>INDEX(District!AE:AE,MATCH($A22&amp;$A$6,District!$J:$J,0))</f>
        <v>0</v>
      </c>
      <c r="E22" s="86">
        <f>INDEX(District!T:T,MATCH($A22&amp;$A$6,District!$J:$J,0))</f>
        <v>0</v>
      </c>
      <c r="F22" s="86">
        <f>INDEX(District!AB:AB,MATCH($A22&amp;$A$6,District!$J:$J,0))</f>
        <v>1.11022302462516E-16</v>
      </c>
      <c r="G22" s="86">
        <f>INDEX(District!AC:AC,MATCH($A22&amp;$A$6,District!$J:$J,0))</f>
        <v>0</v>
      </c>
      <c r="H22" s="86">
        <f>INDEX(District!Z:Z,MATCH($A22&amp;$A$6,District!$J:$J,0))</f>
        <v>0</v>
      </c>
      <c r="I22" s="86">
        <f>INDEX(District!O:O,MATCH($A22&amp;$A$6,District!$J:$J,0))</f>
        <v>0</v>
      </c>
      <c r="J22" s="86">
        <f>INDEX(District!AG:AG,MATCH($A22&amp;$A$6,District!$J:$J,0))</f>
        <v>0</v>
      </c>
      <c r="K22" s="86">
        <f>INDEX(District!W:W,MATCH($A22&amp;$A$6,District!$J:$J,0))</f>
        <v>-2.2204460492503101E-16</v>
      </c>
      <c r="L22" s="86">
        <f>INDEX(District!L:L,MATCH($A22&amp;$A$6,District!$J:$J,0))</f>
        <v>0</v>
      </c>
      <c r="M22" s="86">
        <f>INDEX(District!Y:Y,MATCH($A22&amp;$A$6,District!$J:$J,0))</f>
        <v>0</v>
      </c>
      <c r="N22" s="86">
        <f>INDEX(District!X:X,MATCH($A22&amp;$A$6,District!$J:$J,0))</f>
        <v>0</v>
      </c>
      <c r="O22" s="86">
        <f>INDEX(District!AC:AC,MATCH($A22&amp;$A$6,District!$J:$J,0))</f>
        <v>0</v>
      </c>
      <c r="P22" s="86">
        <f>INDEX(District!AF:AF,MATCH($A22&amp;$A$6,District!$J:$J,0))</f>
        <v>0</v>
      </c>
      <c r="Q22" s="86">
        <f>INDEX(District!R:R,MATCH($A22&amp;$A$6,District!$J:$J,0))</f>
        <v>0</v>
      </c>
      <c r="R22" s="86">
        <f>INDEX(District!AH:AH,MATCH($A22&amp;$A$6,District!$J:$J,0))</f>
        <v>0</v>
      </c>
      <c r="S22" s="86">
        <f>INDEX(District!AD:AD,MATCH($A22&amp;$A$6,District!$J:$J,0))</f>
        <v>0</v>
      </c>
      <c r="T22" s="86">
        <f>INDEX(District!K:K,MATCH($A22&amp;$A$6,District!$J:$J,0))</f>
        <v>9.7087378640776708E-3</v>
      </c>
      <c r="U22" s="86">
        <f>INDEX(District!Q:Q,MATCH($A22&amp;$A$6,District!$J:$J,0))</f>
        <v>2.18978102189781E-2</v>
      </c>
      <c r="V22" s="86">
        <f>INDEX(District!P:P,MATCH($A22&amp;$A$6,District!$J:$J,0))</f>
        <v>-2.2204460492503101E-16</v>
      </c>
      <c r="W22" s="86">
        <f>INDEX(District!V:V,MATCH($A22&amp;$A$6,District!$J:$J,0))</f>
        <v>0</v>
      </c>
      <c r="X22" s="86">
        <f>INDEX(District!U:U,MATCH($A22&amp;$A$6,District!$J:$J,0))</f>
        <v>3.3613445378151301E-2</v>
      </c>
      <c r="Y22" s="86">
        <f>INDEX(District!S:S,MATCH($A22&amp;$A$6,District!$J:$J,0))</f>
        <v>2.5000000000000001E-2</v>
      </c>
    </row>
    <row r="23" spans="1:26" x14ac:dyDescent="0.35">
      <c r="A23" s="46" t="s">
        <v>175</v>
      </c>
      <c r="B23" s="85">
        <f>INDEX(District!M:M,MATCH($A23&amp;$A$6,District!$J:$J,0))</f>
        <v>3.8461538461538498E-2</v>
      </c>
      <c r="C23" s="86">
        <f>INDEX(District!AA:AA,MATCH($A23&amp;$A$6,District!$J:$J,0))</f>
        <v>0</v>
      </c>
      <c r="D23" s="86">
        <f>INDEX(District!AE:AE,MATCH($A23&amp;$A$6,District!$J:$J,0))</f>
        <v>6.8027210884353704E-3</v>
      </c>
      <c r="E23" s="86">
        <f>INDEX(District!T:T,MATCH($A23&amp;$A$6,District!$J:$J,0))</f>
        <v>2.32558139534884E-2</v>
      </c>
      <c r="F23" s="86">
        <f>INDEX(District!AB:AB,MATCH($A23&amp;$A$6,District!$J:$J,0))</f>
        <v>3.8461538461538498E-2</v>
      </c>
      <c r="G23" s="86">
        <f>INDEX(District!AC:AC,MATCH($A23&amp;$A$6,District!$J:$J,0))</f>
        <v>0</v>
      </c>
      <c r="H23" s="86">
        <f>INDEX(District!Z:Z,MATCH($A23&amp;$A$6,District!$J:$J,0))</f>
        <v>3.2786885245901599E-2</v>
      </c>
      <c r="I23" s="86">
        <f>INDEX(District!O:O,MATCH($A23&amp;$A$6,District!$J:$J,0))</f>
        <v>1.1904761904761901E-2</v>
      </c>
      <c r="J23" s="86">
        <f>INDEX(District!AG:AG,MATCH($A23&amp;$A$6,District!$J:$J,0))</f>
        <v>2.4691358024691398E-2</v>
      </c>
      <c r="K23" s="86">
        <f>INDEX(District!W:W,MATCH($A23&amp;$A$6,District!$J:$J,0))</f>
        <v>6.9306930693069299E-2</v>
      </c>
      <c r="L23" s="86">
        <f>INDEX(District!L:L,MATCH($A23&amp;$A$6,District!$J:$J,0))</f>
        <v>1.6666666666666701E-2</v>
      </c>
      <c r="M23" s="86">
        <f>INDEX(District!Y:Y,MATCH($A23&amp;$A$6,District!$J:$J,0))</f>
        <v>3.7209302325581402E-2</v>
      </c>
      <c r="N23" s="86">
        <f>INDEX(District!X:X,MATCH($A23&amp;$A$6,District!$J:$J,0))</f>
        <v>1.58730158730159E-2</v>
      </c>
      <c r="O23" s="86">
        <f>INDEX(District!AC:AC,MATCH($A23&amp;$A$6,District!$J:$J,0))</f>
        <v>0</v>
      </c>
      <c r="P23" s="86">
        <f>INDEX(District!AF:AF,MATCH($A23&amp;$A$6,District!$J:$J,0))</f>
        <v>2.53164556962025E-2</v>
      </c>
      <c r="Q23" s="86">
        <f>INDEX(District!R:R,MATCH($A23&amp;$A$6,District!$J:$J,0))</f>
        <v>1.16279069767442E-2</v>
      </c>
      <c r="R23" s="86">
        <f>INDEX(District!AH:AH,MATCH($A23&amp;$A$6,District!$J:$J,0))</f>
        <v>2.7397260273972601E-2</v>
      </c>
      <c r="S23" s="86">
        <f>INDEX(District!AD:AD,MATCH($A23&amp;$A$6,District!$J:$J,0))</f>
        <v>1.7699115044247801E-2</v>
      </c>
      <c r="T23" s="86">
        <f>INDEX(District!K:K,MATCH($A23&amp;$A$6,District!$J:$J,0))</f>
        <v>3.8834951456310697E-2</v>
      </c>
      <c r="U23" s="86">
        <f>INDEX(District!Q:Q,MATCH($A23&amp;$A$6,District!$J:$J,0))</f>
        <v>3.6496350364963501E-2</v>
      </c>
      <c r="V23" s="86">
        <f>INDEX(District!P:P,MATCH($A23&amp;$A$6,District!$J:$J,0))</f>
        <v>4.6296296296296302E-3</v>
      </c>
      <c r="W23" s="86">
        <f>INDEX(District!V:V,MATCH($A23&amp;$A$6,District!$J:$J,0))</f>
        <v>2.4390243902439001E-2</v>
      </c>
      <c r="X23" s="86">
        <f>INDEX(District!U:U,MATCH($A23&amp;$A$6,District!$J:$J,0))</f>
        <v>8.4033613445378096E-3</v>
      </c>
      <c r="Y23" s="86">
        <f>INDEX(District!S:S,MATCH($A23&amp;$A$6,District!$J:$J,0))</f>
        <v>1.8749999999999999E-2</v>
      </c>
    </row>
    <row r="24" spans="1:26" x14ac:dyDescent="0.35">
      <c r="A24" s="46" t="s">
        <v>176</v>
      </c>
      <c r="B24" s="85">
        <f>INDEX(District!M:M,MATCH($A24&amp;$A$6,District!$J:$J,0))</f>
        <v>1.44230769230769E-2</v>
      </c>
      <c r="C24" s="86">
        <f>INDEX(District!AA:AA,MATCH($A24&amp;$A$6,District!$J:$J,0))</f>
        <v>8.6206896551724102E-3</v>
      </c>
      <c r="D24" s="86">
        <f>INDEX(District!AE:AE,MATCH($A24&amp;$A$6,District!$J:$J,0))</f>
        <v>0</v>
      </c>
      <c r="E24" s="86">
        <f>INDEX(District!T:T,MATCH($A24&amp;$A$6,District!$J:$J,0))</f>
        <v>3.1007751937984499E-2</v>
      </c>
      <c r="F24" s="86">
        <f>INDEX(District!AB:AB,MATCH($A24&amp;$A$6,District!$J:$J,0))</f>
        <v>2.3076923076923099E-2</v>
      </c>
      <c r="G24" s="86">
        <f>INDEX(District!AC:AC,MATCH($A24&amp;$A$6,District!$J:$J,0))</f>
        <v>0</v>
      </c>
      <c r="H24" s="86">
        <f>INDEX(District!Z:Z,MATCH($A24&amp;$A$6,District!$J:$J,0))</f>
        <v>8.1967213114754103E-3</v>
      </c>
      <c r="I24" s="86">
        <f>INDEX(District!O:O,MATCH($A24&amp;$A$6,District!$J:$J,0))</f>
        <v>2.3809523809523801E-2</v>
      </c>
      <c r="J24" s="86">
        <f>INDEX(District!AG:AG,MATCH($A24&amp;$A$6,District!$J:$J,0))</f>
        <v>6.17283950617284E-3</v>
      </c>
      <c r="K24" s="86">
        <f>INDEX(District!W:W,MATCH($A24&amp;$A$6,District!$J:$J,0))</f>
        <v>9.9009900990098994E-3</v>
      </c>
      <c r="L24" s="86">
        <f>INDEX(District!L:L,MATCH($A24&amp;$A$6,District!$J:$J,0))</f>
        <v>1.6666666666666701E-2</v>
      </c>
      <c r="M24" s="86">
        <f>INDEX(District!Y:Y,MATCH($A24&amp;$A$6,District!$J:$J,0))</f>
        <v>1.3953488372093001E-2</v>
      </c>
      <c r="N24" s="86">
        <f>INDEX(District!X:X,MATCH($A24&amp;$A$6,District!$J:$J,0))</f>
        <v>1.58730158730159E-2</v>
      </c>
      <c r="O24" s="86">
        <f>INDEX(District!AC:AC,MATCH($A24&amp;$A$6,District!$J:$J,0))</f>
        <v>0</v>
      </c>
      <c r="P24" s="86">
        <f>INDEX(District!AF:AF,MATCH($A24&amp;$A$6,District!$J:$J,0))</f>
        <v>1.26582278481013E-2</v>
      </c>
      <c r="Q24" s="86">
        <f>INDEX(District!R:R,MATCH($A24&amp;$A$6,District!$J:$J,0))</f>
        <v>0</v>
      </c>
      <c r="R24" s="86">
        <f>INDEX(District!AH:AH,MATCH($A24&amp;$A$6,District!$J:$J,0))</f>
        <v>2.7397260273972601E-2</v>
      </c>
      <c r="S24" s="86">
        <f>INDEX(District!AD:AD,MATCH($A24&amp;$A$6,District!$J:$J,0))</f>
        <v>8.8495575221238902E-3</v>
      </c>
      <c r="T24" s="86">
        <f>INDEX(District!K:K,MATCH($A24&amp;$A$6,District!$J:$J,0))</f>
        <v>1.45631067961165E-2</v>
      </c>
      <c r="U24" s="86">
        <f>INDEX(District!Q:Q,MATCH($A24&amp;$A$6,District!$J:$J,0))</f>
        <v>2.18978102189781E-2</v>
      </c>
      <c r="V24" s="86">
        <f>INDEX(District!P:P,MATCH($A24&amp;$A$6,District!$J:$J,0))</f>
        <v>4.6296296296296302E-3</v>
      </c>
      <c r="W24" s="86">
        <f>INDEX(District!V:V,MATCH($A24&amp;$A$6,District!$J:$J,0))</f>
        <v>1.6260162601626001E-2</v>
      </c>
      <c r="X24" s="86">
        <f>INDEX(District!U:U,MATCH($A24&amp;$A$6,District!$J:$J,0))</f>
        <v>0</v>
      </c>
      <c r="Y24" s="86">
        <f>INDEX(District!S:S,MATCH($A24&amp;$A$6,District!$J:$J,0))</f>
        <v>1.2500000000000001E-2</v>
      </c>
    </row>
    <row r="25" spans="1:26" x14ac:dyDescent="0.35">
      <c r="A25" s="61" t="s">
        <v>177</v>
      </c>
      <c r="B25" s="85">
        <f>INDEX(District!M:M,MATCH($A25&amp;$A$6,District!$J:$J,0))</f>
        <v>1.44230769230769E-2</v>
      </c>
      <c r="C25" s="86">
        <f>INDEX(District!AA:AA,MATCH($A25&amp;$A$6,District!$J:$J,0))</f>
        <v>1.72413793103448E-2</v>
      </c>
      <c r="D25" s="86">
        <f>INDEX(District!AE:AE,MATCH($A25&amp;$A$6,District!$J:$J,0))</f>
        <v>2.04081632653061E-2</v>
      </c>
      <c r="E25" s="86">
        <f>INDEX(District!T:T,MATCH($A25&amp;$A$6,District!$J:$J,0))</f>
        <v>1.5503875968992199E-2</v>
      </c>
      <c r="F25" s="86">
        <f>INDEX(District!AB:AB,MATCH($A25&amp;$A$6,District!$J:$J,0))</f>
        <v>1.11022302462516E-16</v>
      </c>
      <c r="G25" s="86">
        <f>INDEX(District!AC:AC,MATCH($A25&amp;$A$6,District!$J:$J,0))</f>
        <v>4.91803278688525E-2</v>
      </c>
      <c r="H25" s="86">
        <f>INDEX(District!Z:Z,MATCH($A25&amp;$A$6,District!$J:$J,0))</f>
        <v>8.1967213114754103E-3</v>
      </c>
      <c r="I25" s="86">
        <f>INDEX(District!O:O,MATCH($A25&amp;$A$6,District!$J:$J,0))</f>
        <v>1.1904761904761901E-2</v>
      </c>
      <c r="J25" s="86">
        <f>INDEX(District!AG:AG,MATCH($A25&amp;$A$6,District!$J:$J,0))</f>
        <v>0</v>
      </c>
      <c r="K25" s="86">
        <f>INDEX(District!W:W,MATCH($A25&amp;$A$6,District!$J:$J,0))</f>
        <v>1.9801980198019799E-2</v>
      </c>
      <c r="L25" s="86">
        <f>INDEX(District!L:L,MATCH($A25&amp;$A$6,District!$J:$J,0))</f>
        <v>1.6666666666666701E-2</v>
      </c>
      <c r="M25" s="86">
        <f>INDEX(District!Y:Y,MATCH($A25&amp;$A$6,District!$J:$J,0))</f>
        <v>9.3023255813953504E-3</v>
      </c>
      <c r="N25" s="86">
        <f>INDEX(District!X:X,MATCH($A25&amp;$A$6,District!$J:$J,0))</f>
        <v>0</v>
      </c>
      <c r="O25" s="86">
        <f>INDEX(District!AC:AC,MATCH($A25&amp;$A$6,District!$J:$J,0))</f>
        <v>4.91803278688525E-2</v>
      </c>
      <c r="P25" s="86">
        <f>INDEX(District!AF:AF,MATCH($A25&amp;$A$6,District!$J:$J,0))</f>
        <v>1.26582278481013E-2</v>
      </c>
      <c r="Q25" s="86">
        <f>INDEX(District!R:R,MATCH($A25&amp;$A$6,District!$J:$J,0))</f>
        <v>0</v>
      </c>
      <c r="R25" s="86">
        <f>INDEX(District!AH:AH,MATCH($A25&amp;$A$6,District!$J:$J,0))</f>
        <v>0</v>
      </c>
      <c r="S25" s="86">
        <f>INDEX(District!AD:AD,MATCH($A25&amp;$A$6,District!$J:$J,0))</f>
        <v>2.6548672566371698E-2</v>
      </c>
      <c r="T25" s="86">
        <f>INDEX(District!K:K,MATCH($A25&amp;$A$6,District!$J:$J,0))</f>
        <v>1.11022302462516E-16</v>
      </c>
      <c r="U25" s="86">
        <f>INDEX(District!Q:Q,MATCH($A25&amp;$A$6,District!$J:$J,0))</f>
        <v>1.4598540145985399E-2</v>
      </c>
      <c r="V25" s="86">
        <f>INDEX(District!P:P,MATCH($A25&amp;$A$6,District!$J:$J,0))</f>
        <v>-2.2204460492503101E-16</v>
      </c>
      <c r="W25" s="86">
        <f>INDEX(District!V:V,MATCH($A25&amp;$A$6,District!$J:$J,0))</f>
        <v>3.2520325203252001E-2</v>
      </c>
      <c r="X25" s="86">
        <f>INDEX(District!U:U,MATCH($A25&amp;$A$6,District!$J:$J,0))</f>
        <v>0</v>
      </c>
      <c r="Y25" s="86">
        <f>INDEX(District!S:S,MATCH($A25&amp;$A$6,District!$J:$J,0))</f>
        <v>6.2500000000000003E-3</v>
      </c>
    </row>
    <row r="26" spans="1:26" x14ac:dyDescent="0.35">
      <c r="A26" s="61" t="s">
        <v>178</v>
      </c>
      <c r="B26" s="85">
        <f>INDEX(District!M:M,MATCH($A26&amp;$A$6,District!$J:$J,0))</f>
        <v>0</v>
      </c>
      <c r="C26" s="86">
        <f>INDEX(District!AA:AA,MATCH($A26&amp;$A$6,District!$J:$J,0))</f>
        <v>0</v>
      </c>
      <c r="D26" s="86">
        <f>INDEX(District!AE:AE,MATCH($A26&amp;$A$6,District!$J:$J,0))</f>
        <v>0</v>
      </c>
      <c r="E26" s="86">
        <f>INDEX(District!T:T,MATCH($A26&amp;$A$6,District!$J:$J,0))</f>
        <v>0</v>
      </c>
      <c r="F26" s="86">
        <f>INDEX(District!AB:AB,MATCH($A26&amp;$A$6,District!$J:$J,0))</f>
        <v>1.11022302462516E-16</v>
      </c>
      <c r="G26" s="86">
        <f>INDEX(District!AC:AC,MATCH($A26&amp;$A$6,District!$J:$J,0))</f>
        <v>0</v>
      </c>
      <c r="H26" s="86">
        <f>INDEX(District!Z:Z,MATCH($A26&amp;$A$6,District!$J:$J,0))</f>
        <v>0</v>
      </c>
      <c r="I26" s="86">
        <f>INDEX(District!O:O,MATCH($A26&amp;$A$6,District!$J:$J,0))</f>
        <v>0</v>
      </c>
      <c r="J26" s="86">
        <f>INDEX(District!AG:AG,MATCH($A26&amp;$A$6,District!$J:$J,0))</f>
        <v>0</v>
      </c>
      <c r="K26" s="86">
        <f>INDEX(District!W:W,MATCH($A26&amp;$A$6,District!$J:$J,0))</f>
        <v>-2.2204460492503101E-16</v>
      </c>
      <c r="L26" s="86">
        <f>INDEX(District!L:L,MATCH($A26&amp;$A$6,District!$J:$J,0))</f>
        <v>1.6666666666666701E-2</v>
      </c>
      <c r="M26" s="86">
        <f>INDEX(District!Y:Y,MATCH($A26&amp;$A$6,District!$J:$J,0))</f>
        <v>0</v>
      </c>
      <c r="N26" s="86">
        <f>INDEX(District!X:X,MATCH($A26&amp;$A$6,District!$J:$J,0))</f>
        <v>0</v>
      </c>
      <c r="O26" s="86">
        <f>INDEX(District!AC:AC,MATCH($A26&amp;$A$6,District!$J:$J,0))</f>
        <v>0</v>
      </c>
      <c r="P26" s="86">
        <f>INDEX(District!AF:AF,MATCH($A26&amp;$A$6,District!$J:$J,0))</f>
        <v>0</v>
      </c>
      <c r="Q26" s="86">
        <f>INDEX(District!R:R,MATCH($A26&amp;$A$6,District!$J:$J,0))</f>
        <v>0</v>
      </c>
      <c r="R26" s="86">
        <f>INDEX(District!AH:AH,MATCH($A26&amp;$A$6,District!$J:$J,0))</f>
        <v>0</v>
      </c>
      <c r="S26" s="86">
        <f>INDEX(District!AD:AD,MATCH($A26&amp;$A$6,District!$J:$J,0))</f>
        <v>0</v>
      </c>
      <c r="T26" s="86">
        <f>INDEX(District!K:K,MATCH($A26&amp;$A$6,District!$J:$J,0))</f>
        <v>4.8543689320388302E-3</v>
      </c>
      <c r="U26" s="86">
        <f>INDEX(District!Q:Q,MATCH($A26&amp;$A$6,District!$J:$J,0))</f>
        <v>0</v>
      </c>
      <c r="V26" s="86">
        <f>INDEX(District!P:P,MATCH($A26&amp;$A$6,District!$J:$J,0))</f>
        <v>-2.2204460492503101E-16</v>
      </c>
      <c r="W26" s="86">
        <f>INDEX(District!V:V,MATCH($A26&amp;$A$6,District!$J:$J,0))</f>
        <v>0</v>
      </c>
      <c r="X26" s="86">
        <f>INDEX(District!U:U,MATCH($A26&amp;$A$6,District!$J:$J,0))</f>
        <v>8.4033613445378096E-3</v>
      </c>
      <c r="Y26" s="86">
        <f>INDEX(District!S:S,MATCH($A26&amp;$A$6,District!$J:$J,0))</f>
        <v>1.11022302462516E-16</v>
      </c>
    </row>
    <row r="27" spans="1:26" x14ac:dyDescent="0.35">
      <c r="A27" s="61" t="s">
        <v>179</v>
      </c>
      <c r="B27" s="85">
        <f>INDEX(District!M:M,MATCH($A27&amp;$A$6,District!$J:$J,0))</f>
        <v>0</v>
      </c>
      <c r="C27" s="86">
        <f>INDEX(District!AA:AA,MATCH($A27&amp;$A$6,District!$J:$J,0))</f>
        <v>0</v>
      </c>
      <c r="D27" s="86">
        <f>INDEX(District!AE:AE,MATCH($A27&amp;$A$6,District!$J:$J,0))</f>
        <v>0</v>
      </c>
      <c r="E27" s="86">
        <f>INDEX(District!T:T,MATCH($A27&amp;$A$6,District!$J:$J,0))</f>
        <v>0</v>
      </c>
      <c r="F27" s="86">
        <f>INDEX(District!AB:AB,MATCH($A27&amp;$A$6,District!$J:$J,0))</f>
        <v>1.11022302462516E-16</v>
      </c>
      <c r="G27" s="86">
        <f>INDEX(District!AC:AC,MATCH($A27&amp;$A$6,District!$J:$J,0))</f>
        <v>0</v>
      </c>
      <c r="H27" s="86">
        <f>INDEX(District!Z:Z,MATCH($A27&amp;$A$6,District!$J:$J,0))</f>
        <v>0</v>
      </c>
      <c r="I27" s="86">
        <f>INDEX(District!O:O,MATCH($A27&amp;$A$6,District!$J:$J,0))</f>
        <v>0</v>
      </c>
      <c r="J27" s="86">
        <f>INDEX(District!AG:AG,MATCH($A27&amp;$A$6,District!$J:$J,0))</f>
        <v>0</v>
      </c>
      <c r="K27" s="86">
        <f>INDEX(District!W:W,MATCH($A27&amp;$A$6,District!$J:$J,0))</f>
        <v>-2.2204460492503101E-16</v>
      </c>
      <c r="L27" s="86">
        <f>INDEX(District!L:L,MATCH($A27&amp;$A$6,District!$J:$J,0))</f>
        <v>0</v>
      </c>
      <c r="M27" s="86">
        <f>INDEX(District!Y:Y,MATCH($A27&amp;$A$6,District!$J:$J,0))</f>
        <v>0</v>
      </c>
      <c r="N27" s="86">
        <f>INDEX(District!X:X,MATCH($A27&amp;$A$6,District!$J:$J,0))</f>
        <v>0</v>
      </c>
      <c r="O27" s="86">
        <f>INDEX(District!AC:AC,MATCH($A27&amp;$A$6,District!$J:$J,0))</f>
        <v>0</v>
      </c>
      <c r="P27" s="86">
        <f>INDEX(District!AF:AF,MATCH($A27&amp;$A$6,District!$J:$J,0))</f>
        <v>1.26582278481013E-2</v>
      </c>
      <c r="Q27" s="86">
        <f>INDEX(District!R:R,MATCH($A27&amp;$A$6,District!$J:$J,0))</f>
        <v>0</v>
      </c>
      <c r="R27" s="86">
        <f>INDEX(District!AH:AH,MATCH($A27&amp;$A$6,District!$J:$J,0))</f>
        <v>0</v>
      </c>
      <c r="S27" s="86">
        <f>INDEX(District!AD:AD,MATCH($A27&amp;$A$6,District!$J:$J,0))</f>
        <v>0</v>
      </c>
      <c r="T27" s="86">
        <f>INDEX(District!K:K,MATCH($A27&amp;$A$6,District!$J:$J,0))</f>
        <v>1.11022302462516E-16</v>
      </c>
      <c r="U27" s="86">
        <f>INDEX(District!Q:Q,MATCH($A27&amp;$A$6,District!$J:$J,0))</f>
        <v>0</v>
      </c>
      <c r="V27" s="86">
        <f>INDEX(District!P:P,MATCH($A27&amp;$A$6,District!$J:$J,0))</f>
        <v>-2.2204460492503101E-16</v>
      </c>
      <c r="W27" s="86">
        <f>INDEX(District!V:V,MATCH($A27&amp;$A$6,District!$J:$J,0))</f>
        <v>0</v>
      </c>
      <c r="X27" s="86">
        <f>INDEX(District!U:U,MATCH($A27&amp;$A$6,District!$J:$J,0))</f>
        <v>0</v>
      </c>
      <c r="Y27" s="86">
        <f>INDEX(District!S:S,MATCH($A27&amp;$A$6,District!$J:$J,0))</f>
        <v>1.11022302462516E-16</v>
      </c>
    </row>
    <row r="28" spans="1:26" x14ac:dyDescent="0.35">
      <c r="A28" s="61"/>
      <c r="B28" s="59"/>
    </row>
    <row r="30" spans="1:26" x14ac:dyDescent="0.35">
      <c r="A30" s="31"/>
      <c r="B30" s="32"/>
    </row>
    <row r="31" spans="1:26" x14ac:dyDescent="0.35">
      <c r="A31" s="33" t="s">
        <v>181</v>
      </c>
      <c r="B31" s="34"/>
    </row>
    <row r="32" spans="1:26" x14ac:dyDescent="0.35">
      <c r="A32" s="105" t="s">
        <v>284</v>
      </c>
      <c r="B32" s="52"/>
    </row>
    <row r="33" spans="1:25" x14ac:dyDescent="0.35">
      <c r="A33" s="31"/>
      <c r="B33" s="36" t="s">
        <v>51</v>
      </c>
      <c r="C33" s="55" t="s">
        <v>54</v>
      </c>
      <c r="D33" s="55" t="s">
        <v>55</v>
      </c>
      <c r="E33" s="55" t="s">
        <v>50</v>
      </c>
      <c r="F33" s="55" t="s">
        <v>68</v>
      </c>
      <c r="G33" s="55" t="s">
        <v>52</v>
      </c>
      <c r="H33" s="55" t="s">
        <v>56</v>
      </c>
      <c r="I33" s="55" t="s">
        <v>69</v>
      </c>
      <c r="J33" s="55" t="s">
        <v>70</v>
      </c>
      <c r="K33" s="55" t="s">
        <v>71</v>
      </c>
      <c r="L33" s="55" t="s">
        <v>72</v>
      </c>
      <c r="M33" s="55" t="s">
        <v>73</v>
      </c>
      <c r="N33" s="55" t="s">
        <v>57</v>
      </c>
      <c r="O33" s="55" t="s">
        <v>74</v>
      </c>
      <c r="P33" s="55" t="s">
        <v>60</v>
      </c>
      <c r="Q33" s="55" t="s">
        <v>75</v>
      </c>
      <c r="R33" s="55" t="s">
        <v>76</v>
      </c>
      <c r="S33" s="55" t="s">
        <v>77</v>
      </c>
      <c r="T33" s="55" t="s">
        <v>78</v>
      </c>
      <c r="U33" s="55" t="s">
        <v>79</v>
      </c>
      <c r="V33" s="55" t="s">
        <v>58</v>
      </c>
      <c r="W33" s="55" t="s">
        <v>80</v>
      </c>
      <c r="X33" s="55" t="s">
        <v>53</v>
      </c>
      <c r="Y33" s="55" t="s">
        <v>59</v>
      </c>
    </row>
    <row r="34" spans="1:25" x14ac:dyDescent="0.35">
      <c r="A34" t="s">
        <v>185</v>
      </c>
      <c r="B34" s="85">
        <f>INDEX(District!M:M,MATCH($A34&amp;$A$6,District!$J:$J,0))</f>
        <v>0.90865384615384603</v>
      </c>
      <c r="C34" s="86">
        <f>INDEX(District!AA:AA,MATCH($A34&amp;$A$6,District!$J:$J,0))</f>
        <v>0.97413793103448298</v>
      </c>
      <c r="D34" s="86">
        <f>INDEX(District!AE:AE,MATCH($A34&amp;$A$6,District!$J:$J,0))</f>
        <v>0.94557823129251695</v>
      </c>
      <c r="E34" s="86">
        <f>INDEX(District!T:T,MATCH($A34&amp;$A$6,District!$J:$J,0))</f>
        <v>0.84496124031007702</v>
      </c>
      <c r="F34" s="86">
        <f>INDEX(District!AB:AB,MATCH($A34&amp;$A$6,District!$J:$J,0))</f>
        <v>0.87692307692307703</v>
      </c>
      <c r="G34" s="86">
        <f>INDEX(District!AC:AC,MATCH($A34&amp;$A$6,District!$J:$J,0))</f>
        <v>0.88524590163934402</v>
      </c>
      <c r="H34" s="86">
        <f>INDEX(District!Z:Z,MATCH($A34&amp;$A$6,District!$J:$J,0))</f>
        <v>0.95081967213114804</v>
      </c>
      <c r="I34" s="86">
        <f>INDEX(District!O:O,MATCH($A34&amp;$A$6,District!$J:$J,0))</f>
        <v>0.97619047619047605</v>
      </c>
      <c r="J34" s="86">
        <f>INDEX(District!AG:AG,MATCH($A34&amp;$A$6,District!$J:$J,0))</f>
        <v>0.92592592592592604</v>
      </c>
      <c r="K34" s="86">
        <f>INDEX(District!W:W,MATCH($A34&amp;$A$6,District!$J:$J,0))</f>
        <v>0.85148514851485202</v>
      </c>
      <c r="L34" s="86">
        <f>INDEX(District!L:L,MATCH($A34&amp;$A$6,District!$J:$J,0))</f>
        <v>0.93333333333333302</v>
      </c>
      <c r="M34" s="86">
        <f>INDEX(District!Y:Y,MATCH($A34&amp;$A$6,District!$J:$J,0))</f>
        <v>0.85116279069767398</v>
      </c>
      <c r="N34" s="86">
        <f>INDEX(District!X:X,MATCH($A34&amp;$A$6,District!$J:$J,0))</f>
        <v>0.72222222222222199</v>
      </c>
      <c r="O34" s="86">
        <f>INDEX(District!AC:AC,MATCH($A34&amp;$A$6,District!$J:$J,0))</f>
        <v>0.88524590163934402</v>
      </c>
      <c r="P34" s="86">
        <f>INDEX(District!AF:AF,MATCH($A34&amp;$A$6,District!$J:$J,0))</f>
        <v>0.949367088607595</v>
      </c>
      <c r="Q34" s="86">
        <f>INDEX(District!R:R,MATCH($A34&amp;$A$6,District!$J:$J,0))</f>
        <v>0.918604651162791</v>
      </c>
      <c r="R34" s="86">
        <f>INDEX(District!AH:AH,MATCH($A34&amp;$A$6,District!$J:$J,0))</f>
        <v>0.89041095890411004</v>
      </c>
      <c r="S34" s="86">
        <f>INDEX(District!AD:AD,MATCH($A34&amp;$A$6,District!$J:$J,0))</f>
        <v>0.946902654867257</v>
      </c>
      <c r="T34" s="86">
        <f>INDEX(District!K:K,MATCH($A34&amp;$A$6,District!$J:$J,0))</f>
        <v>0.91747572815533995</v>
      </c>
      <c r="U34" s="86">
        <f>INDEX(District!Q:Q,MATCH($A34&amp;$A$6,District!$J:$J,0))</f>
        <v>0.91240875912408803</v>
      </c>
      <c r="V34" s="86">
        <f>INDEX(District!P:P,MATCH($A34&amp;$A$6,District!$J:$J,0))</f>
        <v>0.81481481481481499</v>
      </c>
      <c r="W34" s="86">
        <f>INDEX(District!V:V,MATCH($A34&amp;$A$6,District!$J:$J,0))</f>
        <v>0.94308943089430897</v>
      </c>
      <c r="X34" s="86">
        <f>INDEX(District!U:U,MATCH($A34&amp;$A$6,District!$J:$J,0))</f>
        <v>0.95798319327731096</v>
      </c>
      <c r="Y34" s="86">
        <f>INDEX(District!S:S,MATCH($A34&amp;$A$6,District!$J:$J,0))</f>
        <v>0.79374999999999996</v>
      </c>
    </row>
    <row r="35" spans="1:25" x14ac:dyDescent="0.35">
      <c r="A35" s="49" t="s">
        <v>184</v>
      </c>
      <c r="B35" s="85">
        <f>INDEX(District!M:M,MATCH($A35&amp;$A$6,District!$J:$J,0))</f>
        <v>9.1346153846153896E-2</v>
      </c>
      <c r="C35" s="85">
        <f>INDEX(District!AA:AA,MATCH($A35&amp;$A$6,District!$J:$J,0))</f>
        <v>2.5862068965517199E-2</v>
      </c>
      <c r="D35" s="85">
        <f>INDEX(District!AE:AE,MATCH($A35&amp;$A$6,District!$J:$J,0))</f>
        <v>5.4421768707482998E-2</v>
      </c>
      <c r="E35" s="85">
        <f>INDEX(District!T:T,MATCH($A35&amp;$A$6,District!$J:$J,0))</f>
        <v>0.13178294573643401</v>
      </c>
      <c r="F35" s="85">
        <f>INDEX(District!AB:AB,MATCH($A35&amp;$A$6,District!$J:$J,0))</f>
        <v>0.123076923076923</v>
      </c>
      <c r="G35" s="85">
        <f>INDEX(District!AC:AC,MATCH($A35&amp;$A$6,District!$J:$J,0))</f>
        <v>0.114754098360656</v>
      </c>
      <c r="H35" s="85">
        <f>INDEX(District!Z:Z,MATCH($A35&amp;$A$6,District!$J:$J,0))</f>
        <v>4.91803278688525E-2</v>
      </c>
      <c r="I35" s="85">
        <f>INDEX(District!O:O,MATCH($A35&amp;$A$6,District!$J:$J,0))</f>
        <v>2.3809523809523801E-2</v>
      </c>
      <c r="J35" s="85">
        <f>INDEX(District!AG:AG,MATCH($A35&amp;$A$6,District!$J:$J,0))</f>
        <v>7.4074074074074098E-2</v>
      </c>
      <c r="K35" s="85">
        <f>INDEX(District!W:W,MATCH($A35&amp;$A$6,District!$J:$J,0))</f>
        <v>0.14851485148514901</v>
      </c>
      <c r="L35" s="85">
        <f>INDEX(District!L:L,MATCH($A35&amp;$A$6,District!$J:$J,0))</f>
        <v>6.6666666666666693E-2</v>
      </c>
      <c r="M35" s="85">
        <f>INDEX(District!Y:Y,MATCH($A35&amp;$A$6,District!$J:$J,0))</f>
        <v>0.148837209302326</v>
      </c>
      <c r="N35" s="85">
        <f>INDEX(District!X:X,MATCH($A35&amp;$A$6,District!$J:$J,0))</f>
        <v>0.27777777777777801</v>
      </c>
      <c r="O35" s="85">
        <f>INDEX(District!AC:AC,MATCH($A35&amp;$A$6,District!$J:$J,0))</f>
        <v>0.114754098360656</v>
      </c>
      <c r="P35" s="85">
        <f>INDEX(District!AF:AF,MATCH($A35&amp;$A$6,District!$J:$J,0))</f>
        <v>5.0632911392405097E-2</v>
      </c>
      <c r="Q35" s="85">
        <f>INDEX(District!R:R,MATCH($A35&amp;$A$6,District!$J:$J,0))</f>
        <v>8.1395348837209294E-2</v>
      </c>
      <c r="R35" s="85">
        <f>INDEX(District!AH:AH,MATCH($A35&amp;$A$6,District!$J:$J,0))</f>
        <v>0.10958904109589</v>
      </c>
      <c r="S35" s="85">
        <f>INDEX(District!AD:AD,MATCH($A35&amp;$A$6,District!$J:$J,0))</f>
        <v>5.3097345132743397E-2</v>
      </c>
      <c r="T35" s="85">
        <f>INDEX(District!K:K,MATCH($A35&amp;$A$6,District!$J:$J,0))</f>
        <v>8.2524271844660199E-2</v>
      </c>
      <c r="U35" s="85">
        <f>INDEX(District!Q:Q,MATCH($A35&amp;$A$6,District!$J:$J,0))</f>
        <v>8.7591240875912399E-2</v>
      </c>
      <c r="V35" s="85">
        <f>INDEX(District!P:P,MATCH($A35&amp;$A$6,District!$J:$J,0))</f>
        <v>0.180555555555556</v>
      </c>
      <c r="W35" s="85">
        <f>INDEX(District!V:V,MATCH($A35&amp;$A$6,District!$J:$J,0))</f>
        <v>5.6910569105691103E-2</v>
      </c>
      <c r="X35" s="85">
        <f>INDEX(District!U:U,MATCH($A35&amp;$A$6,District!$J:$J,0))</f>
        <v>4.20168067226891E-2</v>
      </c>
      <c r="Y35" s="85">
        <f>INDEX(District!S:S,MATCH($A35&amp;$A$6,District!$J:$J,0))</f>
        <v>0.20624999999999999</v>
      </c>
    </row>
    <row r="36" spans="1:25" x14ac:dyDescent="0.35">
      <c r="A36" s="47" t="s">
        <v>182</v>
      </c>
      <c r="B36" s="85">
        <f>INDEX(District!M:M,MATCH($A36&amp;$A$6,District!$J:$J,0))</f>
        <v>0</v>
      </c>
      <c r="C36" s="86">
        <f>INDEX(District!AA:AA,MATCH($A36&amp;$A$6,District!$J:$J,0))</f>
        <v>0</v>
      </c>
      <c r="D36" s="86">
        <f>INDEX(District!AE:AE,MATCH($A36&amp;$A$6,District!$J:$J,0))</f>
        <v>0</v>
      </c>
      <c r="E36" s="86">
        <f>INDEX(District!T:T,MATCH($A36&amp;$A$6,District!$J:$J,0))</f>
        <v>0</v>
      </c>
      <c r="F36" s="86">
        <f>INDEX(District!AB:AB,MATCH($A36&amp;$A$6,District!$J:$J,0))</f>
        <v>0</v>
      </c>
      <c r="G36" s="86">
        <f>INDEX(District!AC:AC,MATCH($A36&amp;$A$6,District!$J:$J,0))</f>
        <v>0</v>
      </c>
      <c r="H36" s="86">
        <f>INDEX(District!Z:Z,MATCH($A36&amp;$A$6,District!$J:$J,0))</f>
        <v>0</v>
      </c>
      <c r="I36" s="86">
        <f>INDEX(District!O:O,MATCH($A36&amp;$A$6,District!$J:$J,0))</f>
        <v>0</v>
      </c>
      <c r="J36" s="86">
        <f>INDEX(District!AG:AG,MATCH($A36&amp;$A$6,District!$J:$J,0))</f>
        <v>0</v>
      </c>
      <c r="K36" s="86">
        <f>INDEX(District!W:W,MATCH($A36&amp;$A$6,District!$J:$J,0))</f>
        <v>0</v>
      </c>
      <c r="L36" s="86">
        <f>INDEX(District!L:L,MATCH($A36&amp;$A$6,District!$J:$J,0))</f>
        <v>0</v>
      </c>
      <c r="M36" s="86">
        <f>INDEX(District!Y:Y,MATCH($A36&amp;$A$6,District!$J:$J,0))</f>
        <v>0</v>
      </c>
      <c r="N36" s="86">
        <f>INDEX(District!X:X,MATCH($A36&amp;$A$6,District!$J:$J,0))</f>
        <v>0</v>
      </c>
      <c r="O36" s="86">
        <f>INDEX(District!AC:AC,MATCH($A36&amp;$A$6,District!$J:$J,0))</f>
        <v>0</v>
      </c>
      <c r="P36" s="86">
        <f>INDEX(District!AF:AF,MATCH($A36&amp;$A$6,District!$J:$J,0))</f>
        <v>0</v>
      </c>
      <c r="Q36" s="86">
        <f>INDEX(District!R:R,MATCH($A36&amp;$A$6,District!$J:$J,0))</f>
        <v>0</v>
      </c>
      <c r="R36" s="86">
        <f>INDEX(District!AH:AH,MATCH($A36&amp;$A$6,District!$J:$J,0))</f>
        <v>0</v>
      </c>
      <c r="S36" s="86">
        <f>INDEX(District!AD:AD,MATCH($A36&amp;$A$6,District!$J:$J,0))</f>
        <v>0</v>
      </c>
      <c r="T36" s="86">
        <f>INDEX(District!K:K,MATCH($A36&amp;$A$6,District!$J:$J,0))</f>
        <v>0</v>
      </c>
      <c r="U36" s="86">
        <f>INDEX(District!Q:Q,MATCH($A36&amp;$A$6,District!$J:$J,0))</f>
        <v>0</v>
      </c>
      <c r="V36" s="86">
        <f>INDEX(District!P:P,MATCH($A36&amp;$A$6,District!$J:$J,0))</f>
        <v>4.6296296296296302E-3</v>
      </c>
      <c r="W36" s="86">
        <f>INDEX(District!V:V,MATCH($A36&amp;$A$6,District!$J:$J,0))</f>
        <v>0</v>
      </c>
      <c r="X36" s="86">
        <f>INDEX(District!U:U,MATCH($A36&amp;$A$6,District!$J:$J,0))</f>
        <v>0</v>
      </c>
      <c r="Y36" s="86">
        <f>INDEX(District!S:S,MATCH($A36&amp;$A$6,District!$J:$J,0))</f>
        <v>0</v>
      </c>
    </row>
    <row r="37" spans="1:25" x14ac:dyDescent="0.35">
      <c r="A37" t="s">
        <v>183</v>
      </c>
      <c r="B37" s="88">
        <f>INDEX(District!M:M,MATCH($A37&amp;$A$6,District!$J:$J,0))</f>
        <v>0</v>
      </c>
      <c r="C37" s="89">
        <f>INDEX(District!AA:AA,MATCH($A37&amp;$A$6,District!$J:$J,0))</f>
        <v>0</v>
      </c>
      <c r="D37" s="89">
        <f>INDEX(District!AE:AE,MATCH($A37&amp;$A$6,District!$J:$J,0))</f>
        <v>0</v>
      </c>
      <c r="E37" s="89">
        <f>INDEX(District!T:T,MATCH($A37&amp;$A$6,District!$J:$J,0))</f>
        <v>2.32558139534884E-2</v>
      </c>
      <c r="F37" s="89">
        <f>INDEX(District!AB:AB,MATCH($A37&amp;$A$6,District!$J:$J,0))</f>
        <v>0</v>
      </c>
      <c r="G37" s="89">
        <f>INDEX(District!AC:AC,MATCH($A37&amp;$A$6,District!$J:$J,0))</f>
        <v>0</v>
      </c>
      <c r="H37" s="89">
        <f>INDEX(District!Z:Z,MATCH($A37&amp;$A$6,District!$J:$J,0))</f>
        <v>0</v>
      </c>
      <c r="I37" s="89">
        <f>INDEX(District!O:O,MATCH($A37&amp;$A$6,District!$J:$J,0))</f>
        <v>0</v>
      </c>
      <c r="J37" s="89">
        <f>INDEX(District!AG:AG,MATCH($A37&amp;$A$6,District!$J:$J,0))</f>
        <v>0</v>
      </c>
      <c r="K37" s="89">
        <f>INDEX(District!W:W,MATCH($A37&amp;$A$6,District!$J:$J,0))</f>
        <v>0</v>
      </c>
      <c r="L37" s="89">
        <f>INDEX(District!L:L,MATCH($A37&amp;$A$6,District!$J:$J,0))</f>
        <v>0</v>
      </c>
      <c r="M37" s="89">
        <f>INDEX(District!Y:Y,MATCH($A37&amp;$A$6,District!$J:$J,0))</f>
        <v>0</v>
      </c>
      <c r="N37" s="89">
        <f>INDEX(District!X:X,MATCH($A37&amp;$A$6,District!$J:$J,0))</f>
        <v>0</v>
      </c>
      <c r="O37" s="89">
        <f>INDEX(District!AC:AC,MATCH($A37&amp;$A$6,District!$J:$J,0))</f>
        <v>0</v>
      </c>
      <c r="P37" s="89">
        <f>INDEX(District!AF:AF,MATCH($A37&amp;$A$6,District!$J:$J,0))</f>
        <v>0</v>
      </c>
      <c r="Q37" s="89">
        <f>INDEX(District!R:R,MATCH($A37&amp;$A$6,District!$J:$J,0))</f>
        <v>0</v>
      </c>
      <c r="R37" s="89">
        <f>INDEX(District!AH:AH,MATCH($A37&amp;$A$6,District!$J:$J,0))</f>
        <v>0</v>
      </c>
      <c r="S37" s="89">
        <f>INDEX(District!AD:AD,MATCH($A37&amp;$A$6,District!$J:$J,0))</f>
        <v>0</v>
      </c>
      <c r="T37" s="89">
        <f>INDEX(District!K:K,MATCH($A37&amp;$A$6,District!$J:$J,0))</f>
        <v>0</v>
      </c>
      <c r="U37" s="89">
        <f>INDEX(District!Q:Q,MATCH($A37&amp;$A$6,District!$J:$J,0))</f>
        <v>0</v>
      </c>
      <c r="V37" s="89">
        <f>INDEX(District!P:P,MATCH($A37&amp;$A$6,District!$J:$J,0))</f>
        <v>0</v>
      </c>
      <c r="W37" s="89">
        <f>INDEX(District!V:V,MATCH($A37&amp;$A$6,District!$J:$J,0))</f>
        <v>0</v>
      </c>
      <c r="X37" s="89">
        <f>INDEX(District!U:U,MATCH($A37&amp;$A$6,District!$J:$J,0))</f>
        <v>0</v>
      </c>
      <c r="Y37" s="89">
        <f>INDEX(District!S:S,MATCH($A37&amp;$A$6,District!$J:$J,0))</f>
        <v>0</v>
      </c>
    </row>
    <row r="38" spans="1:25" x14ac:dyDescent="0.35">
      <c r="B38" s="90"/>
      <c r="C38" s="90"/>
      <c r="D38" s="90"/>
      <c r="E38" s="90"/>
      <c r="F38" s="90"/>
      <c r="G38" s="90"/>
      <c r="H38" s="90"/>
      <c r="I38" s="90"/>
      <c r="J38" s="90"/>
      <c r="K38" s="90"/>
      <c r="L38" s="90"/>
      <c r="M38" s="90"/>
      <c r="N38" s="90"/>
      <c r="O38" s="90"/>
      <c r="P38" s="90"/>
      <c r="Q38" s="90"/>
      <c r="R38" s="90"/>
      <c r="S38" s="90"/>
      <c r="T38" s="90"/>
      <c r="U38" s="90"/>
      <c r="V38" s="90"/>
      <c r="W38" s="90"/>
      <c r="X38" s="90"/>
      <c r="Y38" s="90"/>
    </row>
    <row r="39" spans="1:25" x14ac:dyDescent="0.35">
      <c r="A39" s="31"/>
      <c r="B39" s="91"/>
      <c r="C39" s="67"/>
      <c r="D39" s="67"/>
      <c r="E39" s="67"/>
      <c r="F39" s="67"/>
      <c r="G39" s="67"/>
      <c r="H39" s="67"/>
      <c r="I39" s="67"/>
      <c r="J39" s="67"/>
      <c r="K39" s="67"/>
      <c r="L39" s="67"/>
      <c r="M39" s="67"/>
      <c r="N39" s="67"/>
      <c r="O39" s="67"/>
      <c r="P39" s="67"/>
      <c r="Q39" s="67"/>
      <c r="R39" s="67"/>
      <c r="S39" s="67"/>
      <c r="T39" s="67"/>
      <c r="U39" s="67"/>
      <c r="V39" s="67"/>
      <c r="W39" s="67"/>
      <c r="X39" s="67"/>
      <c r="Y39" s="67"/>
    </row>
    <row r="40" spans="1:25" x14ac:dyDescent="0.35">
      <c r="A40" s="31"/>
      <c r="B40" s="91"/>
      <c r="C40" s="67"/>
      <c r="D40" s="67"/>
      <c r="E40" s="67"/>
      <c r="F40" s="67"/>
      <c r="G40" s="67"/>
      <c r="H40" s="67"/>
      <c r="I40" s="67"/>
      <c r="J40" s="67"/>
      <c r="K40" s="67"/>
      <c r="L40" s="67"/>
      <c r="M40" s="67"/>
      <c r="N40" s="67"/>
      <c r="O40" s="67"/>
      <c r="P40" s="67"/>
      <c r="Q40" s="67"/>
      <c r="R40" s="67"/>
      <c r="S40" s="67"/>
      <c r="T40" s="67"/>
      <c r="U40" s="67"/>
      <c r="V40" s="67"/>
      <c r="W40" s="67"/>
      <c r="X40" s="67"/>
      <c r="Y40" s="67"/>
    </row>
    <row r="41" spans="1:25" x14ac:dyDescent="0.35">
      <c r="A41" s="33" t="s">
        <v>189</v>
      </c>
      <c r="B41" s="34"/>
    </row>
    <row r="42" spans="1:25" x14ac:dyDescent="0.35">
      <c r="A42" s="105" t="s">
        <v>284</v>
      </c>
      <c r="B42" s="52"/>
    </row>
    <row r="43" spans="1:25" x14ac:dyDescent="0.35">
      <c r="A43" s="31"/>
      <c r="B43" s="36" t="s">
        <v>51</v>
      </c>
      <c r="C43" s="55" t="s">
        <v>54</v>
      </c>
      <c r="D43" s="55" t="s">
        <v>55</v>
      </c>
      <c r="E43" s="55" t="s">
        <v>50</v>
      </c>
      <c r="F43" s="55" t="s">
        <v>68</v>
      </c>
      <c r="G43" s="55" t="s">
        <v>52</v>
      </c>
      <c r="H43" s="55" t="s">
        <v>56</v>
      </c>
      <c r="I43" s="55" t="s">
        <v>69</v>
      </c>
      <c r="J43" s="55" t="s">
        <v>70</v>
      </c>
      <c r="K43" s="55" t="s">
        <v>71</v>
      </c>
      <c r="L43" s="55" t="s">
        <v>72</v>
      </c>
      <c r="M43" s="55" t="s">
        <v>73</v>
      </c>
      <c r="N43" s="55" t="s">
        <v>57</v>
      </c>
      <c r="O43" s="55" t="s">
        <v>74</v>
      </c>
      <c r="P43" s="55" t="s">
        <v>60</v>
      </c>
      <c r="Q43" s="55" t="s">
        <v>75</v>
      </c>
      <c r="R43" s="55" t="s">
        <v>76</v>
      </c>
      <c r="S43" s="55" t="s">
        <v>77</v>
      </c>
      <c r="T43" s="55" t="s">
        <v>78</v>
      </c>
      <c r="U43" s="55" t="s">
        <v>79</v>
      </c>
      <c r="V43" s="55" t="s">
        <v>58</v>
      </c>
      <c r="W43" s="55" t="s">
        <v>80</v>
      </c>
      <c r="X43" s="55" t="s">
        <v>53</v>
      </c>
      <c r="Y43" s="55" t="s">
        <v>59</v>
      </c>
    </row>
    <row r="44" spans="1:25" x14ac:dyDescent="0.35">
      <c r="A44" t="s">
        <v>193</v>
      </c>
      <c r="B44" s="85">
        <f>INDEX(District!M:M,MATCH($A44&amp;$A$6,District!$J:$J,0))</f>
        <v>0.82211538461538503</v>
      </c>
      <c r="C44" s="86">
        <f>INDEX(District!AA:AA,MATCH($A44&amp;$A$6,District!$J:$J,0))</f>
        <v>0.93965517241379304</v>
      </c>
      <c r="D44" s="86">
        <f>INDEX(District!AE:AE,MATCH($A44&amp;$A$6,District!$J:$J,0))</f>
        <v>1</v>
      </c>
      <c r="E44" s="86">
        <f>INDEX(District!T:T,MATCH($A44&amp;$A$6,District!$J:$J,0))</f>
        <v>0.82945736434108497</v>
      </c>
      <c r="F44" s="86">
        <f>INDEX(District!AB:AB,MATCH($A44&amp;$A$6,District!$J:$J,0))</f>
        <v>0.94615384615384601</v>
      </c>
      <c r="G44" s="86">
        <f>INDEX(District!AC:AC,MATCH($A44&amp;$A$6,District!$J:$J,0))</f>
        <v>0.93442622950819698</v>
      </c>
      <c r="H44" s="86">
        <f>INDEX(District!Z:Z,MATCH($A44&amp;$A$6,District!$J:$J,0))</f>
        <v>0.81967213114754101</v>
      </c>
      <c r="I44" s="86">
        <f>INDEX(District!O:O,MATCH($A44&amp;$A$6,District!$J:$J,0))</f>
        <v>0.952380952380952</v>
      </c>
      <c r="J44" s="86">
        <f>INDEX(District!AG:AG,MATCH($A44&amp;$A$6,District!$J:$J,0))</f>
        <v>0.82716049382715995</v>
      </c>
      <c r="K44" s="86">
        <f>INDEX(District!W:W,MATCH($A44&amp;$A$6,District!$J:$J,0))</f>
        <v>0.87128712871287095</v>
      </c>
      <c r="L44" s="86">
        <f>INDEX(District!L:L,MATCH($A44&amp;$A$6,District!$J:$J,0))</f>
        <v>0.98333333333333295</v>
      </c>
      <c r="M44" s="86">
        <f>INDEX(District!Y:Y,MATCH($A44&amp;$A$6,District!$J:$J,0))</f>
        <v>0.78139534883720896</v>
      </c>
      <c r="N44" s="86">
        <f>INDEX(District!X:X,MATCH($A44&amp;$A$6,District!$J:$J,0))</f>
        <v>0.99206349206349198</v>
      </c>
      <c r="O44" s="86">
        <f>INDEX(District!AC:AC,MATCH($A44&amp;$A$6,District!$J:$J,0))</f>
        <v>0.93442622950819698</v>
      </c>
      <c r="P44" s="86">
        <f>INDEX(District!AF:AF,MATCH($A44&amp;$A$6,District!$J:$J,0))</f>
        <v>0.911392405063291</v>
      </c>
      <c r="Q44" s="86">
        <f>INDEX(District!R:R,MATCH($A44&amp;$A$6,District!$J:$J,0))</f>
        <v>0.95348837209302295</v>
      </c>
      <c r="R44" s="86">
        <f>INDEX(District!AH:AH,MATCH($A44&amp;$A$6,District!$J:$J,0))</f>
        <v>0.90410958904109595</v>
      </c>
      <c r="S44" s="86">
        <f>INDEX(District!AD:AD,MATCH($A44&amp;$A$6,District!$J:$J,0))</f>
        <v>0.95575221238938002</v>
      </c>
      <c r="T44" s="86">
        <f>INDEX(District!K:K,MATCH($A44&amp;$A$6,District!$J:$J,0))</f>
        <v>0.92718446601941695</v>
      </c>
      <c r="U44" s="86">
        <f>INDEX(District!Q:Q,MATCH($A44&amp;$A$6,District!$J:$J,0))</f>
        <v>0.96350364963503699</v>
      </c>
      <c r="V44" s="86">
        <f>INDEX(District!P:P,MATCH($A44&amp;$A$6,District!$J:$J,0))</f>
        <v>0.77314814814814803</v>
      </c>
      <c r="W44" s="86">
        <f>INDEX(District!V:V,MATCH($A44&amp;$A$6,District!$J:$J,0))</f>
        <v>0.93495934959349603</v>
      </c>
      <c r="X44" s="86">
        <f>INDEX(District!U:U,MATCH($A44&amp;$A$6,District!$J:$J,0))</f>
        <v>0.95798319327731096</v>
      </c>
      <c r="Y44" s="86">
        <f>INDEX(District!S:S,MATCH($A44&amp;$A$6,District!$J:$J,0))</f>
        <v>0.90625</v>
      </c>
    </row>
    <row r="45" spans="1:25" x14ac:dyDescent="0.35">
      <c r="A45" s="47" t="s">
        <v>192</v>
      </c>
      <c r="B45" s="85">
        <f>INDEX(District!M:M,MATCH($A45&amp;$A$6,District!$J:$J,0))</f>
        <v>0.177884615384615</v>
      </c>
      <c r="C45" s="85">
        <f>INDEX(District!AA:AA,MATCH($A45&amp;$A$6,District!$J:$J,0))</f>
        <v>6.0344827586206899E-2</v>
      </c>
      <c r="D45" s="85">
        <f>INDEX(District!AE:AE,MATCH($A45&amp;$A$6,District!$J:$J,0))</f>
        <v>0</v>
      </c>
      <c r="E45" s="85">
        <f>INDEX(District!T:T,MATCH($A45&amp;$A$6,District!$J:$J,0))</f>
        <v>0.14728682170542601</v>
      </c>
      <c r="F45" s="85">
        <f>INDEX(District!AB:AB,MATCH($A45&amp;$A$6,District!$J:$J,0))</f>
        <v>5.3846153846153801E-2</v>
      </c>
      <c r="G45" s="85">
        <f>INDEX(District!AC:AC,MATCH($A45&amp;$A$6,District!$J:$J,0))</f>
        <v>6.5573770491803296E-2</v>
      </c>
      <c r="H45" s="85">
        <f>INDEX(District!Z:Z,MATCH($A45&amp;$A$6,District!$J:$J,0))</f>
        <v>0.18032786885245899</v>
      </c>
      <c r="I45" s="85">
        <f>INDEX(District!O:O,MATCH($A45&amp;$A$6,District!$J:$J,0))</f>
        <v>3.5714285714285698E-2</v>
      </c>
      <c r="J45" s="85">
        <f>INDEX(District!AG:AG,MATCH($A45&amp;$A$6,District!$J:$J,0))</f>
        <v>0.172839506172839</v>
      </c>
      <c r="K45" s="85">
        <f>INDEX(District!W:W,MATCH($A45&amp;$A$6,District!$J:$J,0))</f>
        <v>0.12871287128712899</v>
      </c>
      <c r="L45" s="85">
        <f>INDEX(District!L:L,MATCH($A45&amp;$A$6,District!$J:$J,0))</f>
        <v>1.6666666666666701E-2</v>
      </c>
      <c r="M45" s="85">
        <f>INDEX(District!Y:Y,MATCH($A45&amp;$A$6,District!$J:$J,0))</f>
        <v>0.21860465116279101</v>
      </c>
      <c r="N45" s="85">
        <f>INDEX(District!X:X,MATCH($A45&amp;$A$6,District!$J:$J,0))</f>
        <v>7.9365079365079395E-3</v>
      </c>
      <c r="O45" s="85">
        <f>INDEX(District!AC:AC,MATCH($A45&amp;$A$6,District!$J:$J,0))</f>
        <v>6.5573770491803296E-2</v>
      </c>
      <c r="P45" s="85">
        <f>INDEX(District!AF:AF,MATCH($A45&amp;$A$6,District!$J:$J,0))</f>
        <v>8.8607594936708903E-2</v>
      </c>
      <c r="Q45" s="85">
        <f>INDEX(District!R:R,MATCH($A45&amp;$A$6,District!$J:$J,0))</f>
        <v>4.6511627906976702E-2</v>
      </c>
      <c r="R45" s="85">
        <f>INDEX(District!AH:AH,MATCH($A45&amp;$A$6,District!$J:$J,0))</f>
        <v>9.5890410958904104E-2</v>
      </c>
      <c r="S45" s="85">
        <f>INDEX(District!AD:AD,MATCH($A45&amp;$A$6,District!$J:$J,0))</f>
        <v>4.4247787610619503E-2</v>
      </c>
      <c r="T45" s="85">
        <f>INDEX(District!K:K,MATCH($A45&amp;$A$6,District!$J:$J,0))</f>
        <v>7.2815533980582506E-2</v>
      </c>
      <c r="U45" s="85">
        <f>INDEX(District!Q:Q,MATCH($A45&amp;$A$6,District!$J:$J,0))</f>
        <v>3.6496350364963501E-2</v>
      </c>
      <c r="V45" s="85">
        <f>INDEX(District!P:P,MATCH($A45&amp;$A$6,District!$J:$J,0))</f>
        <v>0.21296296296296299</v>
      </c>
      <c r="W45" s="85">
        <f>INDEX(District!V:V,MATCH($A45&amp;$A$6,District!$J:$J,0))</f>
        <v>5.6910569105691103E-2</v>
      </c>
      <c r="X45" s="85">
        <f>INDEX(District!U:U,MATCH($A45&amp;$A$6,District!$J:$J,0))</f>
        <v>4.20168067226891E-2</v>
      </c>
      <c r="Y45" s="85">
        <f>INDEX(District!S:S,MATCH($A45&amp;$A$6,District!$J:$J,0))</f>
        <v>9.375E-2</v>
      </c>
    </row>
    <row r="46" spans="1:25" x14ac:dyDescent="0.35">
      <c r="A46" t="s">
        <v>190</v>
      </c>
      <c r="B46" s="85">
        <f>INDEX(District!M:M,MATCH($A46&amp;$A$6,District!$J:$J,0))</f>
        <v>0</v>
      </c>
      <c r="C46" s="86">
        <f>INDEX(District!AA:AA,MATCH($A46&amp;$A$6,District!$J:$J,0))</f>
        <v>0</v>
      </c>
      <c r="D46" s="86">
        <f>INDEX(District!AE:AE,MATCH($A46&amp;$A$6,District!$J:$J,0))</f>
        <v>0</v>
      </c>
      <c r="E46" s="86">
        <f>INDEX(District!T:T,MATCH($A46&amp;$A$6,District!$J:$J,0))</f>
        <v>0</v>
      </c>
      <c r="F46" s="86">
        <f>INDEX(District!AB:AB,MATCH($A46&amp;$A$6,District!$J:$J,0))</f>
        <v>0</v>
      </c>
      <c r="G46" s="86">
        <f>INDEX(District!AC:AC,MATCH($A46&amp;$A$6,District!$J:$J,0))</f>
        <v>0</v>
      </c>
      <c r="H46" s="86">
        <f>INDEX(District!Z:Z,MATCH($A46&amp;$A$6,District!$J:$J,0))</f>
        <v>0</v>
      </c>
      <c r="I46" s="86">
        <f>INDEX(District!O:O,MATCH($A46&amp;$A$6,District!$J:$J,0))</f>
        <v>1.1904761904761901E-2</v>
      </c>
      <c r="J46" s="86">
        <f>INDEX(District!AG:AG,MATCH($A46&amp;$A$6,District!$J:$J,0))</f>
        <v>0</v>
      </c>
      <c r="K46" s="86">
        <f>INDEX(District!W:W,MATCH($A46&amp;$A$6,District!$J:$J,0))</f>
        <v>0</v>
      </c>
      <c r="L46" s="86">
        <f>INDEX(District!L:L,MATCH($A46&amp;$A$6,District!$J:$J,0))</f>
        <v>0</v>
      </c>
      <c r="M46" s="86">
        <f>INDEX(District!Y:Y,MATCH($A46&amp;$A$6,District!$J:$J,0))</f>
        <v>0</v>
      </c>
      <c r="N46" s="86">
        <f>INDEX(District!X:X,MATCH($A46&amp;$A$6,District!$J:$J,0))</f>
        <v>0</v>
      </c>
      <c r="O46" s="86">
        <f>INDEX(District!AC:AC,MATCH($A46&amp;$A$6,District!$J:$J,0))</f>
        <v>0</v>
      </c>
      <c r="P46" s="86">
        <f>INDEX(District!AF:AF,MATCH($A46&amp;$A$6,District!$J:$J,0))</f>
        <v>0</v>
      </c>
      <c r="Q46" s="86">
        <f>INDEX(District!R:R,MATCH($A46&amp;$A$6,District!$J:$J,0))</f>
        <v>0</v>
      </c>
      <c r="R46" s="86">
        <f>INDEX(District!AH:AH,MATCH($A46&amp;$A$6,District!$J:$J,0))</f>
        <v>0</v>
      </c>
      <c r="S46" s="86">
        <f>INDEX(District!AD:AD,MATCH($A46&amp;$A$6,District!$J:$J,0))</f>
        <v>0</v>
      </c>
      <c r="T46" s="86">
        <f>INDEX(District!K:K,MATCH($A46&amp;$A$6,District!$J:$J,0))</f>
        <v>0</v>
      </c>
      <c r="U46" s="86">
        <f>INDEX(District!Q:Q,MATCH($A46&amp;$A$6,District!$J:$J,0))</f>
        <v>0</v>
      </c>
      <c r="V46" s="86">
        <f>INDEX(District!P:P,MATCH($A46&amp;$A$6,District!$J:$J,0))</f>
        <v>9.2592592592592605E-3</v>
      </c>
      <c r="W46" s="86">
        <f>INDEX(District!V:V,MATCH($A46&amp;$A$6,District!$J:$J,0))</f>
        <v>0</v>
      </c>
      <c r="X46" s="86">
        <f>INDEX(District!U:U,MATCH($A46&amp;$A$6,District!$J:$J,0))</f>
        <v>0</v>
      </c>
      <c r="Y46" s="86">
        <f>INDEX(District!S:S,MATCH($A46&amp;$A$6,District!$J:$J,0))</f>
        <v>0</v>
      </c>
    </row>
    <row r="47" spans="1:25" x14ac:dyDescent="0.35">
      <c r="A47" s="49" t="s">
        <v>191</v>
      </c>
      <c r="B47" s="88">
        <f>INDEX(District!M:M,MATCH($A47&amp;$A$6,District!$J:$J,0))</f>
        <v>0</v>
      </c>
      <c r="C47" s="89">
        <f>INDEX(District!AA:AA,MATCH($A47&amp;$A$6,District!$J:$J,0))</f>
        <v>0</v>
      </c>
      <c r="D47" s="89">
        <f>INDEX(District!AE:AE,MATCH($A47&amp;$A$6,District!$J:$J,0))</f>
        <v>0</v>
      </c>
      <c r="E47" s="89">
        <f>INDEX(District!T:T,MATCH($A47&amp;$A$6,District!$J:$J,0))</f>
        <v>2.32558139534884E-2</v>
      </c>
      <c r="F47" s="89">
        <f>INDEX(District!AB:AB,MATCH($A47&amp;$A$6,District!$J:$J,0))</f>
        <v>0</v>
      </c>
      <c r="G47" s="89">
        <f>INDEX(District!AC:AC,MATCH($A47&amp;$A$6,District!$J:$J,0))</f>
        <v>0</v>
      </c>
      <c r="H47" s="89">
        <f>INDEX(District!Z:Z,MATCH($A47&amp;$A$6,District!$J:$J,0))</f>
        <v>0</v>
      </c>
      <c r="I47" s="89">
        <f>INDEX(District!O:O,MATCH($A47&amp;$A$6,District!$J:$J,0))</f>
        <v>0</v>
      </c>
      <c r="J47" s="89">
        <f>INDEX(District!AG:AG,MATCH($A47&amp;$A$6,District!$J:$J,0))</f>
        <v>0</v>
      </c>
      <c r="K47" s="89">
        <f>INDEX(District!W:W,MATCH($A47&amp;$A$6,District!$J:$J,0))</f>
        <v>0</v>
      </c>
      <c r="L47" s="89">
        <f>INDEX(District!L:L,MATCH($A47&amp;$A$6,District!$J:$J,0))</f>
        <v>0</v>
      </c>
      <c r="M47" s="89">
        <f>INDEX(District!Y:Y,MATCH($A47&amp;$A$6,District!$J:$J,0))</f>
        <v>0</v>
      </c>
      <c r="N47" s="89">
        <f>INDEX(District!X:X,MATCH($A47&amp;$A$6,District!$J:$J,0))</f>
        <v>0</v>
      </c>
      <c r="O47" s="89">
        <f>INDEX(District!AC:AC,MATCH($A47&amp;$A$6,District!$J:$J,0))</f>
        <v>0</v>
      </c>
      <c r="P47" s="89">
        <f>INDEX(District!AF:AF,MATCH($A47&amp;$A$6,District!$J:$J,0))</f>
        <v>0</v>
      </c>
      <c r="Q47" s="89">
        <f>INDEX(District!R:R,MATCH($A47&amp;$A$6,District!$J:$J,0))</f>
        <v>0</v>
      </c>
      <c r="R47" s="89">
        <f>INDEX(District!AH:AH,MATCH($A47&amp;$A$6,District!$J:$J,0))</f>
        <v>0</v>
      </c>
      <c r="S47" s="89">
        <f>INDEX(District!AD:AD,MATCH($A47&amp;$A$6,District!$J:$J,0))</f>
        <v>0</v>
      </c>
      <c r="T47" s="89">
        <f>INDEX(District!K:K,MATCH($A47&amp;$A$6,District!$J:$J,0))</f>
        <v>0</v>
      </c>
      <c r="U47" s="89">
        <f>INDEX(District!Q:Q,MATCH($A47&amp;$A$6,District!$J:$J,0))</f>
        <v>0</v>
      </c>
      <c r="V47" s="89">
        <f>INDEX(District!P:P,MATCH($A47&amp;$A$6,District!$J:$J,0))</f>
        <v>4.6296296296296302E-3</v>
      </c>
      <c r="W47" s="89">
        <f>INDEX(District!V:V,MATCH($A47&amp;$A$6,District!$J:$J,0))</f>
        <v>8.1300813008130107E-3</v>
      </c>
      <c r="X47" s="89">
        <f>INDEX(District!U:U,MATCH($A47&amp;$A$6,District!$J:$J,0))</f>
        <v>0</v>
      </c>
      <c r="Y47" s="89">
        <f>INDEX(District!S:S,MATCH($A47&amp;$A$6,District!$J:$J,0))</f>
        <v>0</v>
      </c>
    </row>
    <row r="49" spans="1:25" x14ac:dyDescent="0.35">
      <c r="A49" s="31"/>
      <c r="B49" s="32"/>
    </row>
    <row r="50" spans="1:25" x14ac:dyDescent="0.35">
      <c r="A50" s="31"/>
      <c r="B50" s="32"/>
    </row>
    <row r="51" spans="1:25" x14ac:dyDescent="0.35">
      <c r="A51" s="31"/>
      <c r="B51" s="32"/>
    </row>
    <row r="52" spans="1:25" x14ac:dyDescent="0.35">
      <c r="A52" s="33" t="s">
        <v>111</v>
      </c>
      <c r="B52" s="34"/>
    </row>
    <row r="53" spans="1:25" x14ac:dyDescent="0.35">
      <c r="A53" s="105" t="s">
        <v>284</v>
      </c>
      <c r="B53" s="32"/>
    </row>
    <row r="54" spans="1:25" x14ac:dyDescent="0.35">
      <c r="A54" s="31"/>
      <c r="B54" s="32"/>
    </row>
    <row r="55" spans="1:25" x14ac:dyDescent="0.35">
      <c r="A55" s="31"/>
      <c r="B55" s="36" t="s">
        <v>51</v>
      </c>
      <c r="C55" s="55" t="s">
        <v>54</v>
      </c>
      <c r="D55" s="55" t="s">
        <v>55</v>
      </c>
      <c r="E55" s="55" t="s">
        <v>50</v>
      </c>
      <c r="F55" s="55" t="s">
        <v>68</v>
      </c>
      <c r="G55" s="55" t="s">
        <v>52</v>
      </c>
      <c r="H55" s="55" t="s">
        <v>56</v>
      </c>
      <c r="I55" s="55" t="s">
        <v>69</v>
      </c>
      <c r="J55" s="55" t="s">
        <v>70</v>
      </c>
      <c r="K55" s="55" t="s">
        <v>71</v>
      </c>
      <c r="L55" s="55" t="s">
        <v>72</v>
      </c>
      <c r="M55" s="55" t="s">
        <v>73</v>
      </c>
      <c r="N55" s="55" t="s">
        <v>57</v>
      </c>
      <c r="O55" s="55" t="s">
        <v>74</v>
      </c>
      <c r="P55" s="55" t="s">
        <v>60</v>
      </c>
      <c r="Q55" s="55" t="s">
        <v>75</v>
      </c>
      <c r="R55" s="55" t="s">
        <v>76</v>
      </c>
      <c r="S55" s="55" t="s">
        <v>77</v>
      </c>
      <c r="T55" s="55" t="s">
        <v>78</v>
      </c>
      <c r="U55" s="55" t="s">
        <v>79</v>
      </c>
      <c r="V55" s="55" t="s">
        <v>58</v>
      </c>
      <c r="W55" s="55" t="s">
        <v>80</v>
      </c>
      <c r="X55" s="55" t="s">
        <v>53</v>
      </c>
      <c r="Y55" s="55" t="s">
        <v>59</v>
      </c>
    </row>
    <row r="56" spans="1:25" x14ac:dyDescent="0.35">
      <c r="A56" s="37" t="s">
        <v>112</v>
      </c>
      <c r="B56" s="85">
        <f>INDEX(District!M:M,MATCH($A56&amp;$A$6,District!$J:$J,0))</f>
        <v>0.74418604651162801</v>
      </c>
      <c r="C56" s="86">
        <f>INDEX(District!AA:AA,MATCH($A56&amp;$A$6,District!$J:$J,0))</f>
        <v>0.7</v>
      </c>
      <c r="D56" s="86">
        <f>INDEX(District!AE:AE,MATCH($A56&amp;$A$6,District!$J:$J,0))</f>
        <v>0.76543209876543195</v>
      </c>
      <c r="E56" s="86">
        <f>INDEX(District!T:T,MATCH($A56&amp;$A$6,District!$J:$J,0))</f>
        <v>0.50793650793650802</v>
      </c>
      <c r="F56" s="86">
        <f>INDEX(District!AB:AB,MATCH($A56&amp;$A$6,District!$J:$J,0))</f>
        <v>0.72307692307692295</v>
      </c>
      <c r="G56" s="86">
        <f>INDEX(District!AC:AC,MATCH($A56&amp;$A$6,District!$J:$J,0))</f>
        <v>0.85294117647058798</v>
      </c>
      <c r="H56" s="86">
        <f>INDEX(District!Z:Z,MATCH($A56&amp;$A$6,District!$J:$J,0))</f>
        <v>0.70588235294117596</v>
      </c>
      <c r="I56" s="86">
        <f>INDEX(District!O:O,MATCH($A56&amp;$A$6,District!$J:$J,0))</f>
        <v>0.58695652173913004</v>
      </c>
      <c r="J56" s="86">
        <f>INDEX(District!AG:AG,MATCH($A56&amp;$A$6,District!$J:$J,0))</f>
        <v>0.73529411764705899</v>
      </c>
      <c r="K56" s="86">
        <f>INDEX(District!W:W,MATCH($A56&amp;$A$6,District!$J:$J,0))</f>
        <v>0.66666666666666696</v>
      </c>
      <c r="L56" s="86">
        <f>INDEX(District!L:L,MATCH($A56&amp;$A$6,District!$J:$J,0))</f>
        <v>0.65714285714285703</v>
      </c>
      <c r="M56" s="86">
        <f>INDEX(District!Y:Y,MATCH($A56&amp;$A$6,District!$J:$J,0))</f>
        <v>0.73626373626373598</v>
      </c>
      <c r="N56" s="86">
        <f>INDEX(District!X:X,MATCH($A56&amp;$A$6,District!$J:$J,0))</f>
        <v>0.78125</v>
      </c>
      <c r="O56" s="86">
        <f>INDEX(District!AC:AC,MATCH($A56&amp;$A$6,District!$J:$J,0))</f>
        <v>0.85294117647058798</v>
      </c>
      <c r="P56" s="86">
        <f>INDEX(District!AF:AF,MATCH($A56&amp;$A$6,District!$J:$J,0))</f>
        <v>0.69767441860465096</v>
      </c>
      <c r="Q56" s="86">
        <f>INDEX(District!R:R,MATCH($A56&amp;$A$6,District!$J:$J,0))</f>
        <v>0.69230769230769196</v>
      </c>
      <c r="R56" s="86">
        <f>INDEX(District!AH:AH,MATCH($A56&amp;$A$6,District!$J:$J,0))</f>
        <v>0.72499999999999998</v>
      </c>
      <c r="S56" s="86">
        <f>INDEX(District!AD:AD,MATCH($A56&amp;$A$6,District!$J:$J,0))</f>
        <v>0.69642857142857095</v>
      </c>
      <c r="T56" s="86">
        <f>INDEX(District!K:K,MATCH($A56&amp;$A$6,District!$J:$J,0))</f>
        <v>0.79611650485436902</v>
      </c>
      <c r="U56" s="86">
        <f>INDEX(District!Q:Q,MATCH($A56&amp;$A$6,District!$J:$J,0))</f>
        <v>0.772151898734177</v>
      </c>
      <c r="V56" s="86">
        <f>INDEX(District!P:P,MATCH($A56&amp;$A$6,District!$J:$J,0))</f>
        <v>0.70909090909090899</v>
      </c>
      <c r="W56" s="86">
        <f>INDEX(District!V:V,MATCH($A56&amp;$A$6,District!$J:$J,0))</f>
        <v>0.78787878787878796</v>
      </c>
      <c r="X56" s="86">
        <f>INDEX(District!U:U,MATCH($A56&amp;$A$6,District!$J:$J,0))</f>
        <v>0.82258064516129004</v>
      </c>
      <c r="Y56" s="86">
        <f>INDEX(District!S:S,MATCH($A56&amp;$A$6,District!$J:$J,0))</f>
        <v>0.72727272727272696</v>
      </c>
    </row>
    <row r="57" spans="1:25" x14ac:dyDescent="0.35">
      <c r="A57" s="37" t="s">
        <v>113</v>
      </c>
      <c r="B57" s="85">
        <f>INDEX(District!M:M,MATCH($A57&amp;$A$6,District!$J:$J,0))</f>
        <v>0.127906976744186</v>
      </c>
      <c r="C57" s="85">
        <f>INDEX(District!AA:AA,MATCH($A57&amp;$A$6,District!$J:$J,0))</f>
        <v>0.2</v>
      </c>
      <c r="D57" s="85">
        <f>INDEX(District!AE:AE,MATCH($A57&amp;$A$6,District!$J:$J,0))</f>
        <v>0.19753086419753099</v>
      </c>
      <c r="E57" s="85">
        <f>INDEX(District!T:T,MATCH($A57&amp;$A$6,District!$J:$J,0))</f>
        <v>0.38095238095238099</v>
      </c>
      <c r="F57" s="85">
        <f>INDEX(District!AB:AB,MATCH($A57&amp;$A$6,District!$J:$J,0))</f>
        <v>0.21538461538461501</v>
      </c>
      <c r="G57" s="85">
        <f>INDEX(District!AC:AC,MATCH($A57&amp;$A$6,District!$J:$J,0))</f>
        <v>5.8823529411764698E-2</v>
      </c>
      <c r="H57" s="85">
        <f>INDEX(District!Z:Z,MATCH($A57&amp;$A$6,District!$J:$J,0))</f>
        <v>0.13235294117647101</v>
      </c>
      <c r="I57" s="85">
        <f>INDEX(District!O:O,MATCH($A57&amp;$A$6,District!$J:$J,0))</f>
        <v>0.34782608695652201</v>
      </c>
      <c r="J57" s="85">
        <f>INDEX(District!AG:AG,MATCH($A57&amp;$A$6,District!$J:$J,0))</f>
        <v>0.17647058823529399</v>
      </c>
      <c r="K57" s="85">
        <f>INDEX(District!W:W,MATCH($A57&amp;$A$6,District!$J:$J,0))</f>
        <v>0.296296296296296</v>
      </c>
      <c r="L57" s="85">
        <f>INDEX(District!L:L,MATCH($A57&amp;$A$6,District!$J:$J,0))</f>
        <v>0.114285714285714</v>
      </c>
      <c r="M57" s="85">
        <f>INDEX(District!Y:Y,MATCH($A57&amp;$A$6,District!$J:$J,0))</f>
        <v>0.18681318681318701</v>
      </c>
      <c r="N57" s="85">
        <f>INDEX(District!X:X,MATCH($A57&amp;$A$6,District!$J:$J,0))</f>
        <v>0.140625</v>
      </c>
      <c r="O57" s="85">
        <f>INDEX(District!AC:AC,MATCH($A57&amp;$A$6,District!$J:$J,0))</f>
        <v>5.8823529411764698E-2</v>
      </c>
      <c r="P57" s="85">
        <f>INDEX(District!AF:AF,MATCH($A57&amp;$A$6,District!$J:$J,0))</f>
        <v>0.186046511627907</v>
      </c>
      <c r="Q57" s="85">
        <f>INDEX(District!R:R,MATCH($A57&amp;$A$6,District!$J:$J,0))</f>
        <v>0.134615384615385</v>
      </c>
      <c r="R57" s="85">
        <f>INDEX(District!AH:AH,MATCH($A57&amp;$A$6,District!$J:$J,0))</f>
        <v>0.125</v>
      </c>
      <c r="S57" s="85">
        <f>INDEX(District!AD:AD,MATCH($A57&amp;$A$6,District!$J:$J,0))</f>
        <v>0.28571428571428598</v>
      </c>
      <c r="T57" s="85">
        <f>INDEX(District!K:K,MATCH($A57&amp;$A$6,District!$J:$J,0))</f>
        <v>8.7378640776699004E-2</v>
      </c>
      <c r="U57" s="85">
        <f>INDEX(District!Q:Q,MATCH($A57&amp;$A$6,District!$J:$J,0))</f>
        <v>8.8607594936708903E-2</v>
      </c>
      <c r="V57" s="85">
        <f>INDEX(District!P:P,MATCH($A57&amp;$A$6,District!$J:$J,0))</f>
        <v>0.17272727272727301</v>
      </c>
      <c r="W57" s="85">
        <f>INDEX(District!V:V,MATCH($A57&amp;$A$6,District!$J:$J,0))</f>
        <v>6.0606060606060601E-2</v>
      </c>
      <c r="X57" s="85">
        <f>INDEX(District!U:U,MATCH($A57&amp;$A$6,District!$J:$J,0))</f>
        <v>6.4516129032258104E-2</v>
      </c>
      <c r="Y57" s="85">
        <f>INDEX(District!S:S,MATCH($A57&amp;$A$6,District!$J:$J,0))</f>
        <v>0.18181818181818199</v>
      </c>
    </row>
    <row r="58" spans="1:25" x14ac:dyDescent="0.35">
      <c r="A58" s="37" t="s">
        <v>114</v>
      </c>
      <c r="B58" s="85">
        <f>INDEX(District!M:M,MATCH($A58&amp;$A$6,District!$J:$J,0))</f>
        <v>4.6511627906976702E-2</v>
      </c>
      <c r="C58" s="86">
        <f>INDEX(District!AA:AA,MATCH($A58&amp;$A$6,District!$J:$J,0))</f>
        <v>0</v>
      </c>
      <c r="D58" s="86">
        <f>INDEX(District!AE:AE,MATCH($A58&amp;$A$6,District!$J:$J,0))</f>
        <v>0</v>
      </c>
      <c r="E58" s="86">
        <f>INDEX(District!T:T,MATCH($A58&amp;$A$6,District!$J:$J,0))</f>
        <v>0</v>
      </c>
      <c r="F58" s="86">
        <f>INDEX(District!AB:AB,MATCH($A58&amp;$A$6,District!$J:$J,0))</f>
        <v>0</v>
      </c>
      <c r="G58" s="86">
        <f>INDEX(District!AC:AC,MATCH($A58&amp;$A$6,District!$J:$J,0))</f>
        <v>0</v>
      </c>
      <c r="H58" s="86">
        <f>INDEX(District!Z:Z,MATCH($A58&amp;$A$6,District!$J:$J,0))</f>
        <v>0</v>
      </c>
      <c r="I58" s="86">
        <f>INDEX(District!O:O,MATCH($A58&amp;$A$6,District!$J:$J,0))</f>
        <v>0</v>
      </c>
      <c r="J58" s="86">
        <f>INDEX(District!AG:AG,MATCH($A58&amp;$A$6,District!$J:$J,0))</f>
        <v>0</v>
      </c>
      <c r="K58" s="86">
        <f>INDEX(District!W:W,MATCH($A58&amp;$A$6,District!$J:$J,0))</f>
        <v>0</v>
      </c>
      <c r="L58" s="86">
        <f>INDEX(District!L:L,MATCH($A58&amp;$A$6,District!$J:$J,0))</f>
        <v>0</v>
      </c>
      <c r="M58" s="86">
        <f>INDEX(District!Y:Y,MATCH($A58&amp;$A$6,District!$J:$J,0))</f>
        <v>1.0989010989011E-2</v>
      </c>
      <c r="N58" s="86">
        <f>INDEX(District!X:X,MATCH($A58&amp;$A$6,District!$J:$J,0))</f>
        <v>0</v>
      </c>
      <c r="O58" s="86">
        <f>INDEX(District!AC:AC,MATCH($A58&amp;$A$6,District!$J:$J,0))</f>
        <v>0</v>
      </c>
      <c r="P58" s="86">
        <f>INDEX(District!AF:AF,MATCH($A58&amp;$A$6,District!$J:$J,0))</f>
        <v>2.32558139534884E-2</v>
      </c>
      <c r="Q58" s="86">
        <f>INDEX(District!R:R,MATCH($A58&amp;$A$6,District!$J:$J,0))</f>
        <v>0</v>
      </c>
      <c r="R58" s="86">
        <f>INDEX(District!AH:AH,MATCH($A58&amp;$A$6,District!$J:$J,0))</f>
        <v>0</v>
      </c>
      <c r="S58" s="86">
        <f>INDEX(District!AD:AD,MATCH($A58&amp;$A$6,District!$J:$J,0))</f>
        <v>0</v>
      </c>
      <c r="T58" s="86">
        <f>INDEX(District!K:K,MATCH($A58&amp;$A$6,District!$J:$J,0))</f>
        <v>0</v>
      </c>
      <c r="U58" s="86">
        <f>INDEX(District!Q:Q,MATCH($A58&amp;$A$6,District!$J:$J,0))</f>
        <v>1.26582278481013E-2</v>
      </c>
      <c r="V58" s="86">
        <f>INDEX(District!P:P,MATCH($A58&amp;$A$6,District!$J:$J,0))</f>
        <v>1.8181818181818198E-2</v>
      </c>
      <c r="W58" s="86">
        <f>INDEX(District!V:V,MATCH($A58&amp;$A$6,District!$J:$J,0))</f>
        <v>0</v>
      </c>
      <c r="X58" s="86">
        <f>INDEX(District!U:U,MATCH($A58&amp;$A$6,District!$J:$J,0))</f>
        <v>0</v>
      </c>
      <c r="Y58" s="86">
        <f>INDEX(District!S:S,MATCH($A58&amp;$A$6,District!$J:$J,0))</f>
        <v>1.11022302462516E-16</v>
      </c>
    </row>
    <row r="59" spans="1:25" x14ac:dyDescent="0.35">
      <c r="A59" s="37" t="s">
        <v>115</v>
      </c>
      <c r="B59" s="85">
        <f>INDEX(District!M:M,MATCH($A59&amp;$A$6,District!$J:$J,0))</f>
        <v>1.16279069767442E-2</v>
      </c>
      <c r="C59" s="86">
        <f>INDEX(District!AA:AA,MATCH($A59&amp;$A$6,District!$J:$J,0))</f>
        <v>0</v>
      </c>
      <c r="D59" s="86">
        <f>INDEX(District!AE:AE,MATCH($A59&amp;$A$6,District!$J:$J,0))</f>
        <v>0</v>
      </c>
      <c r="E59" s="86">
        <f>INDEX(District!T:T,MATCH($A59&amp;$A$6,District!$J:$J,0))</f>
        <v>0</v>
      </c>
      <c r="F59" s="86">
        <f>INDEX(District!AB:AB,MATCH($A59&amp;$A$6,District!$J:$J,0))</f>
        <v>0</v>
      </c>
      <c r="G59" s="86">
        <f>INDEX(District!AC:AC,MATCH($A59&amp;$A$6,District!$J:$J,0))</f>
        <v>0</v>
      </c>
      <c r="H59" s="86">
        <f>INDEX(District!Z:Z,MATCH($A59&amp;$A$6,District!$J:$J,0))</f>
        <v>0</v>
      </c>
      <c r="I59" s="86">
        <f>INDEX(District!O:O,MATCH($A59&amp;$A$6,District!$J:$J,0))</f>
        <v>0</v>
      </c>
      <c r="J59" s="86">
        <f>INDEX(District!AG:AG,MATCH($A59&amp;$A$6,District!$J:$J,0))</f>
        <v>0</v>
      </c>
      <c r="K59" s="86">
        <f>INDEX(District!W:W,MATCH($A59&amp;$A$6,District!$J:$J,0))</f>
        <v>0</v>
      </c>
      <c r="L59" s="86">
        <f>INDEX(District!L:L,MATCH($A59&amp;$A$6,District!$J:$J,0))</f>
        <v>0</v>
      </c>
      <c r="M59" s="86">
        <f>INDEX(District!Y:Y,MATCH($A59&amp;$A$6,District!$J:$J,0))</f>
        <v>1.0989010989011E-2</v>
      </c>
      <c r="N59" s="86">
        <f>INDEX(District!X:X,MATCH($A59&amp;$A$6,District!$J:$J,0))</f>
        <v>0</v>
      </c>
      <c r="O59" s="86">
        <f>INDEX(District!AC:AC,MATCH($A59&amp;$A$6,District!$J:$J,0))</f>
        <v>0</v>
      </c>
      <c r="P59" s="86">
        <f>INDEX(District!AF:AF,MATCH($A59&amp;$A$6,District!$J:$J,0))</f>
        <v>0</v>
      </c>
      <c r="Q59" s="86">
        <f>INDEX(District!R:R,MATCH($A59&amp;$A$6,District!$J:$J,0))</f>
        <v>3.8461538461538498E-2</v>
      </c>
      <c r="R59" s="86">
        <f>INDEX(District!AH:AH,MATCH($A59&amp;$A$6,District!$J:$J,0))</f>
        <v>0</v>
      </c>
      <c r="S59" s="86">
        <f>INDEX(District!AD:AD,MATCH($A59&amp;$A$6,District!$J:$J,0))</f>
        <v>0</v>
      </c>
      <c r="T59" s="86">
        <f>INDEX(District!K:K,MATCH($A59&amp;$A$6,District!$J:$J,0))</f>
        <v>9.7087378640776708E-3</v>
      </c>
      <c r="U59" s="86">
        <f>INDEX(District!Q:Q,MATCH($A59&amp;$A$6,District!$J:$J,0))</f>
        <v>1.26582278481013E-2</v>
      </c>
      <c r="V59" s="86">
        <f>INDEX(District!P:P,MATCH($A59&amp;$A$6,District!$J:$J,0))</f>
        <v>3.6363636363636397E-2</v>
      </c>
      <c r="W59" s="86">
        <f>INDEX(District!V:V,MATCH($A59&amp;$A$6,District!$J:$J,0))</f>
        <v>1.5151515151515201E-2</v>
      </c>
      <c r="X59" s="86">
        <f>INDEX(District!U:U,MATCH($A59&amp;$A$6,District!$J:$J,0))</f>
        <v>0</v>
      </c>
      <c r="Y59" s="86">
        <f>INDEX(District!S:S,MATCH($A59&amp;$A$6,District!$J:$J,0))</f>
        <v>1.11022302462516E-16</v>
      </c>
    </row>
    <row r="60" spans="1:25" x14ac:dyDescent="0.35">
      <c r="A60" s="37" t="s">
        <v>116</v>
      </c>
      <c r="B60" s="85">
        <f>INDEX(District!M:M,MATCH($A60&amp;$A$6,District!$J:$J,0))</f>
        <v>4.6511627906976702E-2</v>
      </c>
      <c r="C60" s="86">
        <f>INDEX(District!AA:AA,MATCH($A60&amp;$A$6,District!$J:$J,0))</f>
        <v>0</v>
      </c>
      <c r="D60" s="86">
        <f>INDEX(District!AE:AE,MATCH($A60&amp;$A$6,District!$J:$J,0))</f>
        <v>0</v>
      </c>
      <c r="E60" s="86">
        <f>INDEX(District!T:T,MATCH($A60&amp;$A$6,District!$J:$J,0))</f>
        <v>0</v>
      </c>
      <c r="F60" s="86">
        <f>INDEX(District!AB:AB,MATCH($A60&amp;$A$6,District!$J:$J,0))</f>
        <v>1.5384615384615399E-2</v>
      </c>
      <c r="G60" s="86">
        <f>INDEX(District!AC:AC,MATCH($A60&amp;$A$6,District!$J:$J,0))</f>
        <v>0</v>
      </c>
      <c r="H60" s="86">
        <f>INDEX(District!Z:Z,MATCH($A60&amp;$A$6,District!$J:$J,0))</f>
        <v>0</v>
      </c>
      <c r="I60" s="86">
        <f>INDEX(District!O:O,MATCH($A60&amp;$A$6,District!$J:$J,0))</f>
        <v>0</v>
      </c>
      <c r="J60" s="86">
        <f>INDEX(District!AG:AG,MATCH($A60&amp;$A$6,District!$J:$J,0))</f>
        <v>0</v>
      </c>
      <c r="K60" s="86">
        <f>INDEX(District!W:W,MATCH($A60&amp;$A$6,District!$J:$J,0))</f>
        <v>0</v>
      </c>
      <c r="L60" s="86">
        <f>INDEX(District!L:L,MATCH($A60&amp;$A$6,District!$J:$J,0))</f>
        <v>0</v>
      </c>
      <c r="M60" s="86">
        <f>INDEX(District!Y:Y,MATCH($A60&amp;$A$6,District!$J:$J,0))</f>
        <v>1.11022302462516E-16</v>
      </c>
      <c r="N60" s="86">
        <f>INDEX(District!X:X,MATCH($A60&amp;$A$6,District!$J:$J,0))</f>
        <v>1.5625E-2</v>
      </c>
      <c r="O60" s="86">
        <f>INDEX(District!AC:AC,MATCH($A60&amp;$A$6,District!$J:$J,0))</f>
        <v>0</v>
      </c>
      <c r="P60" s="86">
        <f>INDEX(District!AF:AF,MATCH($A60&amp;$A$6,District!$J:$J,0))</f>
        <v>0</v>
      </c>
      <c r="Q60" s="86">
        <f>INDEX(District!R:R,MATCH($A60&amp;$A$6,District!$J:$J,0))</f>
        <v>0</v>
      </c>
      <c r="R60" s="86">
        <f>INDEX(District!AH:AH,MATCH($A60&amp;$A$6,District!$J:$J,0))</f>
        <v>2.5000000000000001E-2</v>
      </c>
      <c r="S60" s="86">
        <f>INDEX(District!AD:AD,MATCH($A60&amp;$A$6,District!$J:$J,0))</f>
        <v>0</v>
      </c>
      <c r="T60" s="86">
        <f>INDEX(District!K:K,MATCH($A60&amp;$A$6,District!$J:$J,0))</f>
        <v>9.7087378640776708E-3</v>
      </c>
      <c r="U60" s="86">
        <f>INDEX(District!Q:Q,MATCH($A60&amp;$A$6,District!$J:$J,0))</f>
        <v>3.7974683544303799E-2</v>
      </c>
      <c r="V60" s="86">
        <f>INDEX(District!P:P,MATCH($A60&amp;$A$6,District!$J:$J,0))</f>
        <v>9.0909090909090905E-3</v>
      </c>
      <c r="W60" s="86">
        <f>INDEX(District!V:V,MATCH($A60&amp;$A$6,District!$J:$J,0))</f>
        <v>1.5151515151515201E-2</v>
      </c>
      <c r="X60" s="86">
        <f>INDEX(District!U:U,MATCH($A60&amp;$A$6,District!$J:$J,0))</f>
        <v>1.6129032258064498E-2</v>
      </c>
      <c r="Y60" s="86">
        <f>INDEX(District!S:S,MATCH($A60&amp;$A$6,District!$J:$J,0))</f>
        <v>1.11022302462516E-16</v>
      </c>
    </row>
    <row r="61" spans="1:25" x14ac:dyDescent="0.35">
      <c r="A61" s="37" t="s">
        <v>117</v>
      </c>
      <c r="B61" s="85">
        <f>INDEX(District!M:M,MATCH($A61&amp;$A$6,District!$J:$J,0))</f>
        <v>9.3023255813953501E-2</v>
      </c>
      <c r="C61" s="86">
        <f>INDEX(District!AA:AA,MATCH($A61&amp;$A$6,District!$J:$J,0))</f>
        <v>0.133333333333333</v>
      </c>
      <c r="D61" s="86">
        <f>INDEX(District!AE:AE,MATCH($A61&amp;$A$6,District!$J:$J,0))</f>
        <v>2.4691358024691398E-2</v>
      </c>
      <c r="E61" s="86">
        <f>INDEX(District!T:T,MATCH($A61&amp;$A$6,District!$J:$J,0))</f>
        <v>0.14285714285714299</v>
      </c>
      <c r="F61" s="86">
        <f>INDEX(District!AB:AB,MATCH($A61&amp;$A$6,District!$J:$J,0))</f>
        <v>6.15384615384615E-2</v>
      </c>
      <c r="G61" s="86">
        <f>INDEX(District!AC:AC,MATCH($A61&amp;$A$6,District!$J:$J,0))</f>
        <v>8.8235294117647106E-2</v>
      </c>
      <c r="H61" s="86">
        <f>INDEX(District!Z:Z,MATCH($A61&amp;$A$6,District!$J:$J,0))</f>
        <v>0.17647058823529399</v>
      </c>
      <c r="I61" s="86">
        <f>INDEX(District!O:O,MATCH($A61&amp;$A$6,District!$J:$J,0))</f>
        <v>8.6956521739130405E-2</v>
      </c>
      <c r="J61" s="86">
        <f>INDEX(District!AG:AG,MATCH($A61&amp;$A$6,District!$J:$J,0))</f>
        <v>0.11764705882352899</v>
      </c>
      <c r="K61" s="86">
        <f>INDEX(District!W:W,MATCH($A61&amp;$A$6,District!$J:$J,0))</f>
        <v>1.85185185185185E-2</v>
      </c>
      <c r="L61" s="86">
        <f>INDEX(District!L:L,MATCH($A61&amp;$A$6,District!$J:$J,0))</f>
        <v>0.14285714285714299</v>
      </c>
      <c r="M61" s="86">
        <f>INDEX(District!Y:Y,MATCH($A61&amp;$A$6,District!$J:$J,0))</f>
        <v>5.4945054945054903E-2</v>
      </c>
      <c r="N61" s="86">
        <f>INDEX(District!X:X,MATCH($A61&amp;$A$6,District!$J:$J,0))</f>
        <v>6.25E-2</v>
      </c>
      <c r="O61" s="86">
        <f>INDEX(District!AC:AC,MATCH($A61&amp;$A$6,District!$J:$J,0))</f>
        <v>8.8235294117647106E-2</v>
      </c>
      <c r="P61" s="86">
        <f>INDEX(District!AF:AF,MATCH($A61&amp;$A$6,District!$J:$J,0))</f>
        <v>9.3023255813953501E-2</v>
      </c>
      <c r="Q61" s="86">
        <f>INDEX(District!R:R,MATCH($A61&amp;$A$6,District!$J:$J,0))</f>
        <v>0.115384615384615</v>
      </c>
      <c r="R61" s="86">
        <f>INDEX(District!AH:AH,MATCH($A61&amp;$A$6,District!$J:$J,0))</f>
        <v>0.1</v>
      </c>
      <c r="S61" s="86">
        <f>INDEX(District!AD:AD,MATCH($A61&amp;$A$6,District!$J:$J,0))</f>
        <v>1.7857142857142901E-2</v>
      </c>
      <c r="T61" s="86">
        <f>INDEX(District!K:K,MATCH($A61&amp;$A$6,District!$J:$J,0))</f>
        <v>7.7669902912621394E-2</v>
      </c>
      <c r="U61" s="86">
        <f>INDEX(District!Q:Q,MATCH($A61&amp;$A$6,District!$J:$J,0))</f>
        <v>7.5949367088607597E-2</v>
      </c>
      <c r="V61" s="86">
        <f>INDEX(District!P:P,MATCH($A61&amp;$A$6,District!$J:$J,0))</f>
        <v>4.5454545454545497E-2</v>
      </c>
      <c r="W61" s="86">
        <f>INDEX(District!V:V,MATCH($A61&amp;$A$6,District!$J:$J,0))</f>
        <v>9.0909090909090898E-2</v>
      </c>
      <c r="X61" s="86">
        <f>INDEX(District!U:U,MATCH($A61&amp;$A$6,District!$J:$J,0))</f>
        <v>9.6774193548387094E-2</v>
      </c>
      <c r="Y61" s="86">
        <f>INDEX(District!S:S,MATCH($A61&amp;$A$6,District!$J:$J,0))</f>
        <v>7.7922077922077906E-2</v>
      </c>
    </row>
    <row r="62" spans="1:25" x14ac:dyDescent="0.35">
      <c r="A62" s="37" t="s">
        <v>118</v>
      </c>
      <c r="B62" s="85">
        <f>INDEX(District!M:M,MATCH($A62&amp;$A$6,District!$J:$J,0))</f>
        <v>0</v>
      </c>
      <c r="C62" s="86">
        <f>INDEX(District!AA:AA,MATCH($A62&amp;$A$6,District!$J:$J,0))</f>
        <v>3.3333333333333298E-2</v>
      </c>
      <c r="D62" s="86">
        <f>INDEX(District!AE:AE,MATCH($A62&amp;$A$6,District!$J:$J,0))</f>
        <v>1.2345679012345699E-2</v>
      </c>
      <c r="E62" s="86">
        <f>INDEX(District!T:T,MATCH($A62&amp;$A$6,District!$J:$J,0))</f>
        <v>0</v>
      </c>
      <c r="F62" s="86">
        <f>INDEX(District!AB:AB,MATCH($A62&amp;$A$6,District!$J:$J,0))</f>
        <v>0</v>
      </c>
      <c r="G62" s="86">
        <f>INDEX(District!AC:AC,MATCH($A62&amp;$A$6,District!$J:$J,0))</f>
        <v>0</v>
      </c>
      <c r="H62" s="86">
        <f>INDEX(District!Z:Z,MATCH($A62&amp;$A$6,District!$J:$J,0))</f>
        <v>1.4705882352941201E-2</v>
      </c>
      <c r="I62" s="86">
        <f>INDEX(District!O:O,MATCH($A62&amp;$A$6,District!$J:$J,0))</f>
        <v>0</v>
      </c>
      <c r="J62" s="86">
        <f>INDEX(District!AG:AG,MATCH($A62&amp;$A$6,District!$J:$J,0))</f>
        <v>0</v>
      </c>
      <c r="K62" s="86">
        <f>INDEX(District!W:W,MATCH($A62&amp;$A$6,District!$J:$J,0))</f>
        <v>1.85185185185185E-2</v>
      </c>
      <c r="L62" s="86">
        <f>INDEX(District!L:L,MATCH($A62&amp;$A$6,District!$J:$J,0))</f>
        <v>2.8571428571428598E-2</v>
      </c>
      <c r="M62" s="86">
        <f>INDEX(District!Y:Y,MATCH($A62&amp;$A$6,District!$J:$J,0))</f>
        <v>1.11022302462516E-16</v>
      </c>
      <c r="N62" s="86">
        <f>INDEX(District!X:X,MATCH($A62&amp;$A$6,District!$J:$J,0))</f>
        <v>1.5625E-2</v>
      </c>
      <c r="O62" s="86">
        <f>INDEX(District!AC:AC,MATCH($A62&amp;$A$6,District!$J:$J,0))</f>
        <v>0</v>
      </c>
      <c r="P62" s="86">
        <f>INDEX(District!AF:AF,MATCH($A62&amp;$A$6,District!$J:$J,0))</f>
        <v>0</v>
      </c>
      <c r="Q62" s="86">
        <f>INDEX(District!R:R,MATCH($A62&amp;$A$6,District!$J:$J,0))</f>
        <v>3.8461538461538498E-2</v>
      </c>
      <c r="R62" s="86">
        <f>INDEX(District!AH:AH,MATCH($A62&amp;$A$6,District!$J:$J,0))</f>
        <v>2.5000000000000001E-2</v>
      </c>
      <c r="S62" s="86">
        <f>INDEX(District!AD:AD,MATCH($A62&amp;$A$6,District!$J:$J,0))</f>
        <v>0</v>
      </c>
      <c r="T62" s="86">
        <f>INDEX(District!K:K,MATCH($A62&amp;$A$6,District!$J:$J,0))</f>
        <v>0</v>
      </c>
      <c r="U62" s="86">
        <f>INDEX(District!Q:Q,MATCH($A62&amp;$A$6,District!$J:$J,0))</f>
        <v>1.26582278481013E-2</v>
      </c>
      <c r="V62" s="86">
        <f>INDEX(District!P:P,MATCH($A62&amp;$A$6,District!$J:$J,0))</f>
        <v>9.0909090909090905E-3</v>
      </c>
      <c r="W62" s="86">
        <f>INDEX(District!V:V,MATCH($A62&amp;$A$6,District!$J:$J,0))</f>
        <v>3.03030303030303E-2</v>
      </c>
      <c r="X62" s="86">
        <f>INDEX(District!U:U,MATCH($A62&amp;$A$6,District!$J:$J,0))</f>
        <v>1.6129032258064498E-2</v>
      </c>
      <c r="Y62" s="86">
        <f>INDEX(District!S:S,MATCH($A62&amp;$A$6,District!$J:$J,0))</f>
        <v>1.2987012987013E-2</v>
      </c>
    </row>
    <row r="63" spans="1:25" x14ac:dyDescent="0.35">
      <c r="A63" s="37" t="s">
        <v>119</v>
      </c>
      <c r="B63" s="85">
        <f>INDEX(District!M:M,MATCH($A63&amp;$A$6,District!$J:$J,0))</f>
        <v>2.32558139534884E-2</v>
      </c>
      <c r="C63" s="86">
        <f>INDEX(District!AA:AA,MATCH($A63&amp;$A$6,District!$J:$J,0))</f>
        <v>1.6666666666666701E-2</v>
      </c>
      <c r="D63" s="86">
        <f>INDEX(District!AE:AE,MATCH($A63&amp;$A$6,District!$J:$J,0))</f>
        <v>0</v>
      </c>
      <c r="E63" s="86">
        <f>INDEX(District!T:T,MATCH($A63&amp;$A$6,District!$J:$J,0))</f>
        <v>0</v>
      </c>
      <c r="F63" s="86">
        <f>INDEX(District!AB:AB,MATCH($A63&amp;$A$6,District!$J:$J,0))</f>
        <v>0</v>
      </c>
      <c r="G63" s="86">
        <f>INDEX(District!AC:AC,MATCH($A63&amp;$A$6,District!$J:$J,0))</f>
        <v>0</v>
      </c>
      <c r="H63" s="86">
        <f>INDEX(District!Z:Z,MATCH($A63&amp;$A$6,District!$J:$J,0))</f>
        <v>0</v>
      </c>
      <c r="I63" s="86">
        <f>INDEX(District!O:O,MATCH($A63&amp;$A$6,District!$J:$J,0))</f>
        <v>0</v>
      </c>
      <c r="J63" s="86">
        <f>INDEX(District!AG:AG,MATCH($A63&amp;$A$6,District!$J:$J,0))</f>
        <v>0</v>
      </c>
      <c r="K63" s="86">
        <f>INDEX(District!W:W,MATCH($A63&amp;$A$6,District!$J:$J,0))</f>
        <v>0</v>
      </c>
      <c r="L63" s="86">
        <f>INDEX(District!L:L,MATCH($A63&amp;$A$6,District!$J:$J,0))</f>
        <v>2.8571428571428598E-2</v>
      </c>
      <c r="M63" s="86">
        <f>INDEX(District!Y:Y,MATCH($A63&amp;$A$6,District!$J:$J,0))</f>
        <v>1.0989010989011E-2</v>
      </c>
      <c r="N63" s="86">
        <f>INDEX(District!X:X,MATCH($A63&amp;$A$6,District!$J:$J,0))</f>
        <v>0</v>
      </c>
      <c r="O63" s="86">
        <f>INDEX(District!AC:AC,MATCH($A63&amp;$A$6,District!$J:$J,0))</f>
        <v>0</v>
      </c>
      <c r="P63" s="86">
        <f>INDEX(District!AF:AF,MATCH($A63&amp;$A$6,District!$J:$J,0))</f>
        <v>0</v>
      </c>
      <c r="Q63" s="86">
        <f>INDEX(District!R:R,MATCH($A63&amp;$A$6,District!$J:$J,0))</f>
        <v>1.9230769230769201E-2</v>
      </c>
      <c r="R63" s="86">
        <f>INDEX(District!AH:AH,MATCH($A63&amp;$A$6,District!$J:$J,0))</f>
        <v>0</v>
      </c>
      <c r="S63" s="86">
        <f>INDEX(District!AD:AD,MATCH($A63&amp;$A$6,District!$J:$J,0))</f>
        <v>0</v>
      </c>
      <c r="T63" s="86">
        <f>INDEX(District!K:K,MATCH($A63&amp;$A$6,District!$J:$J,0))</f>
        <v>1.94174757281553E-2</v>
      </c>
      <c r="U63" s="86">
        <f>INDEX(District!Q:Q,MATCH($A63&amp;$A$6,District!$J:$J,0))</f>
        <v>0</v>
      </c>
      <c r="V63" s="86">
        <f>INDEX(District!P:P,MATCH($A63&amp;$A$6,District!$J:$J,0))</f>
        <v>3.6363636363636397E-2</v>
      </c>
      <c r="W63" s="86">
        <f>INDEX(District!V:V,MATCH($A63&amp;$A$6,District!$J:$J,0))</f>
        <v>0</v>
      </c>
      <c r="X63" s="86">
        <f>INDEX(District!U:U,MATCH($A63&amp;$A$6,District!$J:$J,0))</f>
        <v>0</v>
      </c>
      <c r="Y63" s="86">
        <f>INDEX(District!S:S,MATCH($A63&amp;$A$6,District!$J:$J,0))</f>
        <v>1.11022302462516E-16</v>
      </c>
    </row>
    <row r="64" spans="1:25" ht="14.5" customHeight="1" x14ac:dyDescent="0.35">
      <c r="A64" s="37" t="s">
        <v>120</v>
      </c>
      <c r="B64" s="85">
        <f>INDEX(District!M:M,MATCH($A64&amp;$A$6,District!$J:$J,0))</f>
        <v>0</v>
      </c>
      <c r="C64" s="86">
        <f>INDEX(District!AA:AA,MATCH($A64&amp;$A$6,District!$J:$J,0))</f>
        <v>0</v>
      </c>
      <c r="D64" s="86">
        <f>INDEX(District!AE:AE,MATCH($A64&amp;$A$6,District!$J:$J,0))</f>
        <v>0</v>
      </c>
      <c r="E64" s="86">
        <f>INDEX(District!T:T,MATCH($A64&amp;$A$6,District!$J:$J,0))</f>
        <v>1.58730158730159E-2</v>
      </c>
      <c r="F64" s="86">
        <f>INDEX(District!AB:AB,MATCH($A64&amp;$A$6,District!$J:$J,0))</f>
        <v>0</v>
      </c>
      <c r="G64" s="86">
        <f>INDEX(District!AC:AC,MATCH($A64&amp;$A$6,District!$J:$J,0))</f>
        <v>0</v>
      </c>
      <c r="H64" s="86">
        <f>INDEX(District!Z:Z,MATCH($A64&amp;$A$6,District!$J:$J,0))</f>
        <v>0</v>
      </c>
      <c r="I64" s="86">
        <f>INDEX(District!O:O,MATCH($A64&amp;$A$6,District!$J:$J,0))</f>
        <v>0</v>
      </c>
      <c r="J64" s="86">
        <f>INDEX(District!AG:AG,MATCH($A64&amp;$A$6,District!$J:$J,0))</f>
        <v>0</v>
      </c>
      <c r="K64" s="86">
        <f>INDEX(District!W:W,MATCH($A64&amp;$A$6,District!$J:$J,0))</f>
        <v>0</v>
      </c>
      <c r="L64" s="86">
        <f>INDEX(District!L:L,MATCH($A64&amp;$A$6,District!$J:$J,0))</f>
        <v>5.7142857142857099E-2</v>
      </c>
      <c r="M64" s="86">
        <f>INDEX(District!Y:Y,MATCH($A64&amp;$A$6,District!$J:$J,0))</f>
        <v>1.11022302462516E-16</v>
      </c>
      <c r="N64" s="86">
        <f>INDEX(District!X:X,MATCH($A64&amp;$A$6,District!$J:$J,0))</f>
        <v>0</v>
      </c>
      <c r="O64" s="86">
        <f>INDEX(District!AC:AC,MATCH($A64&amp;$A$6,District!$J:$J,0))</f>
        <v>0</v>
      </c>
      <c r="P64" s="86">
        <f>INDEX(District!AF:AF,MATCH($A64&amp;$A$6,District!$J:$J,0))</f>
        <v>0</v>
      </c>
      <c r="Q64" s="86">
        <f>INDEX(District!R:R,MATCH($A64&amp;$A$6,District!$J:$J,0))</f>
        <v>0</v>
      </c>
      <c r="R64" s="86">
        <f>INDEX(District!AH:AH,MATCH($A64&amp;$A$6,District!$J:$J,0))</f>
        <v>0</v>
      </c>
      <c r="S64" s="86">
        <f>INDEX(District!AD:AD,MATCH($A64&amp;$A$6,District!$J:$J,0))</f>
        <v>0</v>
      </c>
      <c r="T64" s="86">
        <f>INDEX(District!K:K,MATCH($A64&amp;$A$6,District!$J:$J,0))</f>
        <v>0</v>
      </c>
      <c r="U64" s="86">
        <f>INDEX(District!Q:Q,MATCH($A64&amp;$A$6,District!$J:$J,0))</f>
        <v>0</v>
      </c>
      <c r="V64" s="86">
        <f>INDEX(District!P:P,MATCH($A64&amp;$A$6,District!$J:$J,0))</f>
        <v>0</v>
      </c>
      <c r="W64" s="86">
        <f>INDEX(District!V:V,MATCH($A64&amp;$A$6,District!$J:$J,0))</f>
        <v>1.5151515151515201E-2</v>
      </c>
      <c r="X64" s="86">
        <f>INDEX(District!U:U,MATCH($A64&amp;$A$6,District!$J:$J,0))</f>
        <v>0</v>
      </c>
      <c r="Y64" s="86">
        <f>INDEX(District!S:S,MATCH($A64&amp;$A$6,District!$J:$J,0))</f>
        <v>1.11022302462516E-16</v>
      </c>
    </row>
    <row r="65" spans="1:25" x14ac:dyDescent="0.35">
      <c r="A65" s="37"/>
      <c r="B65" s="37"/>
    </row>
    <row r="67" spans="1:25" x14ac:dyDescent="0.35">
      <c r="A67" s="33" t="s">
        <v>195</v>
      </c>
      <c r="B67" s="34"/>
    </row>
    <row r="68" spans="1:25" x14ac:dyDescent="0.35">
      <c r="A68" s="105" t="s">
        <v>284</v>
      </c>
      <c r="B68" s="52"/>
    </row>
    <row r="69" spans="1:25" x14ac:dyDescent="0.35">
      <c r="A69" s="31"/>
      <c r="B69" s="32"/>
    </row>
    <row r="70" spans="1:25" x14ac:dyDescent="0.35">
      <c r="A70" s="31"/>
      <c r="B70" s="36" t="s">
        <v>51</v>
      </c>
      <c r="C70" s="55" t="s">
        <v>54</v>
      </c>
      <c r="D70" s="55" t="s">
        <v>55</v>
      </c>
      <c r="E70" s="55" t="s">
        <v>50</v>
      </c>
      <c r="F70" s="55" t="s">
        <v>68</v>
      </c>
      <c r="G70" s="55" t="s">
        <v>52</v>
      </c>
      <c r="H70" s="55" t="s">
        <v>56</v>
      </c>
      <c r="I70" s="55" t="s">
        <v>69</v>
      </c>
      <c r="J70" s="55" t="s">
        <v>70</v>
      </c>
      <c r="K70" s="55" t="s">
        <v>71</v>
      </c>
      <c r="L70" s="55" t="s">
        <v>72</v>
      </c>
      <c r="M70" s="55" t="s">
        <v>73</v>
      </c>
      <c r="N70" s="55" t="s">
        <v>57</v>
      </c>
      <c r="O70" s="55" t="s">
        <v>74</v>
      </c>
      <c r="P70" s="55" t="s">
        <v>60</v>
      </c>
      <c r="Q70" s="55" t="s">
        <v>75</v>
      </c>
      <c r="R70" s="55" t="s">
        <v>76</v>
      </c>
      <c r="S70" s="55" t="s">
        <v>77</v>
      </c>
      <c r="T70" s="55" t="s">
        <v>78</v>
      </c>
      <c r="U70" s="55" t="s">
        <v>79</v>
      </c>
      <c r="V70" s="55" t="s">
        <v>58</v>
      </c>
      <c r="W70" s="55" t="s">
        <v>80</v>
      </c>
      <c r="X70" s="55" t="s">
        <v>53</v>
      </c>
      <c r="Y70" s="55" t="s">
        <v>59</v>
      </c>
    </row>
    <row r="71" spans="1:25" x14ac:dyDescent="0.35">
      <c r="A71" s="49" t="s">
        <v>199</v>
      </c>
      <c r="B71" s="85">
        <f>INDEX(District!M:M,MATCH($A71&amp;$A$6,District!$J:$J,0))</f>
        <v>7.69230769230769E-2</v>
      </c>
      <c r="C71" s="85">
        <f>INDEX(District!AA:AA,MATCH($A71&amp;$A$6,District!$J:$J,0))</f>
        <v>0</v>
      </c>
      <c r="D71" s="85">
        <f>INDEX(District!AE:AE,MATCH($A71&amp;$A$6,District!$J:$J,0))</f>
        <v>0</v>
      </c>
      <c r="E71" s="85">
        <f>INDEX(District!T:T,MATCH($A71&amp;$A$6,District!$J:$J,0))</f>
        <v>7.4074074074074098E-2</v>
      </c>
      <c r="F71" s="85">
        <f>INDEX(District!AB:AB,MATCH($A71&amp;$A$6,District!$J:$J,0))</f>
        <v>5.5555555555555601E-2</v>
      </c>
      <c r="G71" s="85">
        <f>INDEX(District!AC:AC,MATCH($A71&amp;$A$6,District!$J:$J,0))</f>
        <v>0</v>
      </c>
      <c r="H71" s="85">
        <f>INDEX(District!Z:Z,MATCH($A71&amp;$A$6,District!$J:$J,0))</f>
        <v>8.6956521739130405E-2</v>
      </c>
      <c r="I71" s="85">
        <f>INDEX(District!O:O,MATCH($A71&amp;$A$6,District!$J:$J,0))</f>
        <v>0.33333333333333298</v>
      </c>
      <c r="J71" s="85">
        <f>INDEX(District!AG:AG,MATCH($A71&amp;$A$6,District!$J:$J,0))</f>
        <v>5.8823529411764698E-2</v>
      </c>
      <c r="K71" s="85">
        <f>INDEX(District!W:W,MATCH($A71&amp;$A$6,District!$J:$J,0))</f>
        <v>0.157894736842105</v>
      </c>
      <c r="L71" s="85">
        <f>INDEX(District!L:L,MATCH($A71&amp;$A$6,District!$J:$J,0))</f>
        <v>0.2</v>
      </c>
      <c r="M71" s="85">
        <f>INDEX(District!Y:Y,MATCH($A71&amp;$A$6,District!$J:$J,0))</f>
        <v>3.0769230769230799E-2</v>
      </c>
      <c r="N71" s="85">
        <f>INDEX(District!X:X,MATCH($A71&amp;$A$6,District!$J:$J,0))</f>
        <v>5.7142857142857099E-2</v>
      </c>
      <c r="O71" s="85">
        <f>INDEX(District!AC:AC,MATCH($A71&amp;$A$6,District!$J:$J,0))</f>
        <v>0</v>
      </c>
      <c r="P71" s="85">
        <f>INDEX(District!AF:AF,MATCH($A71&amp;$A$6,District!$J:$J,0))</f>
        <v>0.375</v>
      </c>
      <c r="Q71" s="85">
        <f>INDEX(District!R:R,MATCH($A71&amp;$A$6,District!$J:$J,0))</f>
        <v>0</v>
      </c>
      <c r="R71" s="85">
        <f>INDEX(District!AH:AH,MATCH($A71&amp;$A$6,District!$J:$J,0))</f>
        <v>0</v>
      </c>
      <c r="S71" s="85">
        <f>INDEX(District!AD:AD,MATCH($A71&amp;$A$6,District!$J:$J,0))</f>
        <v>0.25</v>
      </c>
      <c r="T71" s="85">
        <f>INDEX(District!K:K,MATCH($A71&amp;$A$6,District!$J:$J,0))</f>
        <v>0.238095238095238</v>
      </c>
      <c r="U71" s="85">
        <f>INDEX(District!Q:Q,MATCH($A71&amp;$A$6,District!$J:$J,0))</f>
        <v>8.3333333333333301E-2</v>
      </c>
      <c r="V71" s="85">
        <f>INDEX(District!P:P,MATCH($A71&amp;$A$6,District!$J:$J,0))</f>
        <v>3.2786885245901599E-2</v>
      </c>
      <c r="W71" s="85">
        <f>INDEX(District!V:V,MATCH($A71&amp;$A$6,District!$J:$J,0))</f>
        <v>9.0909090909090898E-2</v>
      </c>
      <c r="X71" s="85">
        <f>INDEX(District!U:U,MATCH($A71&amp;$A$6,District!$J:$J,0))</f>
        <v>0</v>
      </c>
      <c r="Y71" s="85">
        <f>INDEX(District!S:S,MATCH($A71&amp;$A$6,District!$J:$J,0))</f>
        <v>2.5000000000000001E-2</v>
      </c>
    </row>
    <row r="72" spans="1:25" x14ac:dyDescent="0.35">
      <c r="A72" t="s">
        <v>198</v>
      </c>
      <c r="B72" s="85">
        <f>INDEX(District!M:M,MATCH($A72&amp;$A$6,District!$J:$J,0))</f>
        <v>0.92307692307692302</v>
      </c>
      <c r="C72" s="86">
        <f>INDEX(District!AA:AA,MATCH($A72&amp;$A$6,District!$J:$J,0))</f>
        <v>1</v>
      </c>
      <c r="D72" s="86">
        <f>INDEX(District!AE:AE,MATCH($A72&amp;$A$6,District!$J:$J,0))</f>
        <v>1</v>
      </c>
      <c r="E72" s="86">
        <f>INDEX(District!T:T,MATCH($A72&amp;$A$6,District!$J:$J,0))</f>
        <v>0.92592592592592604</v>
      </c>
      <c r="F72" s="86">
        <f>INDEX(District!AB:AB,MATCH($A72&amp;$A$6,District!$J:$J,0))</f>
        <v>0.94444444444444497</v>
      </c>
      <c r="G72" s="86">
        <f>INDEX(District!AC:AC,MATCH($A72&amp;$A$6,District!$J:$J,0))</f>
        <v>1</v>
      </c>
      <c r="H72" s="86">
        <f>INDEX(District!Z:Z,MATCH($A72&amp;$A$6,District!$J:$J,0))</f>
        <v>0.91304347826086996</v>
      </c>
      <c r="I72" s="86">
        <f>INDEX(District!O:O,MATCH($A72&amp;$A$6,District!$J:$J,0))</f>
        <v>0.66666666666666696</v>
      </c>
      <c r="J72" s="86">
        <f>INDEX(District!AG:AG,MATCH($A72&amp;$A$6,District!$J:$J,0))</f>
        <v>0.94117647058823495</v>
      </c>
      <c r="K72" s="86">
        <f>INDEX(District!W:W,MATCH($A72&amp;$A$6,District!$J:$J,0))</f>
        <v>0.84210526315789502</v>
      </c>
      <c r="L72" s="86">
        <f>INDEX(District!L:L,MATCH($A72&amp;$A$6,District!$J:$J,0))</f>
        <v>0.8</v>
      </c>
      <c r="M72" s="86">
        <f>INDEX(District!Y:Y,MATCH($A72&amp;$A$6,District!$J:$J,0))</f>
        <v>0.96923076923076901</v>
      </c>
      <c r="N72" s="86">
        <f>INDEX(District!X:X,MATCH($A72&amp;$A$6,District!$J:$J,0))</f>
        <v>0.94285714285714295</v>
      </c>
      <c r="O72" s="86">
        <f>INDEX(District!AC:AC,MATCH($A72&amp;$A$6,District!$J:$J,0))</f>
        <v>1</v>
      </c>
      <c r="P72" s="86">
        <f>INDEX(District!AF:AF,MATCH($A72&amp;$A$6,District!$J:$J,0))</f>
        <v>0.625</v>
      </c>
      <c r="Q72" s="86">
        <f>INDEX(District!R:R,MATCH($A72&amp;$A$6,District!$J:$J,0))</f>
        <v>1</v>
      </c>
      <c r="R72" s="86">
        <f>INDEX(District!AH:AH,MATCH($A72&amp;$A$6,District!$J:$J,0))</f>
        <v>1</v>
      </c>
      <c r="S72" s="86">
        <f>INDEX(District!AD:AD,MATCH($A72&amp;$A$6,District!$J:$J,0))</f>
        <v>0.75</v>
      </c>
      <c r="T72" s="86">
        <f>INDEX(District!K:K,MATCH($A72&amp;$A$6,District!$J:$J,0))</f>
        <v>0.76190476190476197</v>
      </c>
      <c r="U72" s="86">
        <f>INDEX(District!Q:Q,MATCH($A72&amp;$A$6,District!$J:$J,0))</f>
        <v>0.91666666666666696</v>
      </c>
      <c r="V72" s="86">
        <f>INDEX(District!P:P,MATCH($A72&amp;$A$6,District!$J:$J,0))</f>
        <v>0.95081967213114804</v>
      </c>
      <c r="W72" s="86">
        <f>INDEX(District!V:V,MATCH($A72&amp;$A$6,District!$J:$J,0))</f>
        <v>0.90909090909090895</v>
      </c>
      <c r="X72" s="86">
        <f>INDEX(District!U:U,MATCH($A72&amp;$A$6,District!$J:$J,0))</f>
        <v>1</v>
      </c>
      <c r="Y72" s="86">
        <f>INDEX(District!S:S,MATCH($A72&amp;$A$6,District!$J:$J,0))</f>
        <v>0.97499999999999998</v>
      </c>
    </row>
    <row r="73" spans="1:25" x14ac:dyDescent="0.35">
      <c r="A73" t="s">
        <v>196</v>
      </c>
      <c r="B73" s="85">
        <f>INDEX(District!M:M,MATCH($A73&amp;$A$6,District!$J:$J,0))</f>
        <v>0</v>
      </c>
      <c r="C73" s="86">
        <f>INDEX(District!AA:AA,MATCH($A73&amp;$A$6,District!$J:$J,0))</f>
        <v>0</v>
      </c>
      <c r="D73" s="86">
        <f>INDEX(District!AE:AE,MATCH($A73&amp;$A$6,District!$J:$J,0))</f>
        <v>0</v>
      </c>
      <c r="E73" s="86">
        <f>INDEX(District!T:T,MATCH($A73&amp;$A$6,District!$J:$J,0))</f>
        <v>0</v>
      </c>
      <c r="F73" s="86">
        <f>INDEX(District!AB:AB,MATCH($A73&amp;$A$6,District!$J:$J,0))</f>
        <v>0</v>
      </c>
      <c r="G73" s="86">
        <f>INDEX(District!AC:AC,MATCH($A73&amp;$A$6,District!$J:$J,0))</f>
        <v>0</v>
      </c>
      <c r="H73" s="86">
        <f>INDEX(District!Z:Z,MATCH($A73&amp;$A$6,District!$J:$J,0))</f>
        <v>0</v>
      </c>
      <c r="I73" s="86">
        <f>INDEX(District!O:O,MATCH($A73&amp;$A$6,District!$J:$J,0))</f>
        <v>0</v>
      </c>
      <c r="J73" s="86">
        <f>INDEX(District!AG:AG,MATCH($A73&amp;$A$6,District!$J:$J,0))</f>
        <v>0</v>
      </c>
      <c r="K73" s="86">
        <f>INDEX(District!W:W,MATCH($A73&amp;$A$6,District!$J:$J,0))</f>
        <v>0</v>
      </c>
      <c r="L73" s="86">
        <f>INDEX(District!L:L,MATCH($A73&amp;$A$6,District!$J:$J,0))</f>
        <v>0</v>
      </c>
      <c r="M73" s="86">
        <f>INDEX(District!Y:Y,MATCH($A73&amp;$A$6,District!$J:$J,0))</f>
        <v>0</v>
      </c>
      <c r="N73" s="86">
        <f>INDEX(District!X:X,MATCH($A73&amp;$A$6,District!$J:$J,0))</f>
        <v>0</v>
      </c>
      <c r="O73" s="86">
        <f>INDEX(District!AC:AC,MATCH($A73&amp;$A$6,District!$J:$J,0))</f>
        <v>0</v>
      </c>
      <c r="P73" s="86">
        <f>INDEX(District!AF:AF,MATCH($A73&amp;$A$6,District!$J:$J,0))</f>
        <v>0</v>
      </c>
      <c r="Q73" s="86">
        <f>INDEX(District!R:R,MATCH($A73&amp;$A$6,District!$J:$J,0))</f>
        <v>0</v>
      </c>
      <c r="R73" s="86">
        <f>INDEX(District!AH:AH,MATCH($A73&amp;$A$6,District!$J:$J,0))</f>
        <v>0</v>
      </c>
      <c r="S73" s="86">
        <f>INDEX(District!AD:AD,MATCH($A73&amp;$A$6,District!$J:$J,0))</f>
        <v>0</v>
      </c>
      <c r="T73" s="86">
        <f>INDEX(District!K:K,MATCH($A73&amp;$A$6,District!$J:$J,0))</f>
        <v>0</v>
      </c>
      <c r="U73" s="86">
        <f>INDEX(District!Q:Q,MATCH($A73&amp;$A$6,District!$J:$J,0))</f>
        <v>0</v>
      </c>
      <c r="V73" s="86">
        <f>INDEX(District!P:P,MATCH($A73&amp;$A$6,District!$J:$J,0))</f>
        <v>0</v>
      </c>
      <c r="W73" s="86">
        <f>INDEX(District!V:V,MATCH($A73&amp;$A$6,District!$J:$J,0))</f>
        <v>0</v>
      </c>
      <c r="X73" s="86">
        <f>INDEX(District!U:U,MATCH($A73&amp;$A$6,District!$J:$J,0))</f>
        <v>0</v>
      </c>
      <c r="Y73" s="86">
        <f>INDEX(District!S:S,MATCH($A73&amp;$A$6,District!$J:$J,0))</f>
        <v>0</v>
      </c>
    </row>
    <row r="74" spans="1:25" x14ac:dyDescent="0.35">
      <c r="A74" s="47" t="s">
        <v>197</v>
      </c>
      <c r="B74" s="85">
        <f>INDEX(District!M:M,MATCH($A74&amp;$A$6,District!$J:$J,0))</f>
        <v>0</v>
      </c>
      <c r="C74" s="86">
        <f>INDEX(District!AA:AA,MATCH($A74&amp;$A$6,District!$J:$J,0))</f>
        <v>0</v>
      </c>
      <c r="D74" s="86">
        <f>INDEX(District!AE:AE,MATCH($A74&amp;$A$6,District!$J:$J,0))</f>
        <v>0</v>
      </c>
      <c r="E74" s="86">
        <f>INDEX(District!T:T,MATCH($A74&amp;$A$6,District!$J:$J,0))</f>
        <v>0</v>
      </c>
      <c r="F74" s="86">
        <f>INDEX(District!AB:AB,MATCH($A74&amp;$A$6,District!$J:$J,0))</f>
        <v>0</v>
      </c>
      <c r="G74" s="86">
        <f>INDEX(District!AC:AC,MATCH($A74&amp;$A$6,District!$J:$J,0))</f>
        <v>0</v>
      </c>
      <c r="H74" s="86">
        <f>INDEX(District!Z:Z,MATCH($A74&amp;$A$6,District!$J:$J,0))</f>
        <v>0</v>
      </c>
      <c r="I74" s="86">
        <f>INDEX(District!O:O,MATCH($A74&amp;$A$6,District!$J:$J,0))</f>
        <v>0</v>
      </c>
      <c r="J74" s="86">
        <f>INDEX(District!AG:AG,MATCH($A74&amp;$A$6,District!$J:$J,0))</f>
        <v>0</v>
      </c>
      <c r="K74" s="86">
        <f>INDEX(District!W:W,MATCH($A74&amp;$A$6,District!$J:$J,0))</f>
        <v>0</v>
      </c>
      <c r="L74" s="86">
        <f>INDEX(District!L:L,MATCH($A74&amp;$A$6,District!$J:$J,0))</f>
        <v>0</v>
      </c>
      <c r="M74" s="86">
        <f>INDEX(District!Y:Y,MATCH($A74&amp;$A$6,District!$J:$J,0))</f>
        <v>0</v>
      </c>
      <c r="N74" s="86">
        <f>INDEX(District!X:X,MATCH($A74&amp;$A$6,District!$J:$J,0))</f>
        <v>0</v>
      </c>
      <c r="O74" s="86">
        <f>INDEX(District!AC:AC,MATCH($A74&amp;$A$6,District!$J:$J,0))</f>
        <v>0</v>
      </c>
      <c r="P74" s="86">
        <f>INDEX(District!AF:AF,MATCH($A74&amp;$A$6,District!$J:$J,0))</f>
        <v>0</v>
      </c>
      <c r="Q74" s="86">
        <f>INDEX(District!R:R,MATCH($A74&amp;$A$6,District!$J:$J,0))</f>
        <v>0</v>
      </c>
      <c r="R74" s="86">
        <f>INDEX(District!AH:AH,MATCH($A74&amp;$A$6,District!$J:$J,0))</f>
        <v>0</v>
      </c>
      <c r="S74" s="86">
        <f>INDEX(District!AD:AD,MATCH($A74&amp;$A$6,District!$J:$J,0))</f>
        <v>0</v>
      </c>
      <c r="T74" s="86">
        <f>INDEX(District!K:K,MATCH($A74&amp;$A$6,District!$J:$J,0))</f>
        <v>0</v>
      </c>
      <c r="U74" s="86">
        <f>INDEX(District!Q:Q,MATCH($A74&amp;$A$6,District!$J:$J,0))</f>
        <v>0</v>
      </c>
      <c r="V74" s="86">
        <f>INDEX(District!P:P,MATCH($A74&amp;$A$6,District!$J:$J,0))</f>
        <v>1.63934426229508E-2</v>
      </c>
      <c r="W74" s="86">
        <f>INDEX(District!V:V,MATCH($A74&amp;$A$6,District!$J:$J,0))</f>
        <v>0</v>
      </c>
      <c r="X74" s="86">
        <f>INDEX(District!U:U,MATCH($A74&amp;$A$6,District!$J:$J,0))</f>
        <v>0</v>
      </c>
      <c r="Y74" s="86">
        <f>INDEX(District!S:S,MATCH($A74&amp;$A$6,District!$J:$J,0))</f>
        <v>0</v>
      </c>
    </row>
    <row r="78" spans="1:25" x14ac:dyDescent="0.35">
      <c r="A78" s="33" t="s">
        <v>201</v>
      </c>
      <c r="B78" s="34"/>
    </row>
    <row r="79" spans="1:25" x14ac:dyDescent="0.35">
      <c r="A79" s="105" t="s">
        <v>284</v>
      </c>
      <c r="B79" s="32"/>
    </row>
    <row r="80" spans="1:25" x14ac:dyDescent="0.35">
      <c r="A80" s="31"/>
      <c r="B80" s="36" t="s">
        <v>51</v>
      </c>
      <c r="C80" s="55" t="s">
        <v>54</v>
      </c>
      <c r="D80" s="55" t="s">
        <v>55</v>
      </c>
      <c r="E80" s="55" t="s">
        <v>50</v>
      </c>
      <c r="F80" s="55" t="s">
        <v>68</v>
      </c>
      <c r="G80" s="55" t="s">
        <v>52</v>
      </c>
      <c r="H80" s="55" t="s">
        <v>56</v>
      </c>
      <c r="I80" s="55" t="s">
        <v>69</v>
      </c>
      <c r="J80" s="55" t="s">
        <v>70</v>
      </c>
      <c r="K80" s="55" t="s">
        <v>71</v>
      </c>
      <c r="L80" s="55" t="s">
        <v>72</v>
      </c>
      <c r="M80" s="55" t="s">
        <v>73</v>
      </c>
      <c r="N80" s="55" t="s">
        <v>57</v>
      </c>
      <c r="O80" s="55" t="s">
        <v>74</v>
      </c>
      <c r="P80" s="55" t="s">
        <v>60</v>
      </c>
      <c r="Q80" s="55" t="s">
        <v>75</v>
      </c>
      <c r="R80" s="55" t="s">
        <v>76</v>
      </c>
      <c r="S80" s="55" t="s">
        <v>77</v>
      </c>
      <c r="T80" s="55" t="s">
        <v>78</v>
      </c>
      <c r="U80" s="55" t="s">
        <v>79</v>
      </c>
      <c r="V80" s="55" t="s">
        <v>58</v>
      </c>
      <c r="W80" s="55" t="s">
        <v>80</v>
      </c>
      <c r="X80" s="55" t="s">
        <v>53</v>
      </c>
      <c r="Y80" s="55" t="s">
        <v>59</v>
      </c>
    </row>
    <row r="81" spans="1:25" x14ac:dyDescent="0.35">
      <c r="A81" s="47" t="s">
        <v>205</v>
      </c>
      <c r="B81" s="85">
        <f>INDEX(District!M:M,MATCH($A81&amp;$A$6,District!$J:$J,0))</f>
        <v>0.102564102564103</v>
      </c>
      <c r="C81" s="85">
        <f>INDEX(District!AA:AA,MATCH($A81&amp;$A$6,District!$J:$J,0))</f>
        <v>0.5</v>
      </c>
      <c r="D81" s="85">
        <f>INDEX(District!AE:AE,MATCH($A81&amp;$A$6,District!$J:$J,0))</f>
        <v>0</v>
      </c>
      <c r="E81" s="85">
        <f>INDEX(District!T:T,MATCH($A81&amp;$A$6,District!$J:$J,0))</f>
        <v>3.7037037037037E-2</v>
      </c>
      <c r="F81" s="85">
        <f>INDEX(District!AB:AB,MATCH($A81&amp;$A$6,District!$J:$J,0))</f>
        <v>0</v>
      </c>
      <c r="G81" s="85">
        <f>INDEX(District!AC:AC,MATCH($A81&amp;$A$6,District!$J:$J,0))</f>
        <v>0</v>
      </c>
      <c r="H81" s="85">
        <f>INDEX(District!Z:Z,MATCH($A81&amp;$A$6,District!$J:$J,0))</f>
        <v>0.78260869565217395</v>
      </c>
      <c r="I81" s="85">
        <f>INDEX(District!O:O,MATCH($A81&amp;$A$6,District!$J:$J,0))</f>
        <v>0</v>
      </c>
      <c r="J81" s="85">
        <f>INDEX(District!AG:AG,MATCH($A81&amp;$A$6,District!$J:$J,0))</f>
        <v>0.14705882352941199</v>
      </c>
      <c r="K81" s="85">
        <f>INDEX(District!W:W,MATCH($A81&amp;$A$6,District!$J:$J,0))</f>
        <v>0</v>
      </c>
      <c r="L81" s="85">
        <f>INDEX(District!L:L,MATCH($A81&amp;$A$6,District!$J:$J,0))</f>
        <v>0</v>
      </c>
      <c r="M81" s="85">
        <f>INDEX(District!Y:Y,MATCH($A81&amp;$A$6,District!$J:$J,0))</f>
        <v>4.6153846153846101E-2</v>
      </c>
      <c r="N81" s="85">
        <f>INDEX(District!X:X,MATCH($A81&amp;$A$6,District!$J:$J,0))</f>
        <v>5.7142857142857099E-2</v>
      </c>
      <c r="O81" s="85">
        <f>INDEX(District!AC:AC,MATCH($A81&amp;$A$6,District!$J:$J,0))</f>
        <v>0</v>
      </c>
      <c r="P81" s="85">
        <f>INDEX(District!AF:AF,MATCH($A81&amp;$A$6,District!$J:$J,0))</f>
        <v>0.125</v>
      </c>
      <c r="Q81" s="85">
        <f>INDEX(District!R:R,MATCH($A81&amp;$A$6,District!$J:$J,0))</f>
        <v>0</v>
      </c>
      <c r="R81" s="85">
        <f>INDEX(District!AH:AH,MATCH($A81&amp;$A$6,District!$J:$J,0))</f>
        <v>0</v>
      </c>
      <c r="S81" s="85">
        <f>INDEX(District!AD:AD,MATCH($A81&amp;$A$6,District!$J:$J,0))</f>
        <v>0.125</v>
      </c>
      <c r="T81" s="85">
        <f>INDEX(District!K:K,MATCH($A81&amp;$A$6,District!$J:$J,0))</f>
        <v>0</v>
      </c>
      <c r="U81" s="85">
        <f>INDEX(District!Q:Q,MATCH($A81&amp;$A$6,District!$J:$J,0))</f>
        <v>8.3333333333333301E-2</v>
      </c>
      <c r="V81" s="85">
        <f>INDEX(District!P:P,MATCH($A81&amp;$A$6,District!$J:$J,0))</f>
        <v>0.114754098360656</v>
      </c>
      <c r="W81" s="85">
        <f>INDEX(District!V:V,MATCH($A81&amp;$A$6,District!$J:$J,0))</f>
        <v>9.0909090909090898E-2</v>
      </c>
      <c r="X81" s="85">
        <f>INDEX(District!U:U,MATCH($A81&amp;$A$6,District!$J:$J,0))</f>
        <v>0.125</v>
      </c>
      <c r="Y81" s="85">
        <f>INDEX(District!S:S,MATCH($A81&amp;$A$6,District!$J:$J,0))</f>
        <v>0.2</v>
      </c>
    </row>
    <row r="82" spans="1:25" x14ac:dyDescent="0.35">
      <c r="A82" t="s">
        <v>204</v>
      </c>
      <c r="B82" s="85">
        <f>INDEX(District!M:M,MATCH($A82&amp;$A$6,District!$J:$J,0))</f>
        <v>0.89743589743589702</v>
      </c>
      <c r="C82" s="86">
        <f>INDEX(District!AA:AA,MATCH($A82&amp;$A$6,District!$J:$J,0))</f>
        <v>0.5</v>
      </c>
      <c r="D82" s="86">
        <f>INDEX(District!AE:AE,MATCH($A82&amp;$A$6,District!$J:$J,0))</f>
        <v>1</v>
      </c>
      <c r="E82" s="86">
        <f>INDEX(District!T:T,MATCH($A82&amp;$A$6,District!$J:$J,0))</f>
        <v>0.96296296296296302</v>
      </c>
      <c r="F82" s="86">
        <f>INDEX(District!AB:AB,MATCH($A82&amp;$A$6,District!$J:$J,0))</f>
        <v>1</v>
      </c>
      <c r="G82" s="86">
        <f>INDEX(District!AC:AC,MATCH($A82&amp;$A$6,District!$J:$J,0))</f>
        <v>0.875</v>
      </c>
      <c r="H82" s="86">
        <f>INDEX(District!Z:Z,MATCH($A82&amp;$A$6,District!$J:$J,0))</f>
        <v>0.217391304347826</v>
      </c>
      <c r="I82" s="86">
        <f>INDEX(District!O:O,MATCH($A82&amp;$A$6,District!$J:$J,0))</f>
        <v>1</v>
      </c>
      <c r="J82" s="86">
        <f>INDEX(District!AG:AG,MATCH($A82&amp;$A$6,District!$J:$J,0))</f>
        <v>0.85294117647058798</v>
      </c>
      <c r="K82" s="86">
        <f>INDEX(District!W:W,MATCH($A82&amp;$A$6,District!$J:$J,0))</f>
        <v>0.94736842105263197</v>
      </c>
      <c r="L82" s="86">
        <f>INDEX(District!L:L,MATCH($A82&amp;$A$6,District!$J:$J,0))</f>
        <v>1</v>
      </c>
      <c r="M82" s="86">
        <f>INDEX(District!Y:Y,MATCH($A82&amp;$A$6,District!$J:$J,0))</f>
        <v>0.95384615384615401</v>
      </c>
      <c r="N82" s="86">
        <f>INDEX(District!X:X,MATCH($A82&amp;$A$6,District!$J:$J,0))</f>
        <v>0.94285714285714295</v>
      </c>
      <c r="O82" s="86">
        <f>INDEX(District!AC:AC,MATCH($A82&amp;$A$6,District!$J:$J,0))</f>
        <v>0.875</v>
      </c>
      <c r="P82" s="86">
        <f>INDEX(District!AF:AF,MATCH($A82&amp;$A$6,District!$J:$J,0))</f>
        <v>0.875</v>
      </c>
      <c r="Q82" s="86">
        <f>INDEX(District!R:R,MATCH($A82&amp;$A$6,District!$J:$J,0))</f>
        <v>1</v>
      </c>
      <c r="R82" s="86">
        <f>INDEX(District!AH:AH,MATCH($A82&amp;$A$6,District!$J:$J,0))</f>
        <v>0.88888888888888895</v>
      </c>
      <c r="S82" s="86">
        <f>INDEX(District!AD:AD,MATCH($A82&amp;$A$6,District!$J:$J,0))</f>
        <v>0.875</v>
      </c>
      <c r="T82" s="86">
        <f>INDEX(District!K:K,MATCH($A82&amp;$A$6,District!$J:$J,0))</f>
        <v>1</v>
      </c>
      <c r="U82" s="86">
        <f>INDEX(District!Q:Q,MATCH($A82&amp;$A$6,District!$J:$J,0))</f>
        <v>0.91666666666666696</v>
      </c>
      <c r="V82" s="86">
        <f>INDEX(District!P:P,MATCH($A82&amp;$A$6,District!$J:$J,0))</f>
        <v>0.88524590163934402</v>
      </c>
      <c r="W82" s="86">
        <f>INDEX(District!V:V,MATCH($A82&amp;$A$6,District!$J:$J,0))</f>
        <v>0.90909090909090895</v>
      </c>
      <c r="X82" s="86">
        <f>INDEX(District!U:U,MATCH($A82&amp;$A$6,District!$J:$J,0))</f>
        <v>0.875</v>
      </c>
      <c r="Y82" s="86">
        <f>INDEX(District!S:S,MATCH($A82&amp;$A$6,District!$J:$J,0))</f>
        <v>0.8</v>
      </c>
    </row>
    <row r="83" spans="1:25" x14ac:dyDescent="0.35">
      <c r="A83" s="49" t="s">
        <v>202</v>
      </c>
      <c r="B83" s="85">
        <f>INDEX(District!M:M,MATCH($A83&amp;$A$6,District!$J:$J,0))</f>
        <v>0</v>
      </c>
      <c r="C83" s="86">
        <f>INDEX(District!AA:AA,MATCH($A83&amp;$A$6,District!$J:$J,0))</f>
        <v>0</v>
      </c>
      <c r="D83" s="86">
        <f>INDEX(District!AE:AE,MATCH($A83&amp;$A$6,District!$J:$J,0))</f>
        <v>0</v>
      </c>
      <c r="E83" s="86">
        <f>INDEX(District!T:T,MATCH($A83&amp;$A$6,District!$J:$J,0))</f>
        <v>0</v>
      </c>
      <c r="F83" s="86">
        <f>INDEX(District!AB:AB,MATCH($A83&amp;$A$6,District!$J:$J,0))</f>
        <v>0</v>
      </c>
      <c r="G83" s="86">
        <f>INDEX(District!AC:AC,MATCH($A83&amp;$A$6,District!$J:$J,0))</f>
        <v>0</v>
      </c>
      <c r="H83" s="86">
        <f>INDEX(District!Z:Z,MATCH($A83&amp;$A$6,District!$J:$J,0))</f>
        <v>0</v>
      </c>
      <c r="I83" s="86">
        <f>INDEX(District!O:O,MATCH($A83&amp;$A$6,District!$J:$J,0))</f>
        <v>0</v>
      </c>
      <c r="J83" s="86">
        <f>INDEX(District!AG:AG,MATCH($A83&amp;$A$6,District!$J:$J,0))</f>
        <v>0</v>
      </c>
      <c r="K83" s="86">
        <f>INDEX(District!W:W,MATCH($A83&amp;$A$6,District!$J:$J,0))</f>
        <v>0</v>
      </c>
      <c r="L83" s="86">
        <f>INDEX(District!L:L,MATCH($A83&amp;$A$6,District!$J:$J,0))</f>
        <v>0</v>
      </c>
      <c r="M83" s="86">
        <f>INDEX(District!Y:Y,MATCH($A83&amp;$A$6,District!$J:$J,0))</f>
        <v>0</v>
      </c>
      <c r="N83" s="86">
        <f>INDEX(District!X:X,MATCH($A83&amp;$A$6,District!$J:$J,0))</f>
        <v>0</v>
      </c>
      <c r="O83" s="86">
        <f>INDEX(District!AC:AC,MATCH($A83&amp;$A$6,District!$J:$J,0))</f>
        <v>0</v>
      </c>
      <c r="P83" s="86">
        <f>INDEX(District!AF:AF,MATCH($A83&amp;$A$6,District!$J:$J,0))</f>
        <v>0</v>
      </c>
      <c r="Q83" s="86">
        <f>INDEX(District!R:R,MATCH($A83&amp;$A$6,District!$J:$J,0))</f>
        <v>0</v>
      </c>
      <c r="R83" s="86">
        <f>INDEX(District!AH:AH,MATCH($A83&amp;$A$6,District!$J:$J,0))</f>
        <v>0</v>
      </c>
      <c r="S83" s="86">
        <f>INDEX(District!AD:AD,MATCH($A83&amp;$A$6,District!$J:$J,0))</f>
        <v>0</v>
      </c>
      <c r="T83" s="86">
        <f>INDEX(District!K:K,MATCH($A83&amp;$A$6,District!$J:$J,0))</f>
        <v>0</v>
      </c>
      <c r="U83" s="86">
        <f>INDEX(District!Q:Q,MATCH($A83&amp;$A$6,District!$J:$J,0))</f>
        <v>0</v>
      </c>
      <c r="V83" s="86">
        <f>INDEX(District!P:P,MATCH($A83&amp;$A$6,District!$J:$J,0))</f>
        <v>0</v>
      </c>
      <c r="W83" s="86">
        <f>INDEX(District!V:V,MATCH($A83&amp;$A$6,District!$J:$J,0))</f>
        <v>0</v>
      </c>
      <c r="X83" s="86">
        <f>INDEX(District!U:U,MATCH($A83&amp;$A$6,District!$J:$J,0))</f>
        <v>0</v>
      </c>
      <c r="Y83" s="86">
        <f>INDEX(District!S:S,MATCH($A83&amp;$A$6,District!$J:$J,0))</f>
        <v>0</v>
      </c>
    </row>
    <row r="84" spans="1:25" x14ac:dyDescent="0.35">
      <c r="A84" t="s">
        <v>203</v>
      </c>
      <c r="B84" s="85">
        <f>INDEX(District!M:M,MATCH($A84&amp;$A$6,District!$J:$J,0))</f>
        <v>0</v>
      </c>
      <c r="C84" s="86">
        <f>INDEX(District!AA:AA,MATCH($A84&amp;$A$6,District!$J:$J,0))</f>
        <v>0</v>
      </c>
      <c r="D84" s="86">
        <f>INDEX(District!AE:AE,MATCH($A84&amp;$A$6,District!$J:$J,0))</f>
        <v>0</v>
      </c>
      <c r="E84" s="86">
        <f>INDEX(District!T:T,MATCH($A84&amp;$A$6,District!$J:$J,0))</f>
        <v>0</v>
      </c>
      <c r="F84" s="86">
        <f>INDEX(District!AB:AB,MATCH($A84&amp;$A$6,District!$J:$J,0))</f>
        <v>0</v>
      </c>
      <c r="G84" s="86">
        <f>INDEX(District!AC:AC,MATCH($A84&amp;$A$6,District!$J:$J,0))</f>
        <v>0.125</v>
      </c>
      <c r="H84" s="86">
        <f>INDEX(District!Z:Z,MATCH($A84&amp;$A$6,District!$J:$J,0))</f>
        <v>0</v>
      </c>
      <c r="I84" s="86">
        <f>INDEX(District!O:O,MATCH($A84&amp;$A$6,District!$J:$J,0))</f>
        <v>0</v>
      </c>
      <c r="J84" s="86">
        <f>INDEX(District!AG:AG,MATCH($A84&amp;$A$6,District!$J:$J,0))</f>
        <v>0</v>
      </c>
      <c r="K84" s="86">
        <f>INDEX(District!W:W,MATCH($A84&amp;$A$6,District!$J:$J,0))</f>
        <v>5.2631578947368397E-2</v>
      </c>
      <c r="L84" s="86">
        <f>INDEX(District!L:L,MATCH($A84&amp;$A$6,District!$J:$J,0))</f>
        <v>0</v>
      </c>
      <c r="M84" s="86">
        <f>INDEX(District!Y:Y,MATCH($A84&amp;$A$6,District!$J:$J,0))</f>
        <v>0</v>
      </c>
      <c r="N84" s="86">
        <f>INDEX(District!X:X,MATCH($A84&amp;$A$6,District!$J:$J,0))</f>
        <v>0</v>
      </c>
      <c r="O84" s="86">
        <f>INDEX(District!AC:AC,MATCH($A84&amp;$A$6,District!$J:$J,0))</f>
        <v>0.125</v>
      </c>
      <c r="P84" s="86">
        <f>INDEX(District!AF:AF,MATCH($A84&amp;$A$6,District!$J:$J,0))</f>
        <v>0</v>
      </c>
      <c r="Q84" s="86">
        <f>INDEX(District!R:R,MATCH($A84&amp;$A$6,District!$J:$J,0))</f>
        <v>0</v>
      </c>
      <c r="R84" s="86">
        <f>INDEX(District!AH:AH,MATCH($A84&amp;$A$6,District!$J:$J,0))</f>
        <v>0.11111111111111099</v>
      </c>
      <c r="S84" s="86">
        <f>INDEX(District!AD:AD,MATCH($A84&amp;$A$6,District!$J:$J,0))</f>
        <v>0</v>
      </c>
      <c r="T84" s="86">
        <f>INDEX(District!K:K,MATCH($A84&amp;$A$6,District!$J:$J,0))</f>
        <v>0</v>
      </c>
      <c r="U84" s="86">
        <f>INDEX(District!Q:Q,MATCH($A84&amp;$A$6,District!$J:$J,0))</f>
        <v>0</v>
      </c>
      <c r="V84" s="86">
        <f>INDEX(District!P:P,MATCH($A84&amp;$A$6,District!$J:$J,0))</f>
        <v>0</v>
      </c>
      <c r="W84" s="86">
        <f>INDEX(District!V:V,MATCH($A84&amp;$A$6,District!$J:$J,0))</f>
        <v>0</v>
      </c>
      <c r="X84" s="86">
        <f>INDEX(District!U:U,MATCH($A84&amp;$A$6,District!$J:$J,0))</f>
        <v>0</v>
      </c>
      <c r="Y84" s="86">
        <f>INDEX(District!S:S,MATCH($A84&amp;$A$6,District!$J:$J,0))</f>
        <v>0</v>
      </c>
    </row>
    <row r="86" spans="1:25" x14ac:dyDescent="0.35">
      <c r="A86" s="31"/>
      <c r="B86" s="32"/>
    </row>
    <row r="87" spans="1:25" x14ac:dyDescent="0.35">
      <c r="A87" s="33" t="s">
        <v>233</v>
      </c>
      <c r="B87" s="34"/>
    </row>
    <row r="88" spans="1:25" x14ac:dyDescent="0.35">
      <c r="A88" s="58" t="s">
        <v>232</v>
      </c>
      <c r="B88" s="70"/>
    </row>
    <row r="89" spans="1:25" x14ac:dyDescent="0.35">
      <c r="A89" s="31"/>
      <c r="B89" s="32"/>
    </row>
    <row r="90" spans="1:25" x14ac:dyDescent="0.35">
      <c r="A90" s="31"/>
      <c r="B90" s="36" t="s">
        <v>51</v>
      </c>
      <c r="C90" s="82" t="s">
        <v>54</v>
      </c>
      <c r="D90" s="82" t="s">
        <v>55</v>
      </c>
      <c r="E90" s="82" t="s">
        <v>50</v>
      </c>
      <c r="F90" s="82" t="s">
        <v>68</v>
      </c>
      <c r="G90" s="82" t="s">
        <v>52</v>
      </c>
      <c r="H90" s="82" t="s">
        <v>56</v>
      </c>
      <c r="I90" s="82" t="s">
        <v>69</v>
      </c>
      <c r="J90" s="82" t="s">
        <v>70</v>
      </c>
      <c r="K90" s="82" t="s">
        <v>71</v>
      </c>
      <c r="L90" s="82" t="s">
        <v>72</v>
      </c>
      <c r="M90" s="82" t="s">
        <v>73</v>
      </c>
      <c r="N90" s="82" t="s">
        <v>57</v>
      </c>
      <c r="O90" s="82" t="s">
        <v>74</v>
      </c>
      <c r="P90" s="82" t="s">
        <v>60</v>
      </c>
      <c r="Q90" s="82" t="s">
        <v>75</v>
      </c>
      <c r="R90" s="82" t="s">
        <v>76</v>
      </c>
      <c r="S90" s="82" t="s">
        <v>77</v>
      </c>
      <c r="T90" s="82" t="s">
        <v>78</v>
      </c>
      <c r="U90" s="82" t="s">
        <v>79</v>
      </c>
      <c r="V90" s="82" t="s">
        <v>58</v>
      </c>
      <c r="W90" s="82" t="s">
        <v>80</v>
      </c>
      <c r="X90" s="82" t="s">
        <v>53</v>
      </c>
      <c r="Y90" s="82" t="s">
        <v>59</v>
      </c>
    </row>
    <row r="91" spans="1:25" x14ac:dyDescent="0.35">
      <c r="A91" s="75" t="s">
        <v>234</v>
      </c>
      <c r="B91" s="85">
        <f>INDEX(District!M:M,MATCH($A91&amp;$A$6,District!$J:$J,0))</f>
        <v>0.5</v>
      </c>
      <c r="C91" s="84">
        <f>INDEX(District!AA:AA,MATCH($A91&amp;$A$6,District!$J:$J,0))</f>
        <v>0</v>
      </c>
      <c r="D91" s="84">
        <f>INDEX(District!AE:AE,MATCH($A91&amp;$A$6,District!$J:$J,0))</f>
        <v>0</v>
      </c>
      <c r="E91" s="84">
        <f>INDEX(District!T:T,MATCH($A91&amp;$A$6,District!$J:$J,0))</f>
        <v>0</v>
      </c>
      <c r="F91" s="84">
        <f>INDEX(District!AB:AB,MATCH($A91&amp;$A$6,District!$J:$J,0))</f>
        <v>0</v>
      </c>
      <c r="G91" s="84">
        <f>INDEX(District!AC:AC,MATCH($A91&amp;$A$6,District!$J:$J,0))</f>
        <v>0</v>
      </c>
      <c r="H91" s="84">
        <f>INDEX(District!Z:Z,MATCH($A91&amp;$A$6,District!$J:$J,0))</f>
        <v>0.11111111111111099</v>
      </c>
      <c r="I91" s="84">
        <f>INDEX(District!O:O,MATCH($A91&amp;$A$6,District!$J:$J,0))</f>
        <v>0</v>
      </c>
      <c r="J91" s="84">
        <f>INDEX(District!AG:AG,MATCH($A91&amp;$A$6,District!$J:$J,0))</f>
        <v>0</v>
      </c>
      <c r="K91" s="84">
        <f>INDEX(District!W:W,MATCH($A91&amp;$A$6,District!$J:$J,0))</f>
        <v>0</v>
      </c>
      <c r="L91" s="84">
        <f>INDEX(District!L:L,MATCH($A91&amp;$A$6,District!$J:$J,0))</f>
        <v>0</v>
      </c>
      <c r="M91" s="84">
        <f>INDEX(District!Y:Y,MATCH($A91&amp;$A$6,District!$J:$J,0))</f>
        <v>0.33333333333333298</v>
      </c>
      <c r="N91" s="84">
        <f>INDEX(District!X:X,MATCH($A91&amp;$A$6,District!$J:$J,0))</f>
        <v>0</v>
      </c>
      <c r="O91" s="84">
        <f>INDEX(District!AC:AC,MATCH($A91&amp;$A$6,District!$J:$J,0))</f>
        <v>0</v>
      </c>
      <c r="P91" s="84">
        <f>INDEX(District!AF:AF,MATCH($A91&amp;$A$6,District!$J:$J,0))</f>
        <v>0</v>
      </c>
      <c r="Q91" s="84">
        <f>INDEX(District!R:R,MATCH($A91&amp;$A$6,District!$J:$J,0))</f>
        <v>0</v>
      </c>
      <c r="R91" s="84">
        <f>INDEX(District!AH:AH,MATCH($A91&amp;$A$6,District!$J:$J,0))</f>
        <v>0</v>
      </c>
      <c r="S91" s="84">
        <f>INDEX(District!AD:AD,MATCH($A91&amp;$A$6,District!$J:$J,0))</f>
        <v>0</v>
      </c>
      <c r="T91" s="84">
        <f>INDEX(District!K:K,MATCH($A91&amp;$A$6,District!$J:$J,0))</f>
        <v>0</v>
      </c>
      <c r="U91" s="84">
        <f>INDEX(District!Q:Q,MATCH($A91&amp;$A$6,District!$J:$J,0))</f>
        <v>0</v>
      </c>
      <c r="V91" s="84">
        <f>INDEX(District!P:P,MATCH($A91&amp;$A$6,District!$J:$J,0))</f>
        <v>0</v>
      </c>
      <c r="W91" s="84">
        <f>INDEX(District!V:V,MATCH($A91&amp;$A$6,District!$J:$J,0))</f>
        <v>0</v>
      </c>
      <c r="X91" s="84">
        <f>INDEX(District!U:U,MATCH($A91&amp;$A$6,District!$J:$J,0))</f>
        <v>0</v>
      </c>
      <c r="Y91" s="84">
        <f>INDEX(District!S:S,MATCH($A91&amp;$A$6,District!$J:$J,0))</f>
        <v>0.375</v>
      </c>
    </row>
    <row r="92" spans="1:25" x14ac:dyDescent="0.35">
      <c r="A92" s="75" t="s">
        <v>235</v>
      </c>
      <c r="B92" s="85">
        <f>INDEX(District!M:M,MATCH($A92&amp;$A$6,District!$J:$J,0))</f>
        <v>0</v>
      </c>
      <c r="C92" s="84">
        <f>INDEX(District!AA:AA,MATCH($A92&amp;$A$6,District!$J:$J,0))</f>
        <v>0</v>
      </c>
      <c r="D92" s="84">
        <f>INDEX(District!AE:AE,MATCH($A92&amp;$A$6,District!$J:$J,0))</f>
        <v>0</v>
      </c>
      <c r="E92" s="84">
        <f>INDEX(District!T:T,MATCH($A92&amp;$A$6,District!$J:$J,0))</f>
        <v>0</v>
      </c>
      <c r="F92" s="84">
        <f>INDEX(District!AB:AB,MATCH($A92&amp;$A$6,District!$J:$J,0))</f>
        <v>0</v>
      </c>
      <c r="G92" s="84">
        <f>INDEX(District!AC:AC,MATCH($A92&amp;$A$6,District!$J:$J,0))</f>
        <v>0</v>
      </c>
      <c r="H92" s="84">
        <f>INDEX(District!Z:Z,MATCH($A92&amp;$A$6,District!$J:$J,0))</f>
        <v>0</v>
      </c>
      <c r="I92" s="84">
        <f>INDEX(District!O:O,MATCH($A92&amp;$A$6,District!$J:$J,0))</f>
        <v>0</v>
      </c>
      <c r="J92" s="84">
        <f>INDEX(District!AG:AG,MATCH($A92&amp;$A$6,District!$J:$J,0))</f>
        <v>0</v>
      </c>
      <c r="K92" s="84">
        <f>INDEX(District!W:W,MATCH($A92&amp;$A$6,District!$J:$J,0))</f>
        <v>0</v>
      </c>
      <c r="L92" s="84">
        <f>INDEX(District!L:L,MATCH($A92&amp;$A$6,District!$J:$J,0))</f>
        <v>0</v>
      </c>
      <c r="M92" s="84">
        <f>INDEX(District!Y:Y,MATCH($A92&amp;$A$6,District!$J:$J,0))</f>
        <v>0.33333333333333298</v>
      </c>
      <c r="N92" s="84">
        <f>INDEX(District!X:X,MATCH($A92&amp;$A$6,District!$J:$J,0))</f>
        <v>0</v>
      </c>
      <c r="O92" s="84">
        <f>INDEX(District!AC:AC,MATCH($A92&amp;$A$6,District!$J:$J,0))</f>
        <v>0</v>
      </c>
      <c r="P92" s="84">
        <f>INDEX(District!AF:AF,MATCH($A92&amp;$A$6,District!$J:$J,0))</f>
        <v>0</v>
      </c>
      <c r="Q92" s="84">
        <f>INDEX(District!R:R,MATCH($A92&amp;$A$6,District!$J:$J,0))</f>
        <v>0</v>
      </c>
      <c r="R92" s="84">
        <f>INDEX(District!AH:AH,MATCH($A92&amp;$A$6,District!$J:$J,0))</f>
        <v>0</v>
      </c>
      <c r="S92" s="84">
        <f>INDEX(District!AD:AD,MATCH($A92&amp;$A$6,District!$J:$J,0))</f>
        <v>0</v>
      </c>
      <c r="T92" s="84">
        <f>INDEX(District!K:K,MATCH($A92&amp;$A$6,District!$J:$J,0))</f>
        <v>0</v>
      </c>
      <c r="U92" s="84">
        <f>INDEX(District!Q:Q,MATCH($A92&amp;$A$6,District!$J:$J,0))</f>
        <v>0</v>
      </c>
      <c r="V92" s="84">
        <f>INDEX(District!P:P,MATCH($A92&amp;$A$6,District!$J:$J,0))</f>
        <v>0</v>
      </c>
      <c r="W92" s="84">
        <f>INDEX(District!V:V,MATCH($A92&amp;$A$6,District!$J:$J,0))</f>
        <v>0</v>
      </c>
      <c r="X92" s="84">
        <f>INDEX(District!U:U,MATCH($A92&amp;$A$6,District!$J:$J,0))</f>
        <v>0</v>
      </c>
      <c r="Y92" s="84">
        <f>INDEX(District!S:S,MATCH($A92&amp;$A$6,District!$J:$J,0))</f>
        <v>0</v>
      </c>
    </row>
    <row r="93" spans="1:25" x14ac:dyDescent="0.35">
      <c r="A93" s="75" t="s">
        <v>236</v>
      </c>
      <c r="B93" s="85">
        <f>INDEX(District!M:M,MATCH($A93&amp;$A$6,District!$J:$J,0))</f>
        <v>0</v>
      </c>
      <c r="C93" s="84">
        <f>INDEX(District!AA:AA,MATCH($A93&amp;$A$6,District!$J:$J,0))</f>
        <v>0</v>
      </c>
      <c r="D93" s="84">
        <f>INDEX(District!AE:AE,MATCH($A93&amp;$A$6,District!$J:$J,0))</f>
        <v>0</v>
      </c>
      <c r="E93" s="84">
        <f>INDEX(District!T:T,MATCH($A93&amp;$A$6,District!$J:$J,0))</f>
        <v>0</v>
      </c>
      <c r="F93" s="84">
        <f>INDEX(District!AB:AB,MATCH($A93&amp;$A$6,District!$J:$J,0))</f>
        <v>0</v>
      </c>
      <c r="G93" s="84">
        <f>INDEX(District!AC:AC,MATCH($A93&amp;$A$6,District!$J:$J,0))</f>
        <v>0</v>
      </c>
      <c r="H93" s="84">
        <f>INDEX(District!Z:Z,MATCH($A93&amp;$A$6,District!$J:$J,0))</f>
        <v>0</v>
      </c>
      <c r="I93" s="84">
        <f>INDEX(District!O:O,MATCH($A93&amp;$A$6,District!$J:$J,0))</f>
        <v>0</v>
      </c>
      <c r="J93" s="84">
        <f>INDEX(District!AG:AG,MATCH($A93&amp;$A$6,District!$J:$J,0))</f>
        <v>0</v>
      </c>
      <c r="K93" s="84">
        <f>INDEX(District!W:W,MATCH($A93&amp;$A$6,District!$J:$J,0))</f>
        <v>0</v>
      </c>
      <c r="L93" s="84">
        <f>INDEX(District!L:L,MATCH($A93&amp;$A$6,District!$J:$J,0))</f>
        <v>0</v>
      </c>
      <c r="M93" s="84">
        <f>INDEX(District!Y:Y,MATCH($A93&amp;$A$6,District!$J:$J,0))</f>
        <v>0</v>
      </c>
      <c r="N93" s="84">
        <f>INDEX(District!X:X,MATCH($A93&amp;$A$6,District!$J:$J,0))</f>
        <v>0</v>
      </c>
      <c r="O93" s="84">
        <f>INDEX(District!AC:AC,MATCH($A93&amp;$A$6,District!$J:$J,0))</f>
        <v>0</v>
      </c>
      <c r="P93" s="84">
        <f>INDEX(District!AF:AF,MATCH($A93&amp;$A$6,District!$J:$J,0))</f>
        <v>0</v>
      </c>
      <c r="Q93" s="84">
        <f>INDEX(District!R:R,MATCH($A93&amp;$A$6,District!$J:$J,0))</f>
        <v>0</v>
      </c>
      <c r="R93" s="84">
        <f>INDEX(District!AH:AH,MATCH($A93&amp;$A$6,District!$J:$J,0))</f>
        <v>0</v>
      </c>
      <c r="S93" s="84">
        <f>INDEX(District!AD:AD,MATCH($A93&amp;$A$6,District!$J:$J,0))</f>
        <v>0</v>
      </c>
      <c r="T93" s="84">
        <f>INDEX(District!K:K,MATCH($A93&amp;$A$6,District!$J:$J,0))</f>
        <v>0</v>
      </c>
      <c r="U93" s="84">
        <f>INDEX(District!Q:Q,MATCH($A93&amp;$A$6,District!$J:$J,0))</f>
        <v>0</v>
      </c>
      <c r="V93" s="84">
        <f>INDEX(District!P:P,MATCH($A93&amp;$A$6,District!$J:$J,0))</f>
        <v>0</v>
      </c>
      <c r="W93" s="84">
        <f>INDEX(District!V:V,MATCH($A93&amp;$A$6,District!$J:$J,0))</f>
        <v>0</v>
      </c>
      <c r="X93" s="84">
        <f>INDEX(District!U:U,MATCH($A93&amp;$A$6,District!$J:$J,0))</f>
        <v>0</v>
      </c>
      <c r="Y93" s="84">
        <f>INDEX(District!S:S,MATCH($A93&amp;$A$6,District!$J:$J,0))</f>
        <v>0</v>
      </c>
    </row>
    <row r="94" spans="1:25" x14ac:dyDescent="0.35">
      <c r="A94" s="75" t="s">
        <v>237</v>
      </c>
      <c r="B94" s="85">
        <f>INDEX(District!M:M,MATCH($A94&amp;$A$6,District!$J:$J,0))</f>
        <v>0</v>
      </c>
      <c r="C94" s="84">
        <f>INDEX(District!AA:AA,MATCH($A94&amp;$A$6,District!$J:$J,0))</f>
        <v>0</v>
      </c>
      <c r="D94" s="84">
        <f>INDEX(District!AE:AE,MATCH($A94&amp;$A$6,District!$J:$J,0))</f>
        <v>0</v>
      </c>
      <c r="E94" s="84">
        <f>INDEX(District!T:T,MATCH($A94&amp;$A$6,District!$J:$J,0))</f>
        <v>0</v>
      </c>
      <c r="F94" s="84">
        <f>INDEX(District!AB:AB,MATCH($A94&amp;$A$6,District!$J:$J,0))</f>
        <v>0</v>
      </c>
      <c r="G94" s="84">
        <f>INDEX(District!AC:AC,MATCH($A94&amp;$A$6,District!$J:$J,0))</f>
        <v>0</v>
      </c>
      <c r="H94" s="84">
        <f>INDEX(District!Z:Z,MATCH($A94&amp;$A$6,District!$J:$J,0))</f>
        <v>0</v>
      </c>
      <c r="I94" s="84">
        <f>INDEX(District!O:O,MATCH($A94&amp;$A$6,District!$J:$J,0))</f>
        <v>0</v>
      </c>
      <c r="J94" s="84">
        <f>INDEX(District!AG:AG,MATCH($A94&amp;$A$6,District!$J:$J,0))</f>
        <v>0</v>
      </c>
      <c r="K94" s="84">
        <f>INDEX(District!W:W,MATCH($A94&amp;$A$6,District!$J:$J,0))</f>
        <v>0</v>
      </c>
      <c r="L94" s="84">
        <f>INDEX(District!L:L,MATCH($A94&amp;$A$6,District!$J:$J,0))</f>
        <v>0</v>
      </c>
      <c r="M94" s="84">
        <f>INDEX(District!Y:Y,MATCH($A94&amp;$A$6,District!$J:$J,0))</f>
        <v>0</v>
      </c>
      <c r="N94" s="84">
        <f>INDEX(District!X:X,MATCH($A94&amp;$A$6,District!$J:$J,0))</f>
        <v>0</v>
      </c>
      <c r="O94" s="84">
        <f>INDEX(District!AC:AC,MATCH($A94&amp;$A$6,District!$J:$J,0))</f>
        <v>0</v>
      </c>
      <c r="P94" s="84">
        <f>INDEX(District!AF:AF,MATCH($A94&amp;$A$6,District!$J:$J,0))</f>
        <v>0</v>
      </c>
      <c r="Q94" s="84">
        <f>INDEX(District!R:R,MATCH($A94&amp;$A$6,District!$J:$J,0))</f>
        <v>0</v>
      </c>
      <c r="R94" s="84">
        <f>INDEX(District!AH:AH,MATCH($A94&amp;$A$6,District!$J:$J,0))</f>
        <v>0</v>
      </c>
      <c r="S94" s="84">
        <f>INDEX(District!AD:AD,MATCH($A94&amp;$A$6,District!$J:$J,0))</f>
        <v>0</v>
      </c>
      <c r="T94" s="84">
        <f>INDEX(District!K:K,MATCH($A94&amp;$A$6,District!$J:$J,0))</f>
        <v>0</v>
      </c>
      <c r="U94" s="84">
        <f>INDEX(District!Q:Q,MATCH($A94&amp;$A$6,District!$J:$J,0))</f>
        <v>0</v>
      </c>
      <c r="V94" s="84">
        <f>INDEX(District!P:P,MATCH($A94&amp;$A$6,District!$J:$J,0))</f>
        <v>0.14285714285714299</v>
      </c>
      <c r="W94" s="84">
        <f>INDEX(District!V:V,MATCH($A94&amp;$A$6,District!$J:$J,0))</f>
        <v>0</v>
      </c>
      <c r="X94" s="84">
        <f>INDEX(District!U:U,MATCH($A94&amp;$A$6,District!$J:$J,0))</f>
        <v>0</v>
      </c>
      <c r="Y94" s="84">
        <f>INDEX(District!S:S,MATCH($A94&amp;$A$6,District!$J:$J,0))</f>
        <v>0</v>
      </c>
    </row>
    <row r="95" spans="1:25" x14ac:dyDescent="0.35">
      <c r="A95" s="75" t="s">
        <v>238</v>
      </c>
      <c r="B95" s="85">
        <f>INDEX(District!M:M,MATCH($A95&amp;$A$6,District!$J:$J,0))</f>
        <v>0</v>
      </c>
      <c r="C95" s="84">
        <f>INDEX(District!AA:AA,MATCH($A95&amp;$A$6,District!$J:$J,0))</f>
        <v>0</v>
      </c>
      <c r="D95" s="84">
        <f>INDEX(District!AE:AE,MATCH($A95&amp;$A$6,District!$J:$J,0))</f>
        <v>0</v>
      </c>
      <c r="E95" s="84">
        <f>INDEX(District!T:T,MATCH($A95&amp;$A$6,District!$J:$J,0))</f>
        <v>0</v>
      </c>
      <c r="F95" s="84">
        <f>INDEX(District!AB:AB,MATCH($A95&amp;$A$6,District!$J:$J,0))</f>
        <v>0</v>
      </c>
      <c r="G95" s="84">
        <f>INDEX(District!AC:AC,MATCH($A95&amp;$A$6,District!$J:$J,0))</f>
        <v>0</v>
      </c>
      <c r="H95" s="84">
        <f>INDEX(District!Z:Z,MATCH($A95&amp;$A$6,District!$J:$J,0))</f>
        <v>0</v>
      </c>
      <c r="I95" s="84">
        <f>INDEX(District!O:O,MATCH($A95&amp;$A$6,District!$J:$J,0))</f>
        <v>0</v>
      </c>
      <c r="J95" s="84">
        <f>INDEX(District!AG:AG,MATCH($A95&amp;$A$6,District!$J:$J,0))</f>
        <v>0</v>
      </c>
      <c r="K95" s="84">
        <f>INDEX(District!W:W,MATCH($A95&amp;$A$6,District!$J:$J,0))</f>
        <v>0</v>
      </c>
      <c r="L95" s="84">
        <f>INDEX(District!L:L,MATCH($A95&amp;$A$6,District!$J:$J,0))</f>
        <v>0</v>
      </c>
      <c r="M95" s="84">
        <f>INDEX(District!Y:Y,MATCH($A95&amp;$A$6,District!$J:$J,0))</f>
        <v>0</v>
      </c>
      <c r="N95" s="84">
        <f>INDEX(District!X:X,MATCH($A95&amp;$A$6,District!$J:$J,0))</f>
        <v>0</v>
      </c>
      <c r="O95" s="84">
        <f>INDEX(District!AC:AC,MATCH($A95&amp;$A$6,District!$J:$J,0))</f>
        <v>0</v>
      </c>
      <c r="P95" s="84">
        <f>INDEX(District!AF:AF,MATCH($A95&amp;$A$6,District!$J:$J,0))</f>
        <v>0</v>
      </c>
      <c r="Q95" s="84">
        <f>INDEX(District!R:R,MATCH($A95&amp;$A$6,District!$J:$J,0))</f>
        <v>0</v>
      </c>
      <c r="R95" s="84">
        <f>INDEX(District!AH:AH,MATCH($A95&amp;$A$6,District!$J:$J,0))</f>
        <v>0</v>
      </c>
      <c r="S95" s="84">
        <f>INDEX(District!AD:AD,MATCH($A95&amp;$A$6,District!$J:$J,0))</f>
        <v>0</v>
      </c>
      <c r="T95" s="84">
        <f>INDEX(District!K:K,MATCH($A95&amp;$A$6,District!$J:$J,0))</f>
        <v>0</v>
      </c>
      <c r="U95" s="84">
        <f>INDEX(District!Q:Q,MATCH($A95&amp;$A$6,District!$J:$J,0))</f>
        <v>0</v>
      </c>
      <c r="V95" s="84">
        <f>INDEX(District!P:P,MATCH($A95&amp;$A$6,District!$J:$J,0))</f>
        <v>0</v>
      </c>
      <c r="W95" s="84">
        <f>INDEX(District!V:V,MATCH($A95&amp;$A$6,District!$J:$J,0))</f>
        <v>0</v>
      </c>
      <c r="X95" s="84">
        <f>INDEX(District!U:U,MATCH($A95&amp;$A$6,District!$J:$J,0))</f>
        <v>0</v>
      </c>
      <c r="Y95" s="84">
        <f>INDEX(District!S:S,MATCH($A95&amp;$A$6,District!$J:$J,0))</f>
        <v>0</v>
      </c>
    </row>
    <row r="96" spans="1:25" x14ac:dyDescent="0.35">
      <c r="A96" s="75" t="s">
        <v>239</v>
      </c>
      <c r="B96" s="85">
        <f>INDEX(District!M:M,MATCH($A96&amp;$A$6,District!$J:$J,0))</f>
        <v>0</v>
      </c>
      <c r="C96" s="84">
        <f>INDEX(District!AA:AA,MATCH($A96&amp;$A$6,District!$J:$J,0))</f>
        <v>0</v>
      </c>
      <c r="D96" s="84">
        <f>INDEX(District!AE:AE,MATCH($A96&amp;$A$6,District!$J:$J,0))</f>
        <v>0</v>
      </c>
      <c r="E96" s="84">
        <f>INDEX(District!T:T,MATCH($A96&amp;$A$6,District!$J:$J,0))</f>
        <v>0</v>
      </c>
      <c r="F96" s="84">
        <f>INDEX(District!AB:AB,MATCH($A96&amp;$A$6,District!$J:$J,0))</f>
        <v>0</v>
      </c>
      <c r="G96" s="84">
        <f>INDEX(District!AC:AC,MATCH($A96&amp;$A$6,District!$J:$J,0))</f>
        <v>0</v>
      </c>
      <c r="H96" s="84">
        <f>INDEX(District!Z:Z,MATCH($A96&amp;$A$6,District!$J:$J,0))</f>
        <v>0</v>
      </c>
      <c r="I96" s="84">
        <f>INDEX(District!O:O,MATCH($A96&amp;$A$6,District!$J:$J,0))</f>
        <v>0</v>
      </c>
      <c r="J96" s="84">
        <f>INDEX(District!AG:AG,MATCH($A96&amp;$A$6,District!$J:$J,0))</f>
        <v>0</v>
      </c>
      <c r="K96" s="84">
        <f>INDEX(District!W:W,MATCH($A96&amp;$A$6,District!$J:$J,0))</f>
        <v>0</v>
      </c>
      <c r="L96" s="84">
        <f>INDEX(District!L:L,MATCH($A96&amp;$A$6,District!$J:$J,0))</f>
        <v>0</v>
      </c>
      <c r="M96" s="84">
        <f>INDEX(District!Y:Y,MATCH($A96&amp;$A$6,District!$J:$J,0))</f>
        <v>0</v>
      </c>
      <c r="N96" s="84">
        <f>INDEX(District!X:X,MATCH($A96&amp;$A$6,District!$J:$J,0))</f>
        <v>0</v>
      </c>
      <c r="O96" s="84">
        <f>INDEX(District!AC:AC,MATCH($A96&amp;$A$6,District!$J:$J,0))</f>
        <v>0</v>
      </c>
      <c r="P96" s="84">
        <f>INDEX(District!AF:AF,MATCH($A96&amp;$A$6,District!$J:$J,0))</f>
        <v>0</v>
      </c>
      <c r="Q96" s="84">
        <f>INDEX(District!R:R,MATCH($A96&amp;$A$6,District!$J:$J,0))</f>
        <v>0</v>
      </c>
      <c r="R96" s="84">
        <f>INDEX(District!AH:AH,MATCH($A96&amp;$A$6,District!$J:$J,0))</f>
        <v>0</v>
      </c>
      <c r="S96" s="84">
        <f>INDEX(District!AD:AD,MATCH($A96&amp;$A$6,District!$J:$J,0))</f>
        <v>0</v>
      </c>
      <c r="T96" s="84">
        <f>INDEX(District!K:K,MATCH($A96&amp;$A$6,District!$J:$J,0))</f>
        <v>0</v>
      </c>
      <c r="U96" s="84">
        <f>INDEX(District!Q:Q,MATCH($A96&amp;$A$6,District!$J:$J,0))</f>
        <v>0</v>
      </c>
      <c r="V96" s="84">
        <f>INDEX(District!P:P,MATCH($A96&amp;$A$6,District!$J:$J,0))</f>
        <v>0</v>
      </c>
      <c r="W96" s="84">
        <f>INDEX(District!V:V,MATCH($A96&amp;$A$6,District!$J:$J,0))</f>
        <v>0</v>
      </c>
      <c r="X96" s="84">
        <f>INDEX(District!U:U,MATCH($A96&amp;$A$6,District!$J:$J,0))</f>
        <v>0</v>
      </c>
      <c r="Y96" s="84">
        <f>INDEX(District!S:S,MATCH($A96&amp;$A$6,District!$J:$J,0))</f>
        <v>0</v>
      </c>
    </row>
    <row r="97" spans="1:25" x14ac:dyDescent="0.35">
      <c r="A97" s="75" t="s">
        <v>240</v>
      </c>
      <c r="B97" s="85">
        <f>INDEX(District!M:M,MATCH($A97&amp;$A$6,District!$J:$J,0))</f>
        <v>0.25</v>
      </c>
      <c r="C97" s="85">
        <f>INDEX(District!AA:AA,MATCH($A97&amp;$A$6,District!$J:$J,0))</f>
        <v>0.5</v>
      </c>
      <c r="D97" s="85">
        <f>INDEX(District!AE:AE,MATCH($A97&amp;$A$6,District!$J:$J,0))</f>
        <v>0</v>
      </c>
      <c r="E97" s="85">
        <f>INDEX(District!T:T,MATCH($A97&amp;$A$6,District!$J:$J,0))</f>
        <v>0</v>
      </c>
      <c r="F97" s="85">
        <f>INDEX(District!AB:AB,MATCH($A97&amp;$A$6,District!$J:$J,0))</f>
        <v>0</v>
      </c>
      <c r="G97" s="85">
        <f>INDEX(District!AC:AC,MATCH($A97&amp;$A$6,District!$J:$J,0))</f>
        <v>0</v>
      </c>
      <c r="H97" s="85">
        <f>INDEX(District!Z:Z,MATCH($A97&amp;$A$6,District!$J:$J,0))</f>
        <v>0</v>
      </c>
      <c r="I97" s="85">
        <f>INDEX(District!O:O,MATCH($A97&amp;$A$6,District!$J:$J,0))</f>
        <v>0</v>
      </c>
      <c r="J97" s="85">
        <f>INDEX(District!AG:AG,MATCH($A97&amp;$A$6,District!$J:$J,0))</f>
        <v>1</v>
      </c>
      <c r="K97" s="85">
        <f>INDEX(District!W:W,MATCH($A97&amp;$A$6,District!$J:$J,0))</f>
        <v>0</v>
      </c>
      <c r="L97" s="85">
        <f>INDEX(District!L:L,MATCH($A97&amp;$A$6,District!$J:$J,0))</f>
        <v>0</v>
      </c>
      <c r="M97" s="85">
        <f>INDEX(District!Y:Y,MATCH($A97&amp;$A$6,District!$J:$J,0))</f>
        <v>0.33333333333333298</v>
      </c>
      <c r="N97" s="85">
        <f>INDEX(District!X:X,MATCH($A97&amp;$A$6,District!$J:$J,0))</f>
        <v>0</v>
      </c>
      <c r="O97" s="85">
        <f>INDEX(District!AC:AC,MATCH($A97&amp;$A$6,District!$J:$J,0))</f>
        <v>0</v>
      </c>
      <c r="P97" s="85">
        <f>INDEX(District!AF:AF,MATCH($A97&amp;$A$6,District!$J:$J,0))</f>
        <v>0</v>
      </c>
      <c r="Q97" s="85">
        <f>INDEX(District!R:R,MATCH($A97&amp;$A$6,District!$J:$J,0))</f>
        <v>0</v>
      </c>
      <c r="R97" s="85">
        <f>INDEX(District!AH:AH,MATCH($A97&amp;$A$6,District!$J:$J,0))</f>
        <v>0</v>
      </c>
      <c r="S97" s="85">
        <f>INDEX(District!AD:AD,MATCH($A97&amp;$A$6,District!$J:$J,0))</f>
        <v>0</v>
      </c>
      <c r="T97" s="85">
        <f>INDEX(District!K:K,MATCH($A97&amp;$A$6,District!$J:$J,0))</f>
        <v>0</v>
      </c>
      <c r="U97" s="85">
        <f>INDEX(District!Q:Q,MATCH($A97&amp;$A$6,District!$J:$J,0))</f>
        <v>0</v>
      </c>
      <c r="V97" s="85">
        <f>INDEX(District!P:P,MATCH($A97&amp;$A$6,District!$J:$J,0))</f>
        <v>0.71428571428571397</v>
      </c>
      <c r="W97" s="85">
        <f>INDEX(District!V:V,MATCH($A97&amp;$A$6,District!$J:$J,0))</f>
        <v>0</v>
      </c>
      <c r="X97" s="85">
        <f>INDEX(District!U:U,MATCH($A97&amp;$A$6,District!$J:$J,0))</f>
        <v>0</v>
      </c>
      <c r="Y97" s="85">
        <f>INDEX(District!S:S,MATCH($A97&amp;$A$6,District!$J:$J,0))</f>
        <v>0.375</v>
      </c>
    </row>
    <row r="98" spans="1:25" x14ac:dyDescent="0.35">
      <c r="A98" s="75" t="s">
        <v>241</v>
      </c>
      <c r="B98" s="85">
        <f>INDEX(District!M:M,MATCH($A98&amp;$A$6,District!$J:$J,0))</f>
        <v>0</v>
      </c>
      <c r="C98" s="84">
        <f>INDEX(District!AA:AA,MATCH($A98&amp;$A$6,District!$J:$J,0))</f>
        <v>0</v>
      </c>
      <c r="D98" s="84">
        <f>INDEX(District!AE:AE,MATCH($A98&amp;$A$6,District!$J:$J,0))</f>
        <v>0</v>
      </c>
      <c r="E98" s="84">
        <f>INDEX(District!T:T,MATCH($A98&amp;$A$6,District!$J:$J,0))</f>
        <v>0</v>
      </c>
      <c r="F98" s="84">
        <f>INDEX(District!AB:AB,MATCH($A98&amp;$A$6,District!$J:$J,0))</f>
        <v>0</v>
      </c>
      <c r="G98" s="84">
        <f>INDEX(District!AC:AC,MATCH($A98&amp;$A$6,District!$J:$J,0))</f>
        <v>0</v>
      </c>
      <c r="H98" s="84">
        <f>INDEX(District!Z:Z,MATCH($A98&amp;$A$6,District!$J:$J,0))</f>
        <v>0</v>
      </c>
      <c r="I98" s="84">
        <f>INDEX(District!O:O,MATCH($A98&amp;$A$6,District!$J:$J,0))</f>
        <v>0</v>
      </c>
      <c r="J98" s="84">
        <f>INDEX(District!AG:AG,MATCH($A98&amp;$A$6,District!$J:$J,0))</f>
        <v>0</v>
      </c>
      <c r="K98" s="84">
        <f>INDEX(District!W:W,MATCH($A98&amp;$A$6,District!$J:$J,0))</f>
        <v>0</v>
      </c>
      <c r="L98" s="84">
        <f>INDEX(District!L:L,MATCH($A98&amp;$A$6,District!$J:$J,0))</f>
        <v>0</v>
      </c>
      <c r="M98" s="84">
        <f>INDEX(District!Y:Y,MATCH($A98&amp;$A$6,District!$J:$J,0))</f>
        <v>0.33333333333333298</v>
      </c>
      <c r="N98" s="84">
        <f>INDEX(District!X:X,MATCH($A98&amp;$A$6,District!$J:$J,0))</f>
        <v>0</v>
      </c>
      <c r="O98" s="84">
        <f>INDEX(District!AC:AC,MATCH($A98&amp;$A$6,District!$J:$J,0))</f>
        <v>0</v>
      </c>
      <c r="P98" s="84">
        <f>INDEX(District!AF:AF,MATCH($A98&amp;$A$6,District!$J:$J,0))</f>
        <v>0</v>
      </c>
      <c r="Q98" s="84">
        <f>INDEX(District!R:R,MATCH($A98&amp;$A$6,District!$J:$J,0))</f>
        <v>0</v>
      </c>
      <c r="R98" s="84">
        <f>INDEX(District!AH:AH,MATCH($A98&amp;$A$6,District!$J:$J,0))</f>
        <v>0</v>
      </c>
      <c r="S98" s="84">
        <f>INDEX(District!AD:AD,MATCH($A98&amp;$A$6,District!$J:$J,0))</f>
        <v>0</v>
      </c>
      <c r="T98" s="84">
        <f>INDEX(District!K:K,MATCH($A98&amp;$A$6,District!$J:$J,0))</f>
        <v>0</v>
      </c>
      <c r="U98" s="84">
        <f>INDEX(District!Q:Q,MATCH($A98&amp;$A$6,District!$J:$J,0))</f>
        <v>0</v>
      </c>
      <c r="V98" s="84">
        <f>INDEX(District!P:P,MATCH($A98&amp;$A$6,District!$J:$J,0))</f>
        <v>0</v>
      </c>
      <c r="W98" s="84">
        <f>INDEX(District!V:V,MATCH($A98&amp;$A$6,District!$J:$J,0))</f>
        <v>0</v>
      </c>
      <c r="X98" s="84">
        <f>INDEX(District!U:U,MATCH($A98&amp;$A$6,District!$J:$J,0))</f>
        <v>0</v>
      </c>
      <c r="Y98" s="84">
        <f>INDEX(District!S:S,MATCH($A98&amp;$A$6,District!$J:$J,0))</f>
        <v>0</v>
      </c>
    </row>
    <row r="99" spans="1:25" x14ac:dyDescent="0.35">
      <c r="A99" s="75" t="s">
        <v>242</v>
      </c>
      <c r="B99" s="85">
        <f>INDEX(District!M:M,MATCH($A99&amp;$A$6,District!$J:$J,0))</f>
        <v>0</v>
      </c>
      <c r="C99" s="84">
        <f>INDEX(District!AA:AA,MATCH($A99&amp;$A$6,District!$J:$J,0))</f>
        <v>0</v>
      </c>
      <c r="D99" s="84">
        <f>INDEX(District!AE:AE,MATCH($A99&amp;$A$6,District!$J:$J,0))</f>
        <v>0</v>
      </c>
      <c r="E99" s="84">
        <f>INDEX(District!T:T,MATCH($A99&amp;$A$6,District!$J:$J,0))</f>
        <v>0</v>
      </c>
      <c r="F99" s="84">
        <f>INDEX(District!AB:AB,MATCH($A99&amp;$A$6,District!$J:$J,0))</f>
        <v>0</v>
      </c>
      <c r="G99" s="84">
        <f>INDEX(District!AC:AC,MATCH($A99&amp;$A$6,District!$J:$J,0))</f>
        <v>0</v>
      </c>
      <c r="H99" s="84">
        <f>INDEX(District!Z:Z,MATCH($A99&amp;$A$6,District!$J:$J,0))</f>
        <v>0</v>
      </c>
      <c r="I99" s="84">
        <f>INDEX(District!O:O,MATCH($A99&amp;$A$6,District!$J:$J,0))</f>
        <v>0</v>
      </c>
      <c r="J99" s="84">
        <f>INDEX(District!AG:AG,MATCH($A99&amp;$A$6,District!$J:$J,0))</f>
        <v>0</v>
      </c>
      <c r="K99" s="84">
        <f>INDEX(District!W:W,MATCH($A99&amp;$A$6,District!$J:$J,0))</f>
        <v>0</v>
      </c>
      <c r="L99" s="84">
        <f>INDEX(District!L:L,MATCH($A99&amp;$A$6,District!$J:$J,0))</f>
        <v>0</v>
      </c>
      <c r="M99" s="84">
        <f>INDEX(District!Y:Y,MATCH($A99&amp;$A$6,District!$J:$J,0))</f>
        <v>0.33333333333333298</v>
      </c>
      <c r="N99" s="84">
        <f>INDEX(District!X:X,MATCH($A99&amp;$A$6,District!$J:$J,0))</f>
        <v>0</v>
      </c>
      <c r="O99" s="84">
        <f>INDEX(District!AC:AC,MATCH($A99&amp;$A$6,District!$J:$J,0))</f>
        <v>0</v>
      </c>
      <c r="P99" s="84">
        <f>INDEX(District!AF:AF,MATCH($A99&amp;$A$6,District!$J:$J,0))</f>
        <v>0</v>
      </c>
      <c r="Q99" s="84">
        <f>INDEX(District!R:R,MATCH($A99&amp;$A$6,District!$J:$J,0))</f>
        <v>0</v>
      </c>
      <c r="R99" s="84">
        <f>INDEX(District!AH:AH,MATCH($A99&amp;$A$6,District!$J:$J,0))</f>
        <v>0</v>
      </c>
      <c r="S99" s="84">
        <f>INDEX(District!AD:AD,MATCH($A99&amp;$A$6,District!$J:$J,0))</f>
        <v>0</v>
      </c>
      <c r="T99" s="84">
        <f>INDEX(District!K:K,MATCH($A99&amp;$A$6,District!$J:$J,0))</f>
        <v>0</v>
      </c>
      <c r="U99" s="84">
        <f>INDEX(District!Q:Q,MATCH($A99&amp;$A$6,District!$J:$J,0))</f>
        <v>0</v>
      </c>
      <c r="V99" s="84">
        <f>INDEX(District!P:P,MATCH($A99&amp;$A$6,District!$J:$J,0))</f>
        <v>0</v>
      </c>
      <c r="W99" s="84">
        <f>INDEX(District!V:V,MATCH($A99&amp;$A$6,District!$J:$J,0))</f>
        <v>0</v>
      </c>
      <c r="X99" s="84">
        <f>INDEX(District!U:U,MATCH($A99&amp;$A$6,District!$J:$J,0))</f>
        <v>0</v>
      </c>
      <c r="Y99" s="84">
        <f>INDEX(District!S:S,MATCH($A99&amp;$A$6,District!$J:$J,0))</f>
        <v>0</v>
      </c>
    </row>
    <row r="100" spans="1:25" x14ac:dyDescent="0.35">
      <c r="A100" s="75" t="s">
        <v>243</v>
      </c>
      <c r="B100" s="85">
        <f>INDEX(District!M:M,MATCH($A100&amp;$A$6,District!$J:$J,0))</f>
        <v>0</v>
      </c>
      <c r="C100" s="84">
        <f>INDEX(District!AA:AA,MATCH($A100&amp;$A$6,District!$J:$J,0))</f>
        <v>0</v>
      </c>
      <c r="D100" s="84">
        <f>INDEX(District!AE:AE,MATCH($A100&amp;$A$6,District!$J:$J,0))</f>
        <v>0</v>
      </c>
      <c r="E100" s="84">
        <f>INDEX(District!T:T,MATCH($A100&amp;$A$6,District!$J:$J,0))</f>
        <v>0</v>
      </c>
      <c r="F100" s="84">
        <f>INDEX(District!AB:AB,MATCH($A100&amp;$A$6,District!$J:$J,0))</f>
        <v>0</v>
      </c>
      <c r="G100" s="84">
        <f>INDEX(District!AC:AC,MATCH($A100&amp;$A$6,District!$J:$J,0))</f>
        <v>0</v>
      </c>
      <c r="H100" s="84">
        <f>INDEX(District!Z:Z,MATCH($A100&amp;$A$6,District!$J:$J,0))</f>
        <v>0</v>
      </c>
      <c r="I100" s="84">
        <f>INDEX(District!O:O,MATCH($A100&amp;$A$6,District!$J:$J,0))</f>
        <v>0</v>
      </c>
      <c r="J100" s="84">
        <f>INDEX(District!AG:AG,MATCH($A100&amp;$A$6,District!$J:$J,0))</f>
        <v>0</v>
      </c>
      <c r="K100" s="84">
        <f>INDEX(District!W:W,MATCH($A100&amp;$A$6,District!$J:$J,0))</f>
        <v>0</v>
      </c>
      <c r="L100" s="84">
        <f>INDEX(District!L:L,MATCH($A100&amp;$A$6,District!$J:$J,0))</f>
        <v>0</v>
      </c>
      <c r="M100" s="84">
        <f>INDEX(District!Y:Y,MATCH($A100&amp;$A$6,District!$J:$J,0))</f>
        <v>0</v>
      </c>
      <c r="N100" s="84">
        <f>INDEX(District!X:X,MATCH($A100&amp;$A$6,District!$J:$J,0))</f>
        <v>0</v>
      </c>
      <c r="O100" s="84">
        <f>INDEX(District!AC:AC,MATCH($A100&amp;$A$6,District!$J:$J,0))</f>
        <v>0</v>
      </c>
      <c r="P100" s="84">
        <f>INDEX(District!AF:AF,MATCH($A100&amp;$A$6,District!$J:$J,0))</f>
        <v>0</v>
      </c>
      <c r="Q100" s="84">
        <f>INDEX(District!R:R,MATCH($A100&amp;$A$6,District!$J:$J,0))</f>
        <v>0</v>
      </c>
      <c r="R100" s="84">
        <f>INDEX(District!AH:AH,MATCH($A100&amp;$A$6,District!$J:$J,0))</f>
        <v>0</v>
      </c>
      <c r="S100" s="84">
        <f>INDEX(District!AD:AD,MATCH($A100&amp;$A$6,District!$J:$J,0))</f>
        <v>0</v>
      </c>
      <c r="T100" s="84">
        <f>INDEX(District!K:K,MATCH($A100&amp;$A$6,District!$J:$J,0))</f>
        <v>0</v>
      </c>
      <c r="U100" s="84">
        <f>INDEX(District!Q:Q,MATCH($A100&amp;$A$6,District!$J:$J,0))</f>
        <v>0</v>
      </c>
      <c r="V100" s="84">
        <f>INDEX(District!P:P,MATCH($A100&amp;$A$6,District!$J:$J,0))</f>
        <v>0</v>
      </c>
      <c r="W100" s="84">
        <f>INDEX(District!V:V,MATCH($A100&amp;$A$6,District!$J:$J,0))</f>
        <v>0</v>
      </c>
      <c r="X100" s="84">
        <f>INDEX(District!U:U,MATCH($A100&amp;$A$6,District!$J:$J,0))</f>
        <v>0</v>
      </c>
      <c r="Y100" s="84">
        <f>INDEX(District!S:S,MATCH($A100&amp;$A$6,District!$J:$J,0))</f>
        <v>0</v>
      </c>
    </row>
    <row r="101" spans="1:25" x14ac:dyDescent="0.35">
      <c r="A101" s="75" t="s">
        <v>244</v>
      </c>
      <c r="B101" s="85">
        <f>INDEX(District!M:M,MATCH($A101&amp;$A$6,District!$J:$J,0))</f>
        <v>0</v>
      </c>
      <c r="C101" s="84">
        <f>INDEX(District!AA:AA,MATCH($A101&amp;$A$6,District!$J:$J,0))</f>
        <v>0</v>
      </c>
      <c r="D101" s="84">
        <f>INDEX(District!AE:AE,MATCH($A101&amp;$A$6,District!$J:$J,0))</f>
        <v>0</v>
      </c>
      <c r="E101" s="84">
        <f>INDEX(District!T:T,MATCH($A101&amp;$A$6,District!$J:$J,0))</f>
        <v>0</v>
      </c>
      <c r="F101" s="84">
        <f>INDEX(District!AB:AB,MATCH($A101&amp;$A$6,District!$J:$J,0))</f>
        <v>0</v>
      </c>
      <c r="G101" s="84">
        <f>INDEX(District!AC:AC,MATCH($A101&amp;$A$6,District!$J:$J,0))</f>
        <v>0</v>
      </c>
      <c r="H101" s="84">
        <f>INDEX(District!Z:Z,MATCH($A101&amp;$A$6,District!$J:$J,0))</f>
        <v>0.11111111111111099</v>
      </c>
      <c r="I101" s="84">
        <f>INDEX(District!O:O,MATCH($A101&amp;$A$6,District!$J:$J,0))</f>
        <v>0</v>
      </c>
      <c r="J101" s="84">
        <f>INDEX(District!AG:AG,MATCH($A101&amp;$A$6,District!$J:$J,0))</f>
        <v>0</v>
      </c>
      <c r="K101" s="84">
        <f>INDEX(District!W:W,MATCH($A101&amp;$A$6,District!$J:$J,0))</f>
        <v>0</v>
      </c>
      <c r="L101" s="84">
        <f>INDEX(District!L:L,MATCH($A101&amp;$A$6,District!$J:$J,0))</f>
        <v>0</v>
      </c>
      <c r="M101" s="84">
        <f>INDEX(District!Y:Y,MATCH($A101&amp;$A$6,District!$J:$J,0))</f>
        <v>0</v>
      </c>
      <c r="N101" s="84">
        <f>INDEX(District!X:X,MATCH($A101&amp;$A$6,District!$J:$J,0))</f>
        <v>0</v>
      </c>
      <c r="O101" s="84">
        <f>INDEX(District!AC:AC,MATCH($A101&amp;$A$6,District!$J:$J,0))</f>
        <v>0</v>
      </c>
      <c r="P101" s="84">
        <f>INDEX(District!AF:AF,MATCH($A101&amp;$A$6,District!$J:$J,0))</f>
        <v>0</v>
      </c>
      <c r="Q101" s="84">
        <f>INDEX(District!R:R,MATCH($A101&amp;$A$6,District!$J:$J,0))</f>
        <v>0</v>
      </c>
      <c r="R101" s="84">
        <f>INDEX(District!AH:AH,MATCH($A101&amp;$A$6,District!$J:$J,0))</f>
        <v>0</v>
      </c>
      <c r="S101" s="84">
        <f>INDEX(District!AD:AD,MATCH($A101&amp;$A$6,District!$J:$J,0))</f>
        <v>0</v>
      </c>
      <c r="T101" s="84">
        <f>INDEX(District!K:K,MATCH($A101&amp;$A$6,District!$J:$J,0))</f>
        <v>0</v>
      </c>
      <c r="U101" s="84">
        <f>INDEX(District!Q:Q,MATCH($A101&amp;$A$6,District!$J:$J,0))</f>
        <v>0</v>
      </c>
      <c r="V101" s="84">
        <f>INDEX(District!P:P,MATCH($A101&amp;$A$6,District!$J:$J,0))</f>
        <v>0</v>
      </c>
      <c r="W101" s="84">
        <f>INDEX(District!V:V,MATCH($A101&amp;$A$6,District!$J:$J,0))</f>
        <v>0</v>
      </c>
      <c r="X101" s="84">
        <f>INDEX(District!U:U,MATCH($A101&amp;$A$6,District!$J:$J,0))</f>
        <v>0</v>
      </c>
      <c r="Y101" s="84">
        <f>INDEX(District!S:S,MATCH($A101&amp;$A$6,District!$J:$J,0))</f>
        <v>0.125</v>
      </c>
    </row>
    <row r="102" spans="1:25" x14ac:dyDescent="0.35">
      <c r="A102" s="75" t="s">
        <v>245</v>
      </c>
      <c r="B102" s="85">
        <f>INDEX(District!M:M,MATCH($A102&amp;$A$6,District!$J:$J,0))</f>
        <v>0</v>
      </c>
      <c r="C102" s="84">
        <f>INDEX(District!AA:AA,MATCH($A102&amp;$A$6,District!$J:$J,0))</f>
        <v>0</v>
      </c>
      <c r="D102" s="84">
        <f>INDEX(District!AE:AE,MATCH($A102&amp;$A$6,District!$J:$J,0))</f>
        <v>0</v>
      </c>
      <c r="E102" s="84">
        <f>INDEX(District!T:T,MATCH($A102&amp;$A$6,District!$J:$J,0))</f>
        <v>0</v>
      </c>
      <c r="F102" s="84">
        <f>INDEX(District!AB:AB,MATCH($A102&amp;$A$6,District!$J:$J,0))</f>
        <v>0</v>
      </c>
      <c r="G102" s="84">
        <f>INDEX(District!AC:AC,MATCH($A102&amp;$A$6,District!$J:$J,0))</f>
        <v>0</v>
      </c>
      <c r="H102" s="84">
        <f>INDEX(District!Z:Z,MATCH($A102&amp;$A$6,District!$J:$J,0))</f>
        <v>0.11111111111111099</v>
      </c>
      <c r="I102" s="84">
        <f>INDEX(District!O:O,MATCH($A102&amp;$A$6,District!$J:$J,0))</f>
        <v>0</v>
      </c>
      <c r="J102" s="84">
        <f>INDEX(District!AG:AG,MATCH($A102&amp;$A$6,District!$J:$J,0))</f>
        <v>0</v>
      </c>
      <c r="K102" s="84">
        <f>INDEX(District!W:W,MATCH($A102&amp;$A$6,District!$J:$J,0))</f>
        <v>0</v>
      </c>
      <c r="L102" s="84">
        <f>INDEX(District!L:L,MATCH($A102&amp;$A$6,District!$J:$J,0))</f>
        <v>0</v>
      </c>
      <c r="M102" s="84">
        <f>INDEX(District!Y:Y,MATCH($A102&amp;$A$6,District!$J:$J,0))</f>
        <v>0</v>
      </c>
      <c r="N102" s="84">
        <f>INDEX(District!X:X,MATCH($A102&amp;$A$6,District!$J:$J,0))</f>
        <v>0</v>
      </c>
      <c r="O102" s="84">
        <f>INDEX(District!AC:AC,MATCH($A102&amp;$A$6,District!$J:$J,0))</f>
        <v>0</v>
      </c>
      <c r="P102" s="84">
        <f>INDEX(District!AF:AF,MATCH($A102&amp;$A$6,District!$J:$J,0))</f>
        <v>0</v>
      </c>
      <c r="Q102" s="84">
        <f>INDEX(District!R:R,MATCH($A102&amp;$A$6,District!$J:$J,0))</f>
        <v>0</v>
      </c>
      <c r="R102" s="84">
        <f>INDEX(District!AH:AH,MATCH($A102&amp;$A$6,District!$J:$J,0))</f>
        <v>0</v>
      </c>
      <c r="S102" s="84">
        <f>INDEX(District!AD:AD,MATCH($A102&amp;$A$6,District!$J:$J,0))</f>
        <v>0</v>
      </c>
      <c r="T102" s="84">
        <f>INDEX(District!K:K,MATCH($A102&amp;$A$6,District!$J:$J,0))</f>
        <v>0</v>
      </c>
      <c r="U102" s="84">
        <f>INDEX(District!Q:Q,MATCH($A102&amp;$A$6,District!$J:$J,0))</f>
        <v>0</v>
      </c>
      <c r="V102" s="84">
        <f>INDEX(District!P:P,MATCH($A102&amp;$A$6,District!$J:$J,0))</f>
        <v>0</v>
      </c>
      <c r="W102" s="84">
        <f>INDEX(District!V:V,MATCH($A102&amp;$A$6,District!$J:$J,0))</f>
        <v>0</v>
      </c>
      <c r="X102" s="84">
        <f>INDEX(District!U:U,MATCH($A102&amp;$A$6,District!$J:$J,0))</f>
        <v>0</v>
      </c>
      <c r="Y102" s="84">
        <f>INDEX(District!S:S,MATCH($A102&amp;$A$6,District!$J:$J,0))</f>
        <v>0</v>
      </c>
    </row>
    <row r="103" spans="1:25" x14ac:dyDescent="0.35">
      <c r="A103" s="75" t="s">
        <v>246</v>
      </c>
      <c r="B103" s="85">
        <f>INDEX(District!M:M,MATCH($A103&amp;$A$6,District!$J:$J,0))</f>
        <v>0</v>
      </c>
      <c r="C103" s="84">
        <f>INDEX(District!AA:AA,MATCH($A103&amp;$A$6,District!$J:$J,0))</f>
        <v>0</v>
      </c>
      <c r="D103" s="84">
        <f>INDEX(District!AE:AE,MATCH($A103&amp;$A$6,District!$J:$J,0))</f>
        <v>0</v>
      </c>
      <c r="E103" s="84">
        <f>INDEX(District!T:T,MATCH($A103&amp;$A$6,District!$J:$J,0))</f>
        <v>0</v>
      </c>
      <c r="F103" s="84">
        <f>INDEX(District!AB:AB,MATCH($A103&amp;$A$6,District!$J:$J,0))</f>
        <v>0</v>
      </c>
      <c r="G103" s="84">
        <f>INDEX(District!AC:AC,MATCH($A103&amp;$A$6,District!$J:$J,0))</f>
        <v>0</v>
      </c>
      <c r="H103" s="84">
        <f>INDEX(District!Z:Z,MATCH($A103&amp;$A$6,District!$J:$J,0))</f>
        <v>0.16666666666666699</v>
      </c>
      <c r="I103" s="84">
        <f>INDEX(District!O:O,MATCH($A103&amp;$A$6,District!$J:$J,0))</f>
        <v>0</v>
      </c>
      <c r="J103" s="84">
        <f>INDEX(District!AG:AG,MATCH($A103&amp;$A$6,District!$J:$J,0))</f>
        <v>0</v>
      </c>
      <c r="K103" s="84">
        <f>INDEX(District!W:W,MATCH($A103&amp;$A$6,District!$J:$J,0))</f>
        <v>0</v>
      </c>
      <c r="L103" s="84">
        <f>INDEX(District!L:L,MATCH($A103&amp;$A$6,District!$J:$J,0))</f>
        <v>0</v>
      </c>
      <c r="M103" s="84">
        <f>INDEX(District!Y:Y,MATCH($A103&amp;$A$6,District!$J:$J,0))</f>
        <v>0</v>
      </c>
      <c r="N103" s="84">
        <f>INDEX(District!X:X,MATCH($A103&amp;$A$6,District!$J:$J,0))</f>
        <v>0</v>
      </c>
      <c r="O103" s="84">
        <f>INDEX(District!AC:AC,MATCH($A103&amp;$A$6,District!$J:$J,0))</f>
        <v>0</v>
      </c>
      <c r="P103" s="84">
        <f>INDEX(District!AF:AF,MATCH($A103&amp;$A$6,District!$J:$J,0))</f>
        <v>0</v>
      </c>
      <c r="Q103" s="84">
        <f>INDEX(District!R:R,MATCH($A103&amp;$A$6,District!$J:$J,0))</f>
        <v>0</v>
      </c>
      <c r="R103" s="84">
        <f>INDEX(District!AH:AH,MATCH($A103&amp;$A$6,District!$J:$J,0))</f>
        <v>0</v>
      </c>
      <c r="S103" s="84">
        <f>INDEX(District!AD:AD,MATCH($A103&amp;$A$6,District!$J:$J,0))</f>
        <v>0</v>
      </c>
      <c r="T103" s="84">
        <f>INDEX(District!K:K,MATCH($A103&amp;$A$6,District!$J:$J,0))</f>
        <v>0</v>
      </c>
      <c r="U103" s="84">
        <f>INDEX(District!Q:Q,MATCH($A103&amp;$A$6,District!$J:$J,0))</f>
        <v>0</v>
      </c>
      <c r="V103" s="84">
        <f>INDEX(District!P:P,MATCH($A103&amp;$A$6,District!$J:$J,0))</f>
        <v>0</v>
      </c>
      <c r="W103" s="84">
        <f>INDEX(District!V:V,MATCH($A103&amp;$A$6,District!$J:$J,0))</f>
        <v>0</v>
      </c>
      <c r="X103" s="84">
        <f>INDEX(District!U:U,MATCH($A103&amp;$A$6,District!$J:$J,0))</f>
        <v>0</v>
      </c>
      <c r="Y103" s="84">
        <f>INDEX(District!S:S,MATCH($A103&amp;$A$6,District!$J:$J,0))</f>
        <v>0</v>
      </c>
    </row>
    <row r="104" spans="1:25" x14ac:dyDescent="0.35">
      <c r="A104" s="75" t="s">
        <v>247</v>
      </c>
      <c r="B104" s="85">
        <f>INDEX(District!M:M,MATCH($A104&amp;$A$6,District!$J:$J,0))</f>
        <v>0</v>
      </c>
      <c r="C104" s="84">
        <f>INDEX(District!AA:AA,MATCH($A104&amp;$A$6,District!$J:$J,0))</f>
        <v>0</v>
      </c>
      <c r="D104" s="84">
        <f>INDEX(District!AE:AE,MATCH($A104&amp;$A$6,District!$J:$J,0))</f>
        <v>0</v>
      </c>
      <c r="E104" s="84">
        <f>INDEX(District!T:T,MATCH($A104&amp;$A$6,District!$J:$J,0))</f>
        <v>0</v>
      </c>
      <c r="F104" s="84">
        <f>INDEX(District!AB:AB,MATCH($A104&amp;$A$6,District!$J:$J,0))</f>
        <v>0</v>
      </c>
      <c r="G104" s="84">
        <f>INDEX(District!AC:AC,MATCH($A104&amp;$A$6,District!$J:$J,0))</f>
        <v>0</v>
      </c>
      <c r="H104" s="84">
        <f>INDEX(District!Z:Z,MATCH($A104&amp;$A$6,District!$J:$J,0))</f>
        <v>0</v>
      </c>
      <c r="I104" s="84">
        <f>INDEX(District!O:O,MATCH($A104&amp;$A$6,District!$J:$J,0))</f>
        <v>0</v>
      </c>
      <c r="J104" s="84">
        <f>INDEX(District!AG:AG,MATCH($A104&amp;$A$6,District!$J:$J,0))</f>
        <v>0</v>
      </c>
      <c r="K104" s="84">
        <f>INDEX(District!W:W,MATCH($A104&amp;$A$6,District!$J:$J,0))</f>
        <v>0</v>
      </c>
      <c r="L104" s="84">
        <f>INDEX(District!L:L,MATCH($A104&amp;$A$6,District!$J:$J,0))</f>
        <v>0</v>
      </c>
      <c r="M104" s="84">
        <f>INDEX(District!Y:Y,MATCH($A104&amp;$A$6,District!$J:$J,0))</f>
        <v>0</v>
      </c>
      <c r="N104" s="84">
        <f>INDEX(District!X:X,MATCH($A104&amp;$A$6,District!$J:$J,0))</f>
        <v>0</v>
      </c>
      <c r="O104" s="84">
        <f>INDEX(District!AC:AC,MATCH($A104&amp;$A$6,District!$J:$J,0))</f>
        <v>0</v>
      </c>
      <c r="P104" s="84">
        <f>INDEX(District!AF:AF,MATCH($A104&amp;$A$6,District!$J:$J,0))</f>
        <v>0</v>
      </c>
      <c r="Q104" s="84">
        <f>INDEX(District!R:R,MATCH($A104&amp;$A$6,District!$J:$J,0))</f>
        <v>0</v>
      </c>
      <c r="R104" s="84">
        <f>INDEX(District!AH:AH,MATCH($A104&amp;$A$6,District!$J:$J,0))</f>
        <v>0</v>
      </c>
      <c r="S104" s="84">
        <f>INDEX(District!AD:AD,MATCH($A104&amp;$A$6,District!$J:$J,0))</f>
        <v>0</v>
      </c>
      <c r="T104" s="84">
        <f>INDEX(District!K:K,MATCH($A104&amp;$A$6,District!$J:$J,0))</f>
        <v>0</v>
      </c>
      <c r="U104" s="84">
        <f>INDEX(District!Q:Q,MATCH($A104&amp;$A$6,District!$J:$J,0))</f>
        <v>0</v>
      </c>
      <c r="V104" s="84">
        <f>INDEX(District!P:P,MATCH($A104&amp;$A$6,District!$J:$J,0))</f>
        <v>0</v>
      </c>
      <c r="W104" s="84">
        <f>INDEX(District!V:V,MATCH($A104&amp;$A$6,District!$J:$J,0))</f>
        <v>0</v>
      </c>
      <c r="X104" s="84">
        <f>INDEX(District!U:U,MATCH($A104&amp;$A$6,District!$J:$J,0))</f>
        <v>0</v>
      </c>
      <c r="Y104" s="84">
        <f>INDEX(District!S:S,MATCH($A104&amp;$A$6,District!$J:$J,0))</f>
        <v>0</v>
      </c>
    </row>
    <row r="105" spans="1:25" x14ac:dyDescent="0.35">
      <c r="A105" s="75" t="s">
        <v>248</v>
      </c>
      <c r="B105" s="85">
        <f>INDEX(District!M:M,MATCH($A105&amp;$A$6,District!$J:$J,0))</f>
        <v>0</v>
      </c>
      <c r="C105" s="84">
        <f>INDEX(District!AA:AA,MATCH($A105&amp;$A$6,District!$J:$J,0))</f>
        <v>0</v>
      </c>
      <c r="D105" s="84">
        <f>INDEX(District!AE:AE,MATCH($A105&amp;$A$6,District!$J:$J,0))</f>
        <v>0</v>
      </c>
      <c r="E105" s="84">
        <f>INDEX(District!T:T,MATCH($A105&amp;$A$6,District!$J:$J,0))</f>
        <v>0</v>
      </c>
      <c r="F105" s="84">
        <f>INDEX(District!AB:AB,MATCH($A105&amp;$A$6,District!$J:$J,0))</f>
        <v>0</v>
      </c>
      <c r="G105" s="84">
        <f>INDEX(District!AC:AC,MATCH($A105&amp;$A$6,District!$J:$J,0))</f>
        <v>0</v>
      </c>
      <c r="H105" s="84">
        <f>INDEX(District!Z:Z,MATCH($A105&amp;$A$6,District!$J:$J,0))</f>
        <v>5.5555555555555601E-2</v>
      </c>
      <c r="I105" s="84">
        <f>INDEX(District!O:O,MATCH($A105&amp;$A$6,District!$J:$J,0))</f>
        <v>0</v>
      </c>
      <c r="J105" s="84">
        <f>INDEX(District!AG:AG,MATCH($A105&amp;$A$6,District!$J:$J,0))</f>
        <v>0</v>
      </c>
      <c r="K105" s="84">
        <f>INDEX(District!W:W,MATCH($A105&amp;$A$6,District!$J:$J,0))</f>
        <v>0</v>
      </c>
      <c r="L105" s="84">
        <f>INDEX(District!L:L,MATCH($A105&amp;$A$6,District!$J:$J,0))</f>
        <v>0</v>
      </c>
      <c r="M105" s="84">
        <f>INDEX(District!Y:Y,MATCH($A105&amp;$A$6,District!$J:$J,0))</f>
        <v>0</v>
      </c>
      <c r="N105" s="84">
        <f>INDEX(District!X:X,MATCH($A105&amp;$A$6,District!$J:$J,0))</f>
        <v>0</v>
      </c>
      <c r="O105" s="84">
        <f>INDEX(District!AC:AC,MATCH($A105&amp;$A$6,District!$J:$J,0))</f>
        <v>0</v>
      </c>
      <c r="P105" s="84">
        <f>INDEX(District!AF:AF,MATCH($A105&amp;$A$6,District!$J:$J,0))</f>
        <v>0</v>
      </c>
      <c r="Q105" s="84">
        <f>INDEX(District!R:R,MATCH($A105&amp;$A$6,District!$J:$J,0))</f>
        <v>0</v>
      </c>
      <c r="R105" s="84">
        <f>INDEX(District!AH:AH,MATCH($A105&amp;$A$6,District!$J:$J,0))</f>
        <v>0</v>
      </c>
      <c r="S105" s="84">
        <f>INDEX(District!AD:AD,MATCH($A105&amp;$A$6,District!$J:$J,0))</f>
        <v>0</v>
      </c>
      <c r="T105" s="84">
        <f>INDEX(District!K:K,MATCH($A105&amp;$A$6,District!$J:$J,0))</f>
        <v>0</v>
      </c>
      <c r="U105" s="84">
        <f>INDEX(District!Q:Q,MATCH($A105&amp;$A$6,District!$J:$J,0))</f>
        <v>0</v>
      </c>
      <c r="V105" s="84">
        <f>INDEX(District!P:P,MATCH($A105&amp;$A$6,District!$J:$J,0))</f>
        <v>0.14285714285714299</v>
      </c>
      <c r="W105" s="84">
        <f>INDEX(District!V:V,MATCH($A105&amp;$A$6,District!$J:$J,0))</f>
        <v>0</v>
      </c>
      <c r="X105" s="84">
        <f>INDEX(District!U:U,MATCH($A105&amp;$A$6,District!$J:$J,0))</f>
        <v>0</v>
      </c>
      <c r="Y105" s="84">
        <f>INDEX(District!S:S,MATCH($A105&amp;$A$6,District!$J:$J,0))</f>
        <v>0</v>
      </c>
    </row>
    <row r="106" spans="1:25" x14ac:dyDescent="0.35">
      <c r="A106" s="76" t="s">
        <v>249</v>
      </c>
      <c r="B106" s="85">
        <f>INDEX(District!M:M,MATCH($A106&amp;$A$6,District!$J:$J,0))</f>
        <v>0</v>
      </c>
      <c r="C106" s="84">
        <f>INDEX(District!AA:AA,MATCH($A106&amp;$A$6,District!$J:$J,0))</f>
        <v>0</v>
      </c>
      <c r="D106" s="84">
        <f>INDEX(District!AE:AE,MATCH($A106&amp;$A$6,District!$J:$J,0))</f>
        <v>0</v>
      </c>
      <c r="E106" s="84">
        <f>INDEX(District!T:T,MATCH($A106&amp;$A$6,District!$J:$J,0))</f>
        <v>0</v>
      </c>
      <c r="F106" s="84">
        <f>INDEX(District!AB:AB,MATCH($A106&amp;$A$6,District!$J:$J,0))</f>
        <v>0</v>
      </c>
      <c r="G106" s="84">
        <f>INDEX(District!AC:AC,MATCH($A106&amp;$A$6,District!$J:$J,0))</f>
        <v>0</v>
      </c>
      <c r="H106" s="84">
        <f>INDEX(District!Z:Z,MATCH($A106&amp;$A$6,District!$J:$J,0))</f>
        <v>0</v>
      </c>
      <c r="I106" s="84">
        <f>INDEX(District!O:O,MATCH($A106&amp;$A$6,District!$J:$J,0))</f>
        <v>0</v>
      </c>
      <c r="J106" s="84">
        <f>INDEX(District!AG:AG,MATCH($A106&amp;$A$6,District!$J:$J,0))</f>
        <v>0</v>
      </c>
      <c r="K106" s="84">
        <f>INDEX(District!W:W,MATCH($A106&amp;$A$6,District!$J:$J,0))</f>
        <v>0</v>
      </c>
      <c r="L106" s="84">
        <f>INDEX(District!L:L,MATCH($A106&amp;$A$6,District!$J:$J,0))</f>
        <v>0</v>
      </c>
      <c r="M106" s="84">
        <f>INDEX(District!Y:Y,MATCH($A106&amp;$A$6,District!$J:$J,0))</f>
        <v>0</v>
      </c>
      <c r="N106" s="84">
        <f>INDEX(District!X:X,MATCH($A106&amp;$A$6,District!$J:$J,0))</f>
        <v>0</v>
      </c>
      <c r="O106" s="84">
        <f>INDEX(District!AC:AC,MATCH($A106&amp;$A$6,District!$J:$J,0))</f>
        <v>0</v>
      </c>
      <c r="P106" s="84">
        <f>INDEX(District!AF:AF,MATCH($A106&amp;$A$6,District!$J:$J,0))</f>
        <v>0</v>
      </c>
      <c r="Q106" s="84">
        <f>INDEX(District!R:R,MATCH($A106&amp;$A$6,District!$J:$J,0))</f>
        <v>0</v>
      </c>
      <c r="R106" s="84">
        <f>INDEX(District!AH:AH,MATCH($A106&amp;$A$6,District!$J:$J,0))</f>
        <v>0</v>
      </c>
      <c r="S106" s="84">
        <f>INDEX(District!AD:AD,MATCH($A106&amp;$A$6,District!$J:$J,0))</f>
        <v>0</v>
      </c>
      <c r="T106" s="84">
        <f>INDEX(District!K:K,MATCH($A106&amp;$A$6,District!$J:$J,0))</f>
        <v>0</v>
      </c>
      <c r="U106" s="84">
        <f>INDEX(District!Q:Q,MATCH($A106&amp;$A$6,District!$J:$J,0))</f>
        <v>0</v>
      </c>
      <c r="V106" s="84">
        <f>INDEX(District!P:P,MATCH($A106&amp;$A$6,District!$J:$J,0))</f>
        <v>0.14285714285714299</v>
      </c>
      <c r="W106" s="84">
        <f>INDEX(District!V:V,MATCH($A106&amp;$A$6,District!$J:$J,0))</f>
        <v>0</v>
      </c>
      <c r="X106" s="84">
        <f>INDEX(District!U:U,MATCH($A106&amp;$A$6,District!$J:$J,0))</f>
        <v>0</v>
      </c>
      <c r="Y106" s="84">
        <f>INDEX(District!S:S,MATCH($A106&amp;$A$6,District!$J:$J,0))</f>
        <v>0</v>
      </c>
    </row>
    <row r="107" spans="1:25" x14ac:dyDescent="0.35">
      <c r="A107" s="76" t="s">
        <v>250</v>
      </c>
      <c r="B107" s="85">
        <f>INDEX(District!M:M,MATCH($A107&amp;$A$6,District!$J:$J,0))</f>
        <v>0</v>
      </c>
      <c r="C107" s="84">
        <f>INDEX(District!AA:AA,MATCH($A107&amp;$A$6,District!$J:$J,0))</f>
        <v>0</v>
      </c>
      <c r="D107" s="84">
        <f>INDEX(District!AE:AE,MATCH($A107&amp;$A$6,District!$J:$J,0))</f>
        <v>0</v>
      </c>
      <c r="E107" s="84">
        <f>INDEX(District!T:T,MATCH($A107&amp;$A$6,District!$J:$J,0))</f>
        <v>0</v>
      </c>
      <c r="F107" s="84">
        <f>INDEX(District!AB:AB,MATCH($A107&amp;$A$6,District!$J:$J,0))</f>
        <v>0</v>
      </c>
      <c r="G107" s="84">
        <f>INDEX(District!AC:AC,MATCH($A107&amp;$A$6,District!$J:$J,0))</f>
        <v>0</v>
      </c>
      <c r="H107" s="84">
        <f>INDEX(District!Z:Z,MATCH($A107&amp;$A$6,District!$J:$J,0))</f>
        <v>0</v>
      </c>
      <c r="I107" s="84">
        <f>INDEX(District!O:O,MATCH($A107&amp;$A$6,District!$J:$J,0))</f>
        <v>0</v>
      </c>
      <c r="J107" s="84">
        <f>INDEX(District!AG:AG,MATCH($A107&amp;$A$6,District!$J:$J,0))</f>
        <v>0</v>
      </c>
      <c r="K107" s="84">
        <f>INDEX(District!W:W,MATCH($A107&amp;$A$6,District!$J:$J,0))</f>
        <v>0</v>
      </c>
      <c r="L107" s="84">
        <f>INDEX(District!L:L,MATCH($A107&amp;$A$6,District!$J:$J,0))</f>
        <v>0</v>
      </c>
      <c r="M107" s="84">
        <f>INDEX(District!Y:Y,MATCH($A107&amp;$A$6,District!$J:$J,0))</f>
        <v>0</v>
      </c>
      <c r="N107" s="84">
        <f>INDEX(District!X:X,MATCH($A107&amp;$A$6,District!$J:$J,0))</f>
        <v>0</v>
      </c>
      <c r="O107" s="84">
        <f>INDEX(District!AC:AC,MATCH($A107&amp;$A$6,District!$J:$J,0))</f>
        <v>0</v>
      </c>
      <c r="P107" s="84">
        <f>INDEX(District!AF:AF,MATCH($A107&amp;$A$6,District!$J:$J,0))</f>
        <v>0</v>
      </c>
      <c r="Q107" s="84">
        <f>INDEX(District!R:R,MATCH($A107&amp;$A$6,District!$J:$J,0))</f>
        <v>0</v>
      </c>
      <c r="R107" s="84">
        <f>INDEX(District!AH:AH,MATCH($A107&amp;$A$6,District!$J:$J,0))</f>
        <v>0</v>
      </c>
      <c r="S107" s="84">
        <f>INDEX(District!AD:AD,MATCH($A107&amp;$A$6,District!$J:$J,0))</f>
        <v>0</v>
      </c>
      <c r="T107" s="84">
        <f>INDEX(District!K:K,MATCH($A107&amp;$A$6,District!$J:$J,0))</f>
        <v>0</v>
      </c>
      <c r="U107" s="84">
        <f>INDEX(District!Q:Q,MATCH($A107&amp;$A$6,District!$J:$J,0))</f>
        <v>0</v>
      </c>
      <c r="V107" s="84">
        <f>INDEX(District!P:P,MATCH($A107&amp;$A$6,District!$J:$J,0))</f>
        <v>0.14285714285714299</v>
      </c>
      <c r="W107" s="84">
        <f>INDEX(District!V:V,MATCH($A107&amp;$A$6,District!$J:$J,0))</f>
        <v>0</v>
      </c>
      <c r="X107" s="84">
        <f>INDEX(District!U:U,MATCH($A107&amp;$A$6,District!$J:$J,0))</f>
        <v>0</v>
      </c>
      <c r="Y107" s="84">
        <f>INDEX(District!S:S,MATCH($A107&amp;$A$6,District!$J:$J,0))</f>
        <v>0</v>
      </c>
    </row>
    <row r="108" spans="1:25" x14ac:dyDescent="0.35">
      <c r="A108" s="76" t="s">
        <v>251</v>
      </c>
      <c r="B108" s="85">
        <f>INDEX(District!M:M,MATCH($A108&amp;$A$6,District!$J:$J,0))</f>
        <v>0</v>
      </c>
      <c r="C108" s="84">
        <f>INDEX(District!AA:AA,MATCH($A108&amp;$A$6,District!$J:$J,0))</f>
        <v>0</v>
      </c>
      <c r="D108" s="84">
        <f>INDEX(District!AE:AE,MATCH($A108&amp;$A$6,District!$J:$J,0))</f>
        <v>0</v>
      </c>
      <c r="E108" s="84">
        <f>INDEX(District!T:T,MATCH($A108&amp;$A$6,District!$J:$J,0))</f>
        <v>0</v>
      </c>
      <c r="F108" s="84">
        <f>INDEX(District!AB:AB,MATCH($A108&amp;$A$6,District!$J:$J,0))</f>
        <v>0</v>
      </c>
      <c r="G108" s="84">
        <f>INDEX(District!AC:AC,MATCH($A108&amp;$A$6,District!$J:$J,0))</f>
        <v>0</v>
      </c>
      <c r="H108" s="84">
        <f>INDEX(District!Z:Z,MATCH($A108&amp;$A$6,District!$J:$J,0))</f>
        <v>0</v>
      </c>
      <c r="I108" s="84">
        <f>INDEX(District!O:O,MATCH($A108&amp;$A$6,District!$J:$J,0))</f>
        <v>0</v>
      </c>
      <c r="J108" s="84">
        <f>INDEX(District!AG:AG,MATCH($A108&amp;$A$6,District!$J:$J,0))</f>
        <v>0</v>
      </c>
      <c r="K108" s="84">
        <f>INDEX(District!W:W,MATCH($A108&amp;$A$6,District!$J:$J,0))</f>
        <v>0</v>
      </c>
      <c r="L108" s="84">
        <f>INDEX(District!L:L,MATCH($A108&amp;$A$6,District!$J:$J,0))</f>
        <v>0</v>
      </c>
      <c r="M108" s="84">
        <f>INDEX(District!Y:Y,MATCH($A108&amp;$A$6,District!$J:$J,0))</f>
        <v>0</v>
      </c>
      <c r="N108" s="84">
        <f>INDEX(District!X:X,MATCH($A108&amp;$A$6,District!$J:$J,0))</f>
        <v>0</v>
      </c>
      <c r="O108" s="84">
        <f>INDEX(District!AC:AC,MATCH($A108&amp;$A$6,District!$J:$J,0))</f>
        <v>0</v>
      </c>
      <c r="P108" s="84">
        <f>INDEX(District!AF:AF,MATCH($A108&amp;$A$6,District!$J:$J,0))</f>
        <v>0</v>
      </c>
      <c r="Q108" s="84">
        <f>INDEX(District!R:R,MATCH($A108&amp;$A$6,District!$J:$J,0))</f>
        <v>0</v>
      </c>
      <c r="R108" s="84">
        <f>INDEX(District!AH:AH,MATCH($A108&amp;$A$6,District!$J:$J,0))</f>
        <v>0</v>
      </c>
      <c r="S108" s="84">
        <f>INDEX(District!AD:AD,MATCH($A108&amp;$A$6,District!$J:$J,0))</f>
        <v>0</v>
      </c>
      <c r="T108" s="84">
        <f>INDEX(District!K:K,MATCH($A108&amp;$A$6,District!$J:$J,0))</f>
        <v>0</v>
      </c>
      <c r="U108" s="84">
        <f>INDEX(District!Q:Q,MATCH($A108&amp;$A$6,District!$J:$J,0))</f>
        <v>0</v>
      </c>
      <c r="V108" s="84">
        <f>INDEX(District!P:P,MATCH($A108&amp;$A$6,District!$J:$J,0))</f>
        <v>0</v>
      </c>
      <c r="W108" s="84">
        <f>INDEX(District!V:V,MATCH($A108&amp;$A$6,District!$J:$J,0))</f>
        <v>0</v>
      </c>
      <c r="X108" s="84">
        <f>INDEX(District!U:U,MATCH($A108&amp;$A$6,District!$J:$J,0))</f>
        <v>0</v>
      </c>
      <c r="Y108" s="84">
        <f>INDEX(District!S:S,MATCH($A108&amp;$A$6,District!$J:$J,0))</f>
        <v>0</v>
      </c>
    </row>
    <row r="109" spans="1:25" x14ac:dyDescent="0.35">
      <c r="A109" s="76" t="s">
        <v>252</v>
      </c>
      <c r="B109" s="85">
        <f>INDEX(District!M:M,MATCH($A109&amp;$A$6,District!$J:$J,0))</f>
        <v>0</v>
      </c>
      <c r="C109" s="84">
        <f>INDEX(District!AA:AA,MATCH($A109&amp;$A$6,District!$J:$J,0))</f>
        <v>0</v>
      </c>
      <c r="D109" s="84">
        <f>INDEX(District!AE:AE,MATCH($A109&amp;$A$6,District!$J:$J,0))</f>
        <v>0</v>
      </c>
      <c r="E109" s="84">
        <f>INDEX(District!T:T,MATCH($A109&amp;$A$6,District!$J:$J,0))</f>
        <v>0</v>
      </c>
      <c r="F109" s="84">
        <f>INDEX(District!AB:AB,MATCH($A109&amp;$A$6,District!$J:$J,0))</f>
        <v>0</v>
      </c>
      <c r="G109" s="84">
        <f>INDEX(District!AC:AC,MATCH($A109&amp;$A$6,District!$J:$J,0))</f>
        <v>0</v>
      </c>
      <c r="H109" s="84">
        <f>INDEX(District!Z:Z,MATCH($A109&amp;$A$6,District!$J:$J,0))</f>
        <v>0</v>
      </c>
      <c r="I109" s="84">
        <f>INDEX(District!O:O,MATCH($A109&amp;$A$6,District!$J:$J,0))</f>
        <v>0</v>
      </c>
      <c r="J109" s="84">
        <f>INDEX(District!AG:AG,MATCH($A109&amp;$A$6,District!$J:$J,0))</f>
        <v>0.2</v>
      </c>
      <c r="K109" s="84">
        <f>INDEX(District!W:W,MATCH($A109&amp;$A$6,District!$J:$J,0))</f>
        <v>0</v>
      </c>
      <c r="L109" s="84">
        <f>INDEX(District!L:L,MATCH($A109&amp;$A$6,District!$J:$J,0))</f>
        <v>0</v>
      </c>
      <c r="M109" s="84">
        <f>INDEX(District!Y:Y,MATCH($A109&amp;$A$6,District!$J:$J,0))</f>
        <v>0</v>
      </c>
      <c r="N109" s="84">
        <f>INDEX(District!X:X,MATCH($A109&amp;$A$6,District!$J:$J,0))</f>
        <v>0</v>
      </c>
      <c r="O109" s="84">
        <f>INDEX(District!AC:AC,MATCH($A109&amp;$A$6,District!$J:$J,0))</f>
        <v>0</v>
      </c>
      <c r="P109" s="84">
        <f>INDEX(District!AF:AF,MATCH($A109&amp;$A$6,District!$J:$J,0))</f>
        <v>0</v>
      </c>
      <c r="Q109" s="84">
        <f>INDEX(District!R:R,MATCH($A109&amp;$A$6,District!$J:$J,0))</f>
        <v>0</v>
      </c>
      <c r="R109" s="84">
        <f>INDEX(District!AH:AH,MATCH($A109&amp;$A$6,District!$J:$J,0))</f>
        <v>0</v>
      </c>
      <c r="S109" s="84">
        <f>INDEX(District!AD:AD,MATCH($A109&amp;$A$6,District!$J:$J,0))</f>
        <v>0</v>
      </c>
      <c r="T109" s="84">
        <f>INDEX(District!K:K,MATCH($A109&amp;$A$6,District!$J:$J,0))</f>
        <v>0</v>
      </c>
      <c r="U109" s="84">
        <f>INDEX(District!Q:Q,MATCH($A109&amp;$A$6,District!$J:$J,0))</f>
        <v>0</v>
      </c>
      <c r="V109" s="84">
        <f>INDEX(District!P:P,MATCH($A109&amp;$A$6,District!$J:$J,0))</f>
        <v>0</v>
      </c>
      <c r="W109" s="84">
        <f>INDEX(District!V:V,MATCH($A109&amp;$A$6,District!$J:$J,0))</f>
        <v>0</v>
      </c>
      <c r="X109" s="84">
        <f>INDEX(District!U:U,MATCH($A109&amp;$A$6,District!$J:$J,0))</f>
        <v>0</v>
      </c>
      <c r="Y109" s="84">
        <f>INDEX(District!S:S,MATCH($A109&amp;$A$6,District!$J:$J,0))</f>
        <v>0</v>
      </c>
    </row>
    <row r="110" spans="1:25" x14ac:dyDescent="0.35">
      <c r="A110" s="76" t="s">
        <v>253</v>
      </c>
      <c r="B110" s="85">
        <f>INDEX(District!M:M,MATCH($A110&amp;$A$6,District!$J:$J,0))</f>
        <v>0</v>
      </c>
      <c r="C110" s="84">
        <f>INDEX(District!AA:AA,MATCH($A110&amp;$A$6,District!$J:$J,0))</f>
        <v>1</v>
      </c>
      <c r="D110" s="84">
        <f>INDEX(District!AE:AE,MATCH($A110&amp;$A$6,District!$J:$J,0))</f>
        <v>0</v>
      </c>
      <c r="E110" s="84">
        <f>INDEX(District!T:T,MATCH($A110&amp;$A$6,District!$J:$J,0))</f>
        <v>0</v>
      </c>
      <c r="F110" s="84">
        <f>INDEX(District!AB:AB,MATCH($A110&amp;$A$6,District!$J:$J,0))</f>
        <v>0</v>
      </c>
      <c r="G110" s="84">
        <f>INDEX(District!AC:AC,MATCH($A110&amp;$A$6,District!$J:$J,0))</f>
        <v>0</v>
      </c>
      <c r="H110" s="84">
        <f>INDEX(District!Z:Z,MATCH($A110&amp;$A$6,District!$J:$J,0))</f>
        <v>0.55555555555555602</v>
      </c>
      <c r="I110" s="84">
        <f>INDEX(District!O:O,MATCH($A110&amp;$A$6,District!$J:$J,0))</f>
        <v>0</v>
      </c>
      <c r="J110" s="84">
        <f>INDEX(District!AG:AG,MATCH($A110&amp;$A$6,District!$J:$J,0))</f>
        <v>0</v>
      </c>
      <c r="K110" s="84">
        <f>INDEX(District!W:W,MATCH($A110&amp;$A$6,District!$J:$J,0))</f>
        <v>0</v>
      </c>
      <c r="L110" s="84">
        <f>INDEX(District!L:L,MATCH($A110&amp;$A$6,District!$J:$J,0))</f>
        <v>0</v>
      </c>
      <c r="M110" s="84">
        <f>INDEX(District!Y:Y,MATCH($A110&amp;$A$6,District!$J:$J,0))</f>
        <v>0</v>
      </c>
      <c r="N110" s="84">
        <f>INDEX(District!X:X,MATCH($A110&amp;$A$6,District!$J:$J,0))</f>
        <v>0</v>
      </c>
      <c r="O110" s="84">
        <f>INDEX(District!AC:AC,MATCH($A110&amp;$A$6,District!$J:$J,0))</f>
        <v>0</v>
      </c>
      <c r="P110" s="84">
        <f>INDEX(District!AF:AF,MATCH($A110&amp;$A$6,District!$J:$J,0))</f>
        <v>0</v>
      </c>
      <c r="Q110" s="84">
        <f>INDEX(District!R:R,MATCH($A110&amp;$A$6,District!$J:$J,0))</f>
        <v>0</v>
      </c>
      <c r="R110" s="84">
        <f>INDEX(District!AH:AH,MATCH($A110&amp;$A$6,District!$J:$J,0))</f>
        <v>0</v>
      </c>
      <c r="S110" s="84">
        <f>INDEX(District!AD:AD,MATCH($A110&amp;$A$6,District!$J:$J,0))</f>
        <v>0</v>
      </c>
      <c r="T110" s="84">
        <f>INDEX(District!K:K,MATCH($A110&amp;$A$6,District!$J:$J,0))</f>
        <v>0</v>
      </c>
      <c r="U110" s="84">
        <f>INDEX(District!Q:Q,MATCH($A110&amp;$A$6,District!$J:$J,0))</f>
        <v>0</v>
      </c>
      <c r="V110" s="84">
        <f>INDEX(District!P:P,MATCH($A110&amp;$A$6,District!$J:$J,0))</f>
        <v>0</v>
      </c>
      <c r="W110" s="84">
        <f>INDEX(District!V:V,MATCH($A110&amp;$A$6,District!$J:$J,0))</f>
        <v>0</v>
      </c>
      <c r="X110" s="84">
        <f>INDEX(District!U:U,MATCH($A110&amp;$A$6,District!$J:$J,0))</f>
        <v>0</v>
      </c>
      <c r="Y110" s="84">
        <f>INDEX(District!S:S,MATCH($A110&amp;$A$6,District!$J:$J,0))</f>
        <v>0</v>
      </c>
    </row>
    <row r="111" spans="1:25" x14ac:dyDescent="0.35">
      <c r="A111" s="76" t="s">
        <v>254</v>
      </c>
      <c r="B111" s="85">
        <f>INDEX(District!M:M,MATCH($A111&amp;$A$6,District!$J:$J,0))</f>
        <v>0.25</v>
      </c>
      <c r="C111" s="85">
        <f>INDEX(District!AA:AA,MATCH($A111&amp;$A$6,District!$J:$J,0))</f>
        <v>1</v>
      </c>
      <c r="D111" s="85">
        <f>INDEX(District!AE:AE,MATCH($A111&amp;$A$6,District!$J:$J,0))</f>
        <v>0</v>
      </c>
      <c r="E111" s="85">
        <f>INDEX(District!T:T,MATCH($A111&amp;$A$6,District!$J:$J,0))</f>
        <v>0</v>
      </c>
      <c r="F111" s="85">
        <f>INDEX(District!AB:AB,MATCH($A111&amp;$A$6,District!$J:$J,0))</f>
        <v>0</v>
      </c>
      <c r="G111" s="85">
        <f>INDEX(District!AC:AC,MATCH($A111&amp;$A$6,District!$J:$J,0))</f>
        <v>0</v>
      </c>
      <c r="H111" s="85">
        <f>INDEX(District!Z:Z,MATCH($A111&amp;$A$6,District!$J:$J,0))</f>
        <v>0.88888888888888895</v>
      </c>
      <c r="I111" s="85">
        <f>INDEX(District!O:O,MATCH($A111&amp;$A$6,District!$J:$J,0))</f>
        <v>0</v>
      </c>
      <c r="J111" s="85">
        <f>INDEX(District!AG:AG,MATCH($A111&amp;$A$6,District!$J:$J,0))</f>
        <v>0</v>
      </c>
      <c r="K111" s="85">
        <f>INDEX(District!W:W,MATCH($A111&amp;$A$6,District!$J:$J,0))</f>
        <v>0</v>
      </c>
      <c r="L111" s="85">
        <f>INDEX(District!L:L,MATCH($A111&amp;$A$6,District!$J:$J,0))</f>
        <v>0</v>
      </c>
      <c r="M111" s="85">
        <f>INDEX(District!Y:Y,MATCH($A111&amp;$A$6,District!$J:$J,0))</f>
        <v>0.33333333333333298</v>
      </c>
      <c r="N111" s="85">
        <f>INDEX(District!X:X,MATCH($A111&amp;$A$6,District!$J:$J,0))</f>
        <v>0</v>
      </c>
      <c r="O111" s="85">
        <f>INDEX(District!AC:AC,MATCH($A111&amp;$A$6,District!$J:$J,0))</f>
        <v>0</v>
      </c>
      <c r="P111" s="85">
        <f>INDEX(District!AF:AF,MATCH($A111&amp;$A$6,District!$J:$J,0))</f>
        <v>0</v>
      </c>
      <c r="Q111" s="85">
        <f>INDEX(District!R:R,MATCH($A111&amp;$A$6,District!$J:$J,0))</f>
        <v>0</v>
      </c>
      <c r="R111" s="85">
        <f>INDEX(District!AH:AH,MATCH($A111&amp;$A$6,District!$J:$J,0))</f>
        <v>0</v>
      </c>
      <c r="S111" s="85">
        <f>INDEX(District!AD:AD,MATCH($A111&amp;$A$6,District!$J:$J,0))</f>
        <v>0</v>
      </c>
      <c r="T111" s="85">
        <f>INDEX(District!K:K,MATCH($A111&amp;$A$6,District!$J:$J,0))</f>
        <v>0</v>
      </c>
      <c r="U111" s="85">
        <f>INDEX(District!Q:Q,MATCH($A111&amp;$A$6,District!$J:$J,0))</f>
        <v>0</v>
      </c>
      <c r="V111" s="85">
        <f>INDEX(District!P:P,MATCH($A111&amp;$A$6,District!$J:$J,0))</f>
        <v>0</v>
      </c>
      <c r="W111" s="85">
        <f>INDEX(District!V:V,MATCH($A111&amp;$A$6,District!$J:$J,0))</f>
        <v>0</v>
      </c>
      <c r="X111" s="85">
        <f>INDEX(District!U:U,MATCH($A111&amp;$A$6,District!$J:$J,0))</f>
        <v>0</v>
      </c>
      <c r="Y111" s="85">
        <f>INDEX(District!S:S,MATCH($A111&amp;$A$6,District!$J:$J,0))</f>
        <v>0.125</v>
      </c>
    </row>
    <row r="112" spans="1:25" x14ac:dyDescent="0.35">
      <c r="A112" s="76" t="s">
        <v>255</v>
      </c>
      <c r="B112" s="85">
        <f>INDEX(District!M:M,MATCH($A112&amp;$A$6,District!$J:$J,0))</f>
        <v>0.25</v>
      </c>
      <c r="C112" s="85">
        <f>INDEX(District!AA:AA,MATCH($A112&amp;$A$6,District!$J:$J,0))</f>
        <v>1</v>
      </c>
      <c r="D112" s="85">
        <f>INDEX(District!AE:AE,MATCH($A112&amp;$A$6,District!$J:$J,0))</f>
        <v>0</v>
      </c>
      <c r="E112" s="85">
        <f>INDEX(District!T:T,MATCH($A112&amp;$A$6,District!$J:$J,0))</f>
        <v>0</v>
      </c>
      <c r="F112" s="85">
        <f>INDEX(District!AB:AB,MATCH($A112&amp;$A$6,District!$J:$J,0))</f>
        <v>0</v>
      </c>
      <c r="G112" s="85">
        <f>INDEX(District!AC:AC,MATCH($A112&amp;$A$6,District!$J:$J,0))</f>
        <v>0</v>
      </c>
      <c r="H112" s="85">
        <f>INDEX(District!Z:Z,MATCH($A112&amp;$A$6,District!$J:$J,0))</f>
        <v>0.88888888888888895</v>
      </c>
      <c r="I112" s="85">
        <f>INDEX(District!O:O,MATCH($A112&amp;$A$6,District!$J:$J,0))</f>
        <v>0</v>
      </c>
      <c r="J112" s="85">
        <f>INDEX(District!AG:AG,MATCH($A112&amp;$A$6,District!$J:$J,0))</f>
        <v>0</v>
      </c>
      <c r="K112" s="85">
        <f>INDEX(District!W:W,MATCH($A112&amp;$A$6,District!$J:$J,0))</f>
        <v>0</v>
      </c>
      <c r="L112" s="85">
        <f>INDEX(District!L:L,MATCH($A112&amp;$A$6,District!$J:$J,0))</f>
        <v>0</v>
      </c>
      <c r="M112" s="85">
        <f>INDEX(District!Y:Y,MATCH($A112&amp;$A$6,District!$J:$J,0))</f>
        <v>0</v>
      </c>
      <c r="N112" s="85">
        <f>INDEX(District!X:X,MATCH($A112&amp;$A$6,District!$J:$J,0))</f>
        <v>0</v>
      </c>
      <c r="O112" s="85">
        <f>INDEX(District!AC:AC,MATCH($A112&amp;$A$6,District!$J:$J,0))</f>
        <v>0</v>
      </c>
      <c r="P112" s="85">
        <f>INDEX(District!AF:AF,MATCH($A112&amp;$A$6,District!$J:$J,0))</f>
        <v>0</v>
      </c>
      <c r="Q112" s="85">
        <f>INDEX(District!R:R,MATCH($A112&amp;$A$6,District!$J:$J,0))</f>
        <v>0</v>
      </c>
      <c r="R112" s="85">
        <f>INDEX(District!AH:AH,MATCH($A112&amp;$A$6,District!$J:$J,0))</f>
        <v>0</v>
      </c>
      <c r="S112" s="85">
        <f>INDEX(District!AD:AD,MATCH($A112&amp;$A$6,District!$J:$J,0))</f>
        <v>0</v>
      </c>
      <c r="T112" s="85">
        <f>INDEX(District!K:K,MATCH($A112&amp;$A$6,District!$J:$J,0))</f>
        <v>0</v>
      </c>
      <c r="U112" s="85">
        <f>INDEX(District!Q:Q,MATCH($A112&amp;$A$6,District!$J:$J,0))</f>
        <v>0</v>
      </c>
      <c r="V112" s="85">
        <f>INDEX(District!P:P,MATCH($A112&amp;$A$6,District!$J:$J,0))</f>
        <v>0</v>
      </c>
      <c r="W112" s="85">
        <f>INDEX(District!V:V,MATCH($A112&amp;$A$6,District!$J:$J,0))</f>
        <v>0</v>
      </c>
      <c r="X112" s="85">
        <f>INDEX(District!U:U,MATCH($A112&amp;$A$6,District!$J:$J,0))</f>
        <v>0</v>
      </c>
      <c r="Y112" s="85">
        <f>INDEX(District!S:S,MATCH($A112&amp;$A$6,District!$J:$J,0))</f>
        <v>0.125</v>
      </c>
    </row>
    <row r="113" spans="1:25" x14ac:dyDescent="0.35">
      <c r="A113" s="76" t="s">
        <v>256</v>
      </c>
      <c r="B113" s="85">
        <f>INDEX(District!M:M,MATCH($A113&amp;$A$6,District!$J:$J,0))</f>
        <v>0.25</v>
      </c>
      <c r="C113" s="84">
        <f>INDEX(District!AA:AA,MATCH($A113&amp;$A$6,District!$J:$J,0))</f>
        <v>0</v>
      </c>
      <c r="D113" s="84">
        <f>INDEX(District!AE:AE,MATCH($A113&amp;$A$6,District!$J:$J,0))</f>
        <v>0</v>
      </c>
      <c r="E113" s="84">
        <f>INDEX(District!T:T,MATCH($A113&amp;$A$6,District!$J:$J,0))</f>
        <v>0</v>
      </c>
      <c r="F113" s="84">
        <f>INDEX(District!AB:AB,MATCH($A113&amp;$A$6,District!$J:$J,0))</f>
        <v>0</v>
      </c>
      <c r="G113" s="84">
        <f>INDEX(District!AC:AC,MATCH($A113&amp;$A$6,District!$J:$J,0))</f>
        <v>0</v>
      </c>
      <c r="H113" s="84">
        <f>INDEX(District!Z:Z,MATCH($A113&amp;$A$6,District!$J:$J,0))</f>
        <v>0</v>
      </c>
      <c r="I113" s="84">
        <f>INDEX(District!O:O,MATCH($A113&amp;$A$6,District!$J:$J,0))</f>
        <v>0</v>
      </c>
      <c r="J113" s="84">
        <f>INDEX(District!AG:AG,MATCH($A113&amp;$A$6,District!$J:$J,0))</f>
        <v>0</v>
      </c>
      <c r="K113" s="84">
        <f>INDEX(District!W:W,MATCH($A113&amp;$A$6,District!$J:$J,0))</f>
        <v>0</v>
      </c>
      <c r="L113" s="84">
        <f>INDEX(District!L:L,MATCH($A113&amp;$A$6,District!$J:$J,0))</f>
        <v>0</v>
      </c>
      <c r="M113" s="84">
        <f>INDEX(District!Y:Y,MATCH($A113&amp;$A$6,District!$J:$J,0))</f>
        <v>0</v>
      </c>
      <c r="N113" s="84">
        <f>INDEX(District!X:X,MATCH($A113&amp;$A$6,District!$J:$J,0))</f>
        <v>0</v>
      </c>
      <c r="O113" s="84">
        <f>INDEX(District!AC:AC,MATCH($A113&amp;$A$6,District!$J:$J,0))</f>
        <v>0</v>
      </c>
      <c r="P113" s="84">
        <f>INDEX(District!AF:AF,MATCH($A113&amp;$A$6,District!$J:$J,0))</f>
        <v>0</v>
      </c>
      <c r="Q113" s="84">
        <f>INDEX(District!R:R,MATCH($A113&amp;$A$6,District!$J:$J,0))</f>
        <v>0</v>
      </c>
      <c r="R113" s="84">
        <f>INDEX(District!AH:AH,MATCH($A113&amp;$A$6,District!$J:$J,0))</f>
        <v>0</v>
      </c>
      <c r="S113" s="84">
        <f>INDEX(District!AD:AD,MATCH($A113&amp;$A$6,District!$J:$J,0))</f>
        <v>0</v>
      </c>
      <c r="T113" s="84">
        <f>INDEX(District!K:K,MATCH($A113&amp;$A$6,District!$J:$J,0))</f>
        <v>0</v>
      </c>
      <c r="U113" s="84">
        <f>INDEX(District!Q:Q,MATCH($A113&amp;$A$6,District!$J:$J,0))</f>
        <v>0</v>
      </c>
      <c r="V113" s="84">
        <f>INDEX(District!P:P,MATCH($A113&amp;$A$6,District!$J:$J,0))</f>
        <v>0</v>
      </c>
      <c r="W113" s="84">
        <f>INDEX(District!V:V,MATCH($A113&amp;$A$6,District!$J:$J,0))</f>
        <v>0</v>
      </c>
      <c r="X113" s="84">
        <f>INDEX(District!U:U,MATCH($A113&amp;$A$6,District!$J:$J,0))</f>
        <v>0</v>
      </c>
      <c r="Y113" s="84">
        <f>INDEX(District!S:S,MATCH($A113&amp;$A$6,District!$J:$J,0))</f>
        <v>0</v>
      </c>
    </row>
    <row r="114" spans="1:25" x14ac:dyDescent="0.35">
      <c r="A114" s="76" t="s">
        <v>257</v>
      </c>
      <c r="B114" s="85">
        <f>INDEX(District!M:M,MATCH($A114&amp;$A$6,District!$J:$J,0))</f>
        <v>0</v>
      </c>
      <c r="C114" s="84">
        <f>INDEX(District!AA:AA,MATCH($A114&amp;$A$6,District!$J:$J,0))</f>
        <v>0</v>
      </c>
      <c r="D114" s="84">
        <f>INDEX(District!AE:AE,MATCH($A114&amp;$A$6,District!$J:$J,0))</f>
        <v>0</v>
      </c>
      <c r="E114" s="84">
        <f>INDEX(District!T:T,MATCH($A114&amp;$A$6,District!$J:$J,0))</f>
        <v>0</v>
      </c>
      <c r="F114" s="84">
        <f>INDEX(District!AB:AB,MATCH($A114&amp;$A$6,District!$J:$J,0))</f>
        <v>0</v>
      </c>
      <c r="G114" s="84">
        <f>INDEX(District!AC:AC,MATCH($A114&amp;$A$6,District!$J:$J,0))</f>
        <v>0</v>
      </c>
      <c r="H114" s="84">
        <f>INDEX(District!Z:Z,MATCH($A114&amp;$A$6,District!$J:$J,0))</f>
        <v>0</v>
      </c>
      <c r="I114" s="84">
        <f>INDEX(District!O:O,MATCH($A114&amp;$A$6,District!$J:$J,0))</f>
        <v>0</v>
      </c>
      <c r="J114" s="84">
        <f>INDEX(District!AG:AG,MATCH($A114&amp;$A$6,District!$J:$J,0))</f>
        <v>0</v>
      </c>
      <c r="K114" s="84">
        <f>INDEX(District!W:W,MATCH($A114&amp;$A$6,District!$J:$J,0))</f>
        <v>0</v>
      </c>
      <c r="L114" s="84">
        <f>INDEX(District!L:L,MATCH($A114&amp;$A$6,District!$J:$J,0))</f>
        <v>0</v>
      </c>
      <c r="M114" s="84">
        <f>INDEX(District!Y:Y,MATCH($A114&amp;$A$6,District!$J:$J,0))</f>
        <v>0</v>
      </c>
      <c r="N114" s="84">
        <f>INDEX(District!X:X,MATCH($A114&amp;$A$6,District!$J:$J,0))</f>
        <v>0</v>
      </c>
      <c r="O114" s="84">
        <f>INDEX(District!AC:AC,MATCH($A114&amp;$A$6,District!$J:$J,0))</f>
        <v>0</v>
      </c>
      <c r="P114" s="84">
        <f>INDEX(District!AF:AF,MATCH($A114&amp;$A$6,District!$J:$J,0))</f>
        <v>0</v>
      </c>
      <c r="Q114" s="84">
        <f>INDEX(District!R:R,MATCH($A114&amp;$A$6,District!$J:$J,0))</f>
        <v>0</v>
      </c>
      <c r="R114" s="84">
        <f>INDEX(District!AH:AH,MATCH($A114&amp;$A$6,District!$J:$J,0))</f>
        <v>0</v>
      </c>
      <c r="S114" s="84">
        <f>INDEX(District!AD:AD,MATCH($A114&amp;$A$6,District!$J:$J,0))</f>
        <v>0</v>
      </c>
      <c r="T114" s="84">
        <f>INDEX(District!K:K,MATCH($A114&amp;$A$6,District!$J:$J,0))</f>
        <v>0</v>
      </c>
      <c r="U114" s="84">
        <f>INDEX(District!Q:Q,MATCH($A114&amp;$A$6,District!$J:$J,0))</f>
        <v>0</v>
      </c>
      <c r="V114" s="84">
        <f>INDEX(District!P:P,MATCH($A114&amp;$A$6,District!$J:$J,0))</f>
        <v>0</v>
      </c>
      <c r="W114" s="84">
        <f>INDEX(District!V:V,MATCH($A114&amp;$A$6,District!$J:$J,0))</f>
        <v>0</v>
      </c>
      <c r="X114" s="84">
        <f>INDEX(District!U:U,MATCH($A114&amp;$A$6,District!$J:$J,0))</f>
        <v>0</v>
      </c>
      <c r="Y114" s="84">
        <f>INDEX(District!S:S,MATCH($A114&amp;$A$6,District!$J:$J,0))</f>
        <v>0</v>
      </c>
    </row>
    <row r="115" spans="1:25" x14ac:dyDescent="0.35">
      <c r="A115" s="76" t="s">
        <v>258</v>
      </c>
      <c r="B115" s="85">
        <f>INDEX(District!M:M,MATCH($A115&amp;$A$6,District!$J:$J,0))</f>
        <v>0</v>
      </c>
      <c r="C115" s="84">
        <f>INDEX(District!AA:AA,MATCH($A115&amp;$A$6,District!$J:$J,0))</f>
        <v>0</v>
      </c>
      <c r="D115" s="84">
        <f>INDEX(District!AE:AE,MATCH($A115&amp;$A$6,District!$J:$J,0))</f>
        <v>0</v>
      </c>
      <c r="E115" s="84">
        <f>INDEX(District!T:T,MATCH($A115&amp;$A$6,District!$J:$J,0))</f>
        <v>0</v>
      </c>
      <c r="F115" s="84">
        <f>INDEX(District!AB:AB,MATCH($A115&amp;$A$6,District!$J:$J,0))</f>
        <v>0</v>
      </c>
      <c r="G115" s="84">
        <f>INDEX(District!AC:AC,MATCH($A115&amp;$A$6,District!$J:$J,0))</f>
        <v>0</v>
      </c>
      <c r="H115" s="84">
        <f>INDEX(District!Z:Z,MATCH($A115&amp;$A$6,District!$J:$J,0))</f>
        <v>0</v>
      </c>
      <c r="I115" s="84">
        <f>INDEX(District!O:O,MATCH($A115&amp;$A$6,District!$J:$J,0))</f>
        <v>0</v>
      </c>
      <c r="J115" s="84">
        <f>INDEX(District!AG:AG,MATCH($A115&amp;$A$6,District!$J:$J,0))</f>
        <v>0</v>
      </c>
      <c r="K115" s="84">
        <f>INDEX(District!W:W,MATCH($A115&amp;$A$6,District!$J:$J,0))</f>
        <v>0</v>
      </c>
      <c r="L115" s="84">
        <f>INDEX(District!L:L,MATCH($A115&amp;$A$6,District!$J:$J,0))</f>
        <v>0</v>
      </c>
      <c r="M115" s="84">
        <f>INDEX(District!Y:Y,MATCH($A115&amp;$A$6,District!$J:$J,0))</f>
        <v>0</v>
      </c>
      <c r="N115" s="84">
        <f>INDEX(District!X:X,MATCH($A115&amp;$A$6,District!$J:$J,0))</f>
        <v>0</v>
      </c>
      <c r="O115" s="84">
        <f>INDEX(District!AC:AC,MATCH($A115&amp;$A$6,District!$J:$J,0))</f>
        <v>0</v>
      </c>
      <c r="P115" s="84">
        <f>INDEX(District!AF:AF,MATCH($A115&amp;$A$6,District!$J:$J,0))</f>
        <v>0</v>
      </c>
      <c r="Q115" s="84">
        <f>INDEX(District!R:R,MATCH($A115&amp;$A$6,District!$J:$J,0))</f>
        <v>0</v>
      </c>
      <c r="R115" s="84">
        <f>INDEX(District!AH:AH,MATCH($A115&amp;$A$6,District!$J:$J,0))</f>
        <v>0</v>
      </c>
      <c r="S115" s="84">
        <f>INDEX(District!AD:AD,MATCH($A115&amp;$A$6,District!$J:$J,0))</f>
        <v>0</v>
      </c>
      <c r="T115" s="84">
        <f>INDEX(District!K:K,MATCH($A115&amp;$A$6,District!$J:$J,0))</f>
        <v>0</v>
      </c>
      <c r="U115" s="84">
        <f>INDEX(District!Q:Q,MATCH($A115&amp;$A$6,District!$J:$J,0))</f>
        <v>0</v>
      </c>
      <c r="V115" s="84">
        <f>INDEX(District!P:P,MATCH($A115&amp;$A$6,District!$J:$J,0))</f>
        <v>0</v>
      </c>
      <c r="W115" s="84">
        <f>INDEX(District!V:V,MATCH($A115&amp;$A$6,District!$J:$J,0))</f>
        <v>0</v>
      </c>
      <c r="X115" s="84">
        <f>INDEX(District!U:U,MATCH($A115&amp;$A$6,District!$J:$J,0))</f>
        <v>0</v>
      </c>
      <c r="Y115" s="84">
        <f>INDEX(District!S:S,MATCH($A115&amp;$A$6,District!$J:$J,0))</f>
        <v>0</v>
      </c>
    </row>
    <row r="116" spans="1:25" x14ac:dyDescent="0.35">
      <c r="A116" s="31"/>
      <c r="B116" s="32"/>
    </row>
    <row r="117" spans="1:25" x14ac:dyDescent="0.35">
      <c r="A117" s="33" t="s">
        <v>230</v>
      </c>
      <c r="B117" s="34"/>
    </row>
    <row r="118" spans="1:25" x14ac:dyDescent="0.35">
      <c r="A118" s="58" t="s">
        <v>231</v>
      </c>
      <c r="B118" s="70"/>
    </row>
    <row r="119" spans="1:25" x14ac:dyDescent="0.35">
      <c r="A119" s="31"/>
      <c r="B119" s="32"/>
    </row>
    <row r="120" spans="1:25" x14ac:dyDescent="0.35">
      <c r="A120" s="31"/>
      <c r="B120" s="36" t="s">
        <v>51</v>
      </c>
      <c r="C120" s="55" t="s">
        <v>54</v>
      </c>
      <c r="D120" s="55" t="s">
        <v>55</v>
      </c>
      <c r="E120" s="55" t="s">
        <v>50</v>
      </c>
      <c r="F120" s="55" t="s">
        <v>68</v>
      </c>
      <c r="G120" s="55" t="s">
        <v>52</v>
      </c>
      <c r="H120" s="55" t="s">
        <v>56</v>
      </c>
      <c r="I120" s="55" t="s">
        <v>69</v>
      </c>
      <c r="J120" s="55" t="s">
        <v>70</v>
      </c>
      <c r="K120" s="55" t="s">
        <v>71</v>
      </c>
      <c r="L120" s="55" t="s">
        <v>72</v>
      </c>
      <c r="M120" s="55" t="s">
        <v>73</v>
      </c>
      <c r="N120" s="55" t="s">
        <v>57</v>
      </c>
      <c r="O120" s="55" t="s">
        <v>74</v>
      </c>
      <c r="P120" s="55" t="s">
        <v>60</v>
      </c>
      <c r="Q120" s="55" t="s">
        <v>75</v>
      </c>
      <c r="R120" s="55" t="s">
        <v>76</v>
      </c>
      <c r="S120" s="55" t="s">
        <v>77</v>
      </c>
      <c r="T120" s="55" t="s">
        <v>78</v>
      </c>
      <c r="U120" s="55" t="s">
        <v>79</v>
      </c>
      <c r="V120" s="55" t="s">
        <v>58</v>
      </c>
      <c r="W120" s="55" t="s">
        <v>80</v>
      </c>
      <c r="X120" s="55" t="s">
        <v>53</v>
      </c>
      <c r="Y120" s="55" t="s">
        <v>59</v>
      </c>
    </row>
    <row r="121" spans="1:25" x14ac:dyDescent="0.35">
      <c r="A121" s="37" t="s">
        <v>121</v>
      </c>
      <c r="B121" s="85">
        <f>INDEX(District!M:M,MATCH($A121&amp;$A$6,District!$J:$J,0))</f>
        <v>0.25</v>
      </c>
      <c r="C121" s="84">
        <f>INDEX(District!AA:AA,MATCH($A121&amp;$A$6,District!$J:$J,0))</f>
        <v>0.14285714285714299</v>
      </c>
      <c r="D121" s="84">
        <f>INDEX(District!AE:AE,MATCH($A121&amp;$A$6,District!$J:$J,0))</f>
        <v>0</v>
      </c>
      <c r="E121" s="84">
        <f>INDEX(District!T:T,MATCH($A121&amp;$A$6,District!$J:$J,0))</f>
        <v>0</v>
      </c>
      <c r="F121" s="84">
        <f>INDEX(District!AB:AB,MATCH($A121&amp;$A$6,District!$J:$J,0))</f>
        <v>0</v>
      </c>
      <c r="G121" s="84">
        <f>INDEX(District!AC:AC,MATCH($A121&amp;$A$6,District!$J:$J,0))</f>
        <v>0</v>
      </c>
      <c r="H121" s="84">
        <f>INDEX(District!Z:Z,MATCH($A121&amp;$A$6,District!$J:$J,0))</f>
        <v>0</v>
      </c>
      <c r="I121" s="84">
        <f>INDEX(District!O:O,MATCH($A121&amp;$A$6,District!$J:$J,0))</f>
        <v>0</v>
      </c>
      <c r="J121" s="84">
        <f>INDEX(District!AG:AG,MATCH($A121&amp;$A$6,District!$J:$J,0))</f>
        <v>0</v>
      </c>
      <c r="K121" s="84">
        <f>INDEX(District!W:W,MATCH($A121&amp;$A$6,District!$J:$J,0))</f>
        <v>0.33333333333333298</v>
      </c>
      <c r="L121" s="84">
        <f>INDEX(District!L:L,MATCH($A121&amp;$A$6,District!$J:$J,0))</f>
        <v>0</v>
      </c>
      <c r="M121" s="84">
        <f>INDEX(District!Y:Y,MATCH($A121&amp;$A$6,District!$J:$J,0))</f>
        <v>0.2</v>
      </c>
      <c r="N121" s="84">
        <f>INDEX(District!X:X,MATCH($A121&amp;$A$6,District!$J:$J,0))</f>
        <v>0</v>
      </c>
      <c r="O121" s="84">
        <f>INDEX(District!AC:AC,MATCH($A121&amp;$A$6,District!$J:$J,0))</f>
        <v>0</v>
      </c>
      <c r="P121" s="84">
        <f>INDEX(District!AF:AF,MATCH($A121&amp;$A$6,District!$J:$J,0))</f>
        <v>0</v>
      </c>
      <c r="Q121" s="84">
        <f>INDEX(District!R:R,MATCH($A121&amp;$A$6,District!$J:$J,0))</f>
        <v>0</v>
      </c>
      <c r="R121" s="84">
        <f>INDEX(District!AH:AH,MATCH($A121&amp;$A$6,District!$J:$J,0))</f>
        <v>0.2</v>
      </c>
      <c r="S121" s="84">
        <f>INDEX(District!AD:AD,MATCH($A121&amp;$A$6,District!$J:$J,0))</f>
        <v>0</v>
      </c>
      <c r="T121" s="84">
        <f>INDEX(District!K:K,MATCH($A121&amp;$A$6,District!$J:$J,0))</f>
        <v>0.125</v>
      </c>
      <c r="U121" s="84">
        <f>INDEX(District!Q:Q,MATCH($A121&amp;$A$6,District!$J:$J,0))</f>
        <v>0</v>
      </c>
      <c r="V121" s="84">
        <f>INDEX(District!P:P,MATCH($A121&amp;$A$6,District!$J:$J,0))</f>
        <v>9.0909090909090898E-2</v>
      </c>
      <c r="W121" s="84">
        <f>INDEX(District!V:V,MATCH($A121&amp;$A$6,District!$J:$J,0))</f>
        <v>0</v>
      </c>
      <c r="X121" s="84">
        <f>INDEX(District!U:U,MATCH($A121&amp;$A$6,District!$J:$J,0))</f>
        <v>0</v>
      </c>
      <c r="Y121" s="84">
        <f>INDEX(District!S:S,MATCH($A121&amp;$A$6,District!$J:$J,0))</f>
        <v>0</v>
      </c>
    </row>
    <row r="122" spans="1:25" x14ac:dyDescent="0.35">
      <c r="A122" s="37" t="s">
        <v>122</v>
      </c>
      <c r="B122" s="85">
        <f>INDEX(District!M:M,MATCH($A122&amp;$A$6,District!$J:$J,0))</f>
        <v>0.25</v>
      </c>
      <c r="C122" s="84">
        <f>INDEX(District!AA:AA,MATCH($A122&amp;$A$6,District!$J:$J,0))</f>
        <v>0.28571428571428598</v>
      </c>
      <c r="D122" s="84">
        <f>INDEX(District!AE:AE,MATCH($A122&amp;$A$6,District!$J:$J,0))</f>
        <v>0</v>
      </c>
      <c r="E122" s="84">
        <f>INDEX(District!T:T,MATCH($A122&amp;$A$6,District!$J:$J,0))</f>
        <v>0</v>
      </c>
      <c r="F122" s="84">
        <f>INDEX(District!AB:AB,MATCH($A122&amp;$A$6,District!$J:$J,0))</f>
        <v>0</v>
      </c>
      <c r="G122" s="84">
        <f>INDEX(District!AC:AC,MATCH($A122&amp;$A$6,District!$J:$J,0))</f>
        <v>0</v>
      </c>
      <c r="H122" s="84">
        <f>INDEX(District!Z:Z,MATCH($A122&amp;$A$6,District!$J:$J,0))</f>
        <v>0</v>
      </c>
      <c r="I122" s="84">
        <f>INDEX(District!O:O,MATCH($A122&amp;$A$6,District!$J:$J,0))</f>
        <v>0</v>
      </c>
      <c r="J122" s="84">
        <f>INDEX(District!AG:AG,MATCH($A122&amp;$A$6,District!$J:$J,0))</f>
        <v>0.5</v>
      </c>
      <c r="K122" s="84">
        <f>INDEX(District!W:W,MATCH($A122&amp;$A$6,District!$J:$J,0))</f>
        <v>0</v>
      </c>
      <c r="L122" s="84">
        <f>INDEX(District!L:L,MATCH($A122&amp;$A$6,District!$J:$J,0))</f>
        <v>0</v>
      </c>
      <c r="M122" s="84">
        <f>INDEX(District!Y:Y,MATCH($A122&amp;$A$6,District!$J:$J,0))</f>
        <v>0.2</v>
      </c>
      <c r="N122" s="84">
        <f>INDEX(District!X:X,MATCH($A122&amp;$A$6,District!$J:$J,0))</f>
        <v>0</v>
      </c>
      <c r="O122" s="84">
        <f>INDEX(District!AC:AC,MATCH($A122&amp;$A$6,District!$J:$J,0))</f>
        <v>0</v>
      </c>
      <c r="P122" s="84">
        <f>INDEX(District!AF:AF,MATCH($A122&amp;$A$6,District!$J:$J,0))</f>
        <v>0</v>
      </c>
      <c r="Q122" s="84">
        <f>INDEX(District!R:R,MATCH($A122&amp;$A$6,District!$J:$J,0))</f>
        <v>0</v>
      </c>
      <c r="R122" s="84">
        <f>INDEX(District!AH:AH,MATCH($A122&amp;$A$6,District!$J:$J,0))</f>
        <v>0.4</v>
      </c>
      <c r="S122" s="84">
        <f>INDEX(District!AD:AD,MATCH($A122&amp;$A$6,District!$J:$J,0))</f>
        <v>0</v>
      </c>
      <c r="T122" s="84">
        <f>INDEX(District!K:K,MATCH($A122&amp;$A$6,District!$J:$J,0))</f>
        <v>0.125</v>
      </c>
      <c r="U122" s="84">
        <f>INDEX(District!Q:Q,MATCH($A122&amp;$A$6,District!$J:$J,0))</f>
        <v>0</v>
      </c>
      <c r="V122" s="84">
        <f>INDEX(District!P:P,MATCH($A122&amp;$A$6,District!$J:$J,0))</f>
        <v>0.27272727272727298</v>
      </c>
      <c r="W122" s="84">
        <f>INDEX(District!V:V,MATCH($A122&amp;$A$6,District!$J:$J,0))</f>
        <v>0</v>
      </c>
      <c r="X122" s="84">
        <f>INDEX(District!U:U,MATCH($A122&amp;$A$6,District!$J:$J,0))</f>
        <v>0.33333333333333298</v>
      </c>
      <c r="Y122" s="84">
        <f>INDEX(District!S:S,MATCH($A122&amp;$A$6,District!$J:$J,0))</f>
        <v>0</v>
      </c>
    </row>
    <row r="123" spans="1:25" x14ac:dyDescent="0.35">
      <c r="A123" s="37" t="s">
        <v>123</v>
      </c>
      <c r="B123" s="85">
        <f>INDEX(District!M:M,MATCH($A123&amp;$A$6,District!$J:$J,0))</f>
        <v>0.25</v>
      </c>
      <c r="C123" s="84">
        <f>INDEX(District!AA:AA,MATCH($A123&amp;$A$6,District!$J:$J,0))</f>
        <v>0.14285714285714299</v>
      </c>
      <c r="D123" s="84">
        <f>INDEX(District!AE:AE,MATCH($A123&amp;$A$6,District!$J:$J,0))</f>
        <v>0</v>
      </c>
      <c r="E123" s="84">
        <f>INDEX(District!T:T,MATCH($A123&amp;$A$6,District!$J:$J,0))</f>
        <v>0</v>
      </c>
      <c r="F123" s="84">
        <f>INDEX(District!AB:AB,MATCH($A123&amp;$A$6,District!$J:$J,0))</f>
        <v>0</v>
      </c>
      <c r="G123" s="84">
        <f>INDEX(District!AC:AC,MATCH($A123&amp;$A$6,District!$J:$J,0))</f>
        <v>0</v>
      </c>
      <c r="H123" s="84">
        <f>INDEX(District!Z:Z,MATCH($A123&amp;$A$6,District!$J:$J,0))</f>
        <v>0</v>
      </c>
      <c r="I123" s="84">
        <f>INDEX(District!O:O,MATCH($A123&amp;$A$6,District!$J:$J,0))</f>
        <v>0</v>
      </c>
      <c r="J123" s="84">
        <f>INDEX(District!AG:AG,MATCH($A123&amp;$A$6,District!$J:$J,0))</f>
        <v>0</v>
      </c>
      <c r="K123" s="84">
        <f>INDEX(District!W:W,MATCH($A123&amp;$A$6,District!$J:$J,0))</f>
        <v>0</v>
      </c>
      <c r="L123" s="84">
        <f>INDEX(District!L:L,MATCH($A123&amp;$A$6,District!$J:$J,0))</f>
        <v>0</v>
      </c>
      <c r="M123" s="84">
        <f>INDEX(District!Y:Y,MATCH($A123&amp;$A$6,District!$J:$J,0))</f>
        <v>0.2</v>
      </c>
      <c r="N123" s="84">
        <f>INDEX(District!X:X,MATCH($A123&amp;$A$6,District!$J:$J,0))</f>
        <v>0</v>
      </c>
      <c r="O123" s="84">
        <f>INDEX(District!AC:AC,MATCH($A123&amp;$A$6,District!$J:$J,0))</f>
        <v>0</v>
      </c>
      <c r="P123" s="84">
        <f>INDEX(District!AF:AF,MATCH($A123&amp;$A$6,District!$J:$J,0))</f>
        <v>0</v>
      </c>
      <c r="Q123" s="84">
        <f>INDEX(District!R:R,MATCH($A123&amp;$A$6,District!$J:$J,0))</f>
        <v>0</v>
      </c>
      <c r="R123" s="84">
        <f>INDEX(District!AH:AH,MATCH($A123&amp;$A$6,District!$J:$J,0))</f>
        <v>0</v>
      </c>
      <c r="S123" s="84">
        <f>INDEX(District!AD:AD,MATCH($A123&amp;$A$6,District!$J:$J,0))</f>
        <v>0</v>
      </c>
      <c r="T123" s="84">
        <f>INDEX(District!K:K,MATCH($A123&amp;$A$6,District!$J:$J,0))</f>
        <v>0.125</v>
      </c>
      <c r="U123" s="84">
        <f>INDEX(District!Q:Q,MATCH($A123&amp;$A$6,District!$J:$J,0))</f>
        <v>0</v>
      </c>
      <c r="V123" s="84">
        <f>INDEX(District!P:P,MATCH($A123&amp;$A$6,District!$J:$J,0))</f>
        <v>0</v>
      </c>
      <c r="W123" s="84">
        <f>INDEX(District!V:V,MATCH($A123&amp;$A$6,District!$J:$J,0))</f>
        <v>0</v>
      </c>
      <c r="X123" s="84">
        <f>INDEX(District!U:U,MATCH($A123&amp;$A$6,District!$J:$J,0))</f>
        <v>0</v>
      </c>
      <c r="Y123" s="84">
        <f>INDEX(District!S:S,MATCH($A123&amp;$A$6,District!$J:$J,0))</f>
        <v>0</v>
      </c>
    </row>
    <row r="124" spans="1:25" x14ac:dyDescent="0.35">
      <c r="A124" s="37" t="s">
        <v>124</v>
      </c>
      <c r="B124" s="85">
        <f>INDEX(District!M:M,MATCH($A124&amp;$A$6,District!$J:$J,0))</f>
        <v>0</v>
      </c>
      <c r="C124" s="84">
        <f>INDEX(District!AA:AA,MATCH($A124&amp;$A$6,District!$J:$J,0))</f>
        <v>0.14285714285714299</v>
      </c>
      <c r="D124" s="84">
        <f>INDEX(District!AE:AE,MATCH($A124&amp;$A$6,District!$J:$J,0))</f>
        <v>0</v>
      </c>
      <c r="E124" s="84">
        <f>INDEX(District!T:T,MATCH($A124&amp;$A$6,District!$J:$J,0))</f>
        <v>0</v>
      </c>
      <c r="F124" s="84">
        <f>INDEX(District!AB:AB,MATCH($A124&amp;$A$6,District!$J:$J,0))</f>
        <v>0</v>
      </c>
      <c r="G124" s="84">
        <f>INDEX(District!AC:AC,MATCH($A124&amp;$A$6,District!$J:$J,0))</f>
        <v>0</v>
      </c>
      <c r="H124" s="84">
        <f>INDEX(District!Z:Z,MATCH($A124&amp;$A$6,District!$J:$J,0))</f>
        <v>0</v>
      </c>
      <c r="I124" s="84">
        <f>INDEX(District!O:O,MATCH($A124&amp;$A$6,District!$J:$J,0))</f>
        <v>0</v>
      </c>
      <c r="J124" s="84">
        <f>INDEX(District!AG:AG,MATCH($A124&amp;$A$6,District!$J:$J,0))</f>
        <v>0</v>
      </c>
      <c r="K124" s="84">
        <f>INDEX(District!W:W,MATCH($A124&amp;$A$6,District!$J:$J,0))</f>
        <v>0</v>
      </c>
      <c r="L124" s="84">
        <f>INDEX(District!L:L,MATCH($A124&amp;$A$6,District!$J:$J,0))</f>
        <v>0</v>
      </c>
      <c r="M124" s="84">
        <f>INDEX(District!Y:Y,MATCH($A124&amp;$A$6,District!$J:$J,0))</f>
        <v>0.4</v>
      </c>
      <c r="N124" s="84">
        <f>INDEX(District!X:X,MATCH($A124&amp;$A$6,District!$J:$J,0))</f>
        <v>0</v>
      </c>
      <c r="O124" s="84">
        <f>INDEX(District!AC:AC,MATCH($A124&amp;$A$6,District!$J:$J,0))</f>
        <v>0</v>
      </c>
      <c r="P124" s="84">
        <f>INDEX(District!AF:AF,MATCH($A124&amp;$A$6,District!$J:$J,0))</f>
        <v>0</v>
      </c>
      <c r="Q124" s="84">
        <f>INDEX(District!R:R,MATCH($A124&amp;$A$6,District!$J:$J,0))</f>
        <v>0</v>
      </c>
      <c r="R124" s="84">
        <f>INDEX(District!AH:AH,MATCH($A124&amp;$A$6,District!$J:$J,0))</f>
        <v>0</v>
      </c>
      <c r="S124" s="84">
        <f>INDEX(District!AD:AD,MATCH($A124&amp;$A$6,District!$J:$J,0))</f>
        <v>0</v>
      </c>
      <c r="T124" s="84">
        <f>INDEX(District!K:K,MATCH($A124&amp;$A$6,District!$J:$J,0))</f>
        <v>0.125</v>
      </c>
      <c r="U124" s="84">
        <f>INDEX(District!Q:Q,MATCH($A124&amp;$A$6,District!$J:$J,0))</f>
        <v>0</v>
      </c>
      <c r="V124" s="84">
        <f>INDEX(District!P:P,MATCH($A124&amp;$A$6,District!$J:$J,0))</f>
        <v>0.18181818181818199</v>
      </c>
      <c r="W124" s="84">
        <f>INDEX(District!V:V,MATCH($A124&amp;$A$6,District!$J:$J,0))</f>
        <v>0</v>
      </c>
      <c r="X124" s="84">
        <f>INDEX(District!U:U,MATCH($A124&amp;$A$6,District!$J:$J,0))</f>
        <v>0</v>
      </c>
      <c r="Y124" s="84">
        <f>INDEX(District!S:S,MATCH($A124&amp;$A$6,District!$J:$J,0))</f>
        <v>0</v>
      </c>
    </row>
    <row r="125" spans="1:25" x14ac:dyDescent="0.35">
      <c r="A125" s="37" t="s">
        <v>125</v>
      </c>
      <c r="B125" s="85">
        <f>INDEX(District!M:M,MATCH($A125&amp;$A$6,District!$J:$J,0))</f>
        <v>0.25</v>
      </c>
      <c r="C125" s="84">
        <f>INDEX(District!AA:AA,MATCH($A125&amp;$A$6,District!$J:$J,0))</f>
        <v>0</v>
      </c>
      <c r="D125" s="84">
        <f>INDEX(District!AE:AE,MATCH($A125&amp;$A$6,District!$J:$J,0))</f>
        <v>0</v>
      </c>
      <c r="E125" s="84">
        <f>INDEX(District!T:T,MATCH($A125&amp;$A$6,District!$J:$J,0))</f>
        <v>0</v>
      </c>
      <c r="F125" s="84">
        <f>INDEX(District!AB:AB,MATCH($A125&amp;$A$6,District!$J:$J,0))</f>
        <v>0.33333333333333298</v>
      </c>
      <c r="G125" s="84">
        <f>INDEX(District!AC:AC,MATCH($A125&amp;$A$6,District!$J:$J,0))</f>
        <v>0</v>
      </c>
      <c r="H125" s="84">
        <f>INDEX(District!Z:Z,MATCH($A125&amp;$A$6,District!$J:$J,0))</f>
        <v>0</v>
      </c>
      <c r="I125" s="84">
        <f>INDEX(District!O:O,MATCH($A125&amp;$A$6,District!$J:$J,0))</f>
        <v>0</v>
      </c>
      <c r="J125" s="84">
        <f>INDEX(District!AG:AG,MATCH($A125&amp;$A$6,District!$J:$J,0))</f>
        <v>0.25</v>
      </c>
      <c r="K125" s="84">
        <f>INDEX(District!W:W,MATCH($A125&amp;$A$6,District!$J:$J,0))</f>
        <v>0</v>
      </c>
      <c r="L125" s="84">
        <f>INDEX(District!L:L,MATCH($A125&amp;$A$6,District!$J:$J,0))</f>
        <v>0</v>
      </c>
      <c r="M125" s="84">
        <f>INDEX(District!Y:Y,MATCH($A125&amp;$A$6,District!$J:$J,0))</f>
        <v>0.4</v>
      </c>
      <c r="N125" s="84">
        <f>INDEX(District!X:X,MATCH($A125&amp;$A$6,District!$J:$J,0))</f>
        <v>0</v>
      </c>
      <c r="O125" s="84">
        <f>INDEX(District!AC:AC,MATCH($A125&amp;$A$6,District!$J:$J,0))</f>
        <v>0</v>
      </c>
      <c r="P125" s="84">
        <f>INDEX(District!AF:AF,MATCH($A125&amp;$A$6,District!$J:$J,0))</f>
        <v>0</v>
      </c>
      <c r="Q125" s="84">
        <f>INDEX(District!R:R,MATCH($A125&amp;$A$6,District!$J:$J,0))</f>
        <v>0</v>
      </c>
      <c r="R125" s="84">
        <f>INDEX(District!AH:AH,MATCH($A125&amp;$A$6,District!$J:$J,0))</f>
        <v>0.2</v>
      </c>
      <c r="S125" s="84">
        <f>INDEX(District!AD:AD,MATCH($A125&amp;$A$6,District!$J:$J,0))</f>
        <v>0</v>
      </c>
      <c r="T125" s="84">
        <f>INDEX(District!K:K,MATCH($A125&amp;$A$6,District!$J:$J,0))</f>
        <v>0</v>
      </c>
      <c r="U125" s="84">
        <f>INDEX(District!Q:Q,MATCH($A125&amp;$A$6,District!$J:$J,0))</f>
        <v>0</v>
      </c>
      <c r="V125" s="84">
        <f>INDEX(District!P:P,MATCH($A125&amp;$A$6,District!$J:$J,0))</f>
        <v>0</v>
      </c>
      <c r="W125" s="84">
        <f>INDEX(District!V:V,MATCH($A125&amp;$A$6,District!$J:$J,0))</f>
        <v>0</v>
      </c>
      <c r="X125" s="84">
        <f>INDEX(District!U:U,MATCH($A125&amp;$A$6,District!$J:$J,0))</f>
        <v>0.33333333333333298</v>
      </c>
      <c r="Y125" s="84">
        <f>INDEX(District!S:S,MATCH($A125&amp;$A$6,District!$J:$J,0))</f>
        <v>0</v>
      </c>
    </row>
    <row r="126" spans="1:25" x14ac:dyDescent="0.35">
      <c r="A126" s="37" t="s">
        <v>126</v>
      </c>
      <c r="B126" s="85">
        <f>INDEX(District!M:M,MATCH($A126&amp;$A$6,District!$J:$J,0))</f>
        <v>0</v>
      </c>
      <c r="C126" s="84">
        <f>INDEX(District!AA:AA,MATCH($A126&amp;$A$6,District!$J:$J,0))</f>
        <v>0.14285714285714299</v>
      </c>
      <c r="D126" s="84">
        <f>INDEX(District!AE:AE,MATCH($A126&amp;$A$6,District!$J:$J,0))</f>
        <v>0</v>
      </c>
      <c r="E126" s="84">
        <f>INDEX(District!T:T,MATCH($A126&amp;$A$6,District!$J:$J,0))</f>
        <v>0</v>
      </c>
      <c r="F126" s="84">
        <f>INDEX(District!AB:AB,MATCH($A126&amp;$A$6,District!$J:$J,0))</f>
        <v>0</v>
      </c>
      <c r="G126" s="84">
        <f>INDEX(District!AC:AC,MATCH($A126&amp;$A$6,District!$J:$J,0))</f>
        <v>0</v>
      </c>
      <c r="H126" s="84">
        <f>INDEX(District!Z:Z,MATCH($A126&amp;$A$6,District!$J:$J,0))</f>
        <v>0</v>
      </c>
      <c r="I126" s="84">
        <f>INDEX(District!O:O,MATCH($A126&amp;$A$6,District!$J:$J,0))</f>
        <v>0</v>
      </c>
      <c r="J126" s="84">
        <f>INDEX(District!AG:AG,MATCH($A126&amp;$A$6,District!$J:$J,0))</f>
        <v>0.25</v>
      </c>
      <c r="K126" s="84">
        <f>INDEX(District!W:W,MATCH($A126&amp;$A$6,District!$J:$J,0))</f>
        <v>0</v>
      </c>
      <c r="L126" s="84">
        <f>INDEX(District!L:L,MATCH($A126&amp;$A$6,District!$J:$J,0))</f>
        <v>0</v>
      </c>
      <c r="M126" s="84">
        <f>INDEX(District!Y:Y,MATCH($A126&amp;$A$6,District!$J:$J,0))</f>
        <v>0.2</v>
      </c>
      <c r="N126" s="84">
        <f>INDEX(District!X:X,MATCH($A126&amp;$A$6,District!$J:$J,0))</f>
        <v>0</v>
      </c>
      <c r="O126" s="84">
        <f>INDEX(District!AC:AC,MATCH($A126&amp;$A$6,District!$J:$J,0))</f>
        <v>0</v>
      </c>
      <c r="P126" s="84">
        <f>INDEX(District!AF:AF,MATCH($A126&amp;$A$6,District!$J:$J,0))</f>
        <v>0</v>
      </c>
      <c r="Q126" s="84">
        <f>INDEX(District!R:R,MATCH($A126&amp;$A$6,District!$J:$J,0))</f>
        <v>0</v>
      </c>
      <c r="R126" s="84">
        <f>INDEX(District!AH:AH,MATCH($A126&amp;$A$6,District!$J:$J,0))</f>
        <v>0</v>
      </c>
      <c r="S126" s="84">
        <f>INDEX(District!AD:AD,MATCH($A126&amp;$A$6,District!$J:$J,0))</f>
        <v>0</v>
      </c>
      <c r="T126" s="84">
        <f>INDEX(District!K:K,MATCH($A126&amp;$A$6,District!$J:$J,0))</f>
        <v>0.125</v>
      </c>
      <c r="U126" s="84">
        <f>INDEX(District!Q:Q,MATCH($A126&amp;$A$6,District!$J:$J,0))</f>
        <v>0</v>
      </c>
      <c r="V126" s="84">
        <f>INDEX(District!P:P,MATCH($A126&amp;$A$6,District!$J:$J,0))</f>
        <v>9.0909090909090898E-2</v>
      </c>
      <c r="W126" s="84">
        <f>INDEX(District!V:V,MATCH($A126&amp;$A$6,District!$J:$J,0))</f>
        <v>0</v>
      </c>
      <c r="X126" s="84">
        <f>INDEX(District!U:U,MATCH($A126&amp;$A$6,District!$J:$J,0))</f>
        <v>0</v>
      </c>
      <c r="Y126" s="84">
        <f>INDEX(District!S:S,MATCH($A126&amp;$A$6,District!$J:$J,0))</f>
        <v>0</v>
      </c>
    </row>
    <row r="127" spans="1:25" x14ac:dyDescent="0.35">
      <c r="A127" s="37" t="s">
        <v>127</v>
      </c>
      <c r="B127" s="85">
        <f>INDEX(District!M:M,MATCH($A127&amp;$A$6,District!$J:$J,0))</f>
        <v>0.25</v>
      </c>
      <c r="C127" s="84">
        <f>INDEX(District!AA:AA,MATCH($A127&amp;$A$6,District!$J:$J,0))</f>
        <v>0.14285714285714299</v>
      </c>
      <c r="D127" s="84">
        <f>INDEX(District!AE:AE,MATCH($A127&amp;$A$6,District!$J:$J,0))</f>
        <v>0</v>
      </c>
      <c r="E127" s="84">
        <f>INDEX(District!T:T,MATCH($A127&amp;$A$6,District!$J:$J,0))</f>
        <v>0</v>
      </c>
      <c r="F127" s="84">
        <f>INDEX(District!AB:AB,MATCH($A127&amp;$A$6,District!$J:$J,0))</f>
        <v>0.33333333333333298</v>
      </c>
      <c r="G127" s="84">
        <f>INDEX(District!AC:AC,MATCH($A127&amp;$A$6,District!$J:$J,0))</f>
        <v>0</v>
      </c>
      <c r="H127" s="84">
        <f>INDEX(District!Z:Z,MATCH($A127&amp;$A$6,District!$J:$J,0))</f>
        <v>0</v>
      </c>
      <c r="I127" s="84">
        <f>INDEX(District!O:O,MATCH($A127&amp;$A$6,District!$J:$J,0))</f>
        <v>0</v>
      </c>
      <c r="J127" s="84">
        <f>INDEX(District!AG:AG,MATCH($A127&amp;$A$6,District!$J:$J,0))</f>
        <v>0.25</v>
      </c>
      <c r="K127" s="84">
        <f>INDEX(District!W:W,MATCH($A127&amp;$A$6,District!$J:$J,0))</f>
        <v>0</v>
      </c>
      <c r="L127" s="84">
        <f>INDEX(District!L:L,MATCH($A127&amp;$A$6,District!$J:$J,0))</f>
        <v>0</v>
      </c>
      <c r="M127" s="84">
        <f>INDEX(District!Y:Y,MATCH($A127&amp;$A$6,District!$J:$J,0))</f>
        <v>0</v>
      </c>
      <c r="N127" s="84">
        <f>INDEX(District!X:X,MATCH($A127&amp;$A$6,District!$J:$J,0))</f>
        <v>0</v>
      </c>
      <c r="O127" s="84">
        <f>INDEX(District!AC:AC,MATCH($A127&amp;$A$6,District!$J:$J,0))</f>
        <v>0</v>
      </c>
      <c r="P127" s="84">
        <f>INDEX(District!AF:AF,MATCH($A127&amp;$A$6,District!$J:$J,0))</f>
        <v>0</v>
      </c>
      <c r="Q127" s="84">
        <f>INDEX(District!R:R,MATCH($A127&amp;$A$6,District!$J:$J,0))</f>
        <v>0</v>
      </c>
      <c r="R127" s="84">
        <f>INDEX(District!AH:AH,MATCH($A127&amp;$A$6,District!$J:$J,0))</f>
        <v>0</v>
      </c>
      <c r="S127" s="84">
        <f>INDEX(District!AD:AD,MATCH($A127&amp;$A$6,District!$J:$J,0))</f>
        <v>0</v>
      </c>
      <c r="T127" s="84">
        <f>INDEX(District!K:K,MATCH($A127&amp;$A$6,District!$J:$J,0))</f>
        <v>0.125</v>
      </c>
      <c r="U127" s="84">
        <f>INDEX(District!Q:Q,MATCH($A127&amp;$A$6,District!$J:$J,0))</f>
        <v>0.33333333333333298</v>
      </c>
      <c r="V127" s="84">
        <f>INDEX(District!P:P,MATCH($A127&amp;$A$6,District!$J:$J,0))</f>
        <v>9.0909090909090898E-2</v>
      </c>
      <c r="W127" s="84">
        <f>INDEX(District!V:V,MATCH($A127&amp;$A$6,District!$J:$J,0))</f>
        <v>0.66666666666666696</v>
      </c>
      <c r="X127" s="84">
        <f>INDEX(District!U:U,MATCH($A127&amp;$A$6,District!$J:$J,0))</f>
        <v>0</v>
      </c>
      <c r="Y127" s="84">
        <f>INDEX(District!S:S,MATCH($A127&amp;$A$6,District!$J:$J,0))</f>
        <v>0.25</v>
      </c>
    </row>
    <row r="128" spans="1:25" x14ac:dyDescent="0.35">
      <c r="A128" s="37" t="s">
        <v>128</v>
      </c>
      <c r="B128" s="85">
        <f>INDEX(District!M:M,MATCH($A128&amp;$A$6,District!$J:$J,0))</f>
        <v>0</v>
      </c>
      <c r="C128" s="84">
        <f>INDEX(District!AA:AA,MATCH($A128&amp;$A$6,District!$J:$J,0))</f>
        <v>0</v>
      </c>
      <c r="D128" s="84">
        <f>INDEX(District!AE:AE,MATCH($A128&amp;$A$6,District!$J:$J,0))</f>
        <v>0</v>
      </c>
      <c r="E128" s="84">
        <f>INDEX(District!T:T,MATCH($A128&amp;$A$6,District!$J:$J,0))</f>
        <v>0</v>
      </c>
      <c r="F128" s="84">
        <f>INDEX(District!AB:AB,MATCH($A128&amp;$A$6,District!$J:$J,0))</f>
        <v>0</v>
      </c>
      <c r="G128" s="84">
        <f>INDEX(District!AC:AC,MATCH($A128&amp;$A$6,District!$J:$J,0))</f>
        <v>0</v>
      </c>
      <c r="H128" s="84">
        <f>INDEX(District!Z:Z,MATCH($A128&amp;$A$6,District!$J:$J,0))</f>
        <v>0</v>
      </c>
      <c r="I128" s="84">
        <f>INDEX(District!O:O,MATCH($A128&amp;$A$6,District!$J:$J,0))</f>
        <v>0</v>
      </c>
      <c r="J128" s="84">
        <f>INDEX(District!AG:AG,MATCH($A128&amp;$A$6,District!$J:$J,0))</f>
        <v>0</v>
      </c>
      <c r="K128" s="84">
        <f>INDEX(District!W:W,MATCH($A128&amp;$A$6,District!$J:$J,0))</f>
        <v>0</v>
      </c>
      <c r="L128" s="84">
        <f>INDEX(District!L:L,MATCH($A128&amp;$A$6,District!$J:$J,0))</f>
        <v>0</v>
      </c>
      <c r="M128" s="84">
        <f>INDEX(District!Y:Y,MATCH($A128&amp;$A$6,District!$J:$J,0))</f>
        <v>0</v>
      </c>
      <c r="N128" s="84">
        <f>INDEX(District!X:X,MATCH($A128&amp;$A$6,District!$J:$J,0))</f>
        <v>0</v>
      </c>
      <c r="O128" s="84">
        <f>INDEX(District!AC:AC,MATCH($A128&amp;$A$6,District!$J:$J,0))</f>
        <v>0</v>
      </c>
      <c r="P128" s="84">
        <f>INDEX(District!AF:AF,MATCH($A128&amp;$A$6,District!$J:$J,0))</f>
        <v>0</v>
      </c>
      <c r="Q128" s="84">
        <f>INDEX(District!R:R,MATCH($A128&amp;$A$6,District!$J:$J,0))</f>
        <v>0</v>
      </c>
      <c r="R128" s="84">
        <f>INDEX(District!AH:AH,MATCH($A128&amp;$A$6,District!$J:$J,0))</f>
        <v>0</v>
      </c>
      <c r="S128" s="84">
        <f>INDEX(District!AD:AD,MATCH($A128&amp;$A$6,District!$J:$J,0))</f>
        <v>0</v>
      </c>
      <c r="T128" s="84">
        <f>INDEX(District!K:K,MATCH($A128&amp;$A$6,District!$J:$J,0))</f>
        <v>0</v>
      </c>
      <c r="U128" s="84">
        <f>INDEX(District!Q:Q,MATCH($A128&amp;$A$6,District!$J:$J,0))</f>
        <v>0</v>
      </c>
      <c r="V128" s="84">
        <f>INDEX(District!P:P,MATCH($A128&amp;$A$6,District!$J:$J,0))</f>
        <v>0</v>
      </c>
      <c r="W128" s="84">
        <f>INDEX(District!V:V,MATCH($A128&amp;$A$6,District!$J:$J,0))</f>
        <v>0</v>
      </c>
      <c r="X128" s="84">
        <f>INDEX(District!U:U,MATCH($A128&amp;$A$6,District!$J:$J,0))</f>
        <v>0</v>
      </c>
      <c r="Y128" s="84">
        <f>INDEX(District!S:S,MATCH($A128&amp;$A$6,District!$J:$J,0))</f>
        <v>0</v>
      </c>
    </row>
    <row r="129" spans="1:25" x14ac:dyDescent="0.35">
      <c r="A129" s="37" t="s">
        <v>129</v>
      </c>
      <c r="B129" s="85">
        <f>INDEX(District!M:M,MATCH($A129&amp;$A$6,District!$J:$J,0))</f>
        <v>0</v>
      </c>
      <c r="C129" s="84">
        <f>INDEX(District!AA:AA,MATCH($A129&amp;$A$6,District!$J:$J,0))</f>
        <v>0</v>
      </c>
      <c r="D129" s="84">
        <f>INDEX(District!AE:AE,MATCH($A129&amp;$A$6,District!$J:$J,0))</f>
        <v>0</v>
      </c>
      <c r="E129" s="84">
        <f>INDEX(District!T:T,MATCH($A129&amp;$A$6,District!$J:$J,0))</f>
        <v>0</v>
      </c>
      <c r="F129" s="84">
        <f>INDEX(District!AB:AB,MATCH($A129&amp;$A$6,District!$J:$J,0))</f>
        <v>0</v>
      </c>
      <c r="G129" s="84">
        <f>INDEX(District!AC:AC,MATCH($A129&amp;$A$6,District!$J:$J,0))</f>
        <v>0</v>
      </c>
      <c r="H129" s="84">
        <f>INDEX(District!Z:Z,MATCH($A129&amp;$A$6,District!$J:$J,0))</f>
        <v>0</v>
      </c>
      <c r="I129" s="84">
        <f>INDEX(District!O:O,MATCH($A129&amp;$A$6,District!$J:$J,0))</f>
        <v>0</v>
      </c>
      <c r="J129" s="84">
        <f>INDEX(District!AG:AG,MATCH($A129&amp;$A$6,District!$J:$J,0))</f>
        <v>0.25</v>
      </c>
      <c r="K129" s="84">
        <f>INDEX(District!W:W,MATCH($A129&amp;$A$6,District!$J:$J,0))</f>
        <v>0</v>
      </c>
      <c r="L129" s="84">
        <f>INDEX(District!L:L,MATCH($A129&amp;$A$6,District!$J:$J,0))</f>
        <v>0</v>
      </c>
      <c r="M129" s="84">
        <f>INDEX(District!Y:Y,MATCH($A129&amp;$A$6,District!$J:$J,0))</f>
        <v>0</v>
      </c>
      <c r="N129" s="84">
        <f>INDEX(District!X:X,MATCH($A129&amp;$A$6,District!$J:$J,0))</f>
        <v>0</v>
      </c>
      <c r="O129" s="84">
        <f>INDEX(District!AC:AC,MATCH($A129&amp;$A$6,District!$J:$J,0))</f>
        <v>0</v>
      </c>
      <c r="P129" s="84">
        <f>INDEX(District!AF:AF,MATCH($A129&amp;$A$6,District!$J:$J,0))</f>
        <v>0</v>
      </c>
      <c r="Q129" s="84">
        <f>INDEX(District!R:R,MATCH($A129&amp;$A$6,District!$J:$J,0))</f>
        <v>0</v>
      </c>
      <c r="R129" s="84">
        <f>INDEX(District!AH:AH,MATCH($A129&amp;$A$6,District!$J:$J,0))</f>
        <v>0</v>
      </c>
      <c r="S129" s="84">
        <f>INDEX(District!AD:AD,MATCH($A129&amp;$A$6,District!$J:$J,0))</f>
        <v>0</v>
      </c>
      <c r="T129" s="84">
        <f>INDEX(District!K:K,MATCH($A129&amp;$A$6,District!$J:$J,0))</f>
        <v>0</v>
      </c>
      <c r="U129" s="84">
        <f>INDEX(District!Q:Q,MATCH($A129&amp;$A$6,District!$J:$J,0))</f>
        <v>0</v>
      </c>
      <c r="V129" s="84">
        <f>INDEX(District!P:P,MATCH($A129&amp;$A$6,District!$J:$J,0))</f>
        <v>0.18181818181818199</v>
      </c>
      <c r="W129" s="84">
        <f>INDEX(District!V:V,MATCH($A129&amp;$A$6,District!$J:$J,0))</f>
        <v>0</v>
      </c>
      <c r="X129" s="84">
        <f>INDEX(District!U:U,MATCH($A129&amp;$A$6,District!$J:$J,0))</f>
        <v>0</v>
      </c>
      <c r="Y129" s="84">
        <f>INDEX(District!S:S,MATCH($A129&amp;$A$6,District!$J:$J,0))</f>
        <v>0</v>
      </c>
    </row>
    <row r="130" spans="1:25" x14ac:dyDescent="0.35">
      <c r="A130" s="37" t="s">
        <v>130</v>
      </c>
      <c r="B130" s="85">
        <f>INDEX(District!M:M,MATCH($A130&amp;$A$6,District!$J:$J,0))</f>
        <v>0</v>
      </c>
      <c r="C130" s="84">
        <f>INDEX(District!AA:AA,MATCH($A130&amp;$A$6,District!$J:$J,0))</f>
        <v>0</v>
      </c>
      <c r="D130" s="84">
        <f>INDEX(District!AE:AE,MATCH($A130&amp;$A$6,District!$J:$J,0))</f>
        <v>0</v>
      </c>
      <c r="E130" s="84">
        <f>INDEX(District!T:T,MATCH($A130&amp;$A$6,District!$J:$J,0))</f>
        <v>0</v>
      </c>
      <c r="F130" s="84">
        <f>INDEX(District!AB:AB,MATCH($A130&amp;$A$6,District!$J:$J,0))</f>
        <v>0</v>
      </c>
      <c r="G130" s="84">
        <f>INDEX(District!AC:AC,MATCH($A130&amp;$A$6,District!$J:$J,0))</f>
        <v>0</v>
      </c>
      <c r="H130" s="84">
        <f>INDEX(District!Z:Z,MATCH($A130&amp;$A$6,District!$J:$J,0))</f>
        <v>0</v>
      </c>
      <c r="I130" s="84">
        <f>INDEX(District!O:O,MATCH($A130&amp;$A$6,District!$J:$J,0))</f>
        <v>0</v>
      </c>
      <c r="J130" s="84">
        <f>INDEX(District!AG:AG,MATCH($A130&amp;$A$6,District!$J:$J,0))</f>
        <v>0</v>
      </c>
      <c r="K130" s="84">
        <f>INDEX(District!W:W,MATCH($A130&amp;$A$6,District!$J:$J,0))</f>
        <v>0</v>
      </c>
      <c r="L130" s="84">
        <f>INDEX(District!L:L,MATCH($A130&amp;$A$6,District!$J:$J,0))</f>
        <v>0</v>
      </c>
      <c r="M130" s="84">
        <f>INDEX(District!Y:Y,MATCH($A130&amp;$A$6,District!$J:$J,0))</f>
        <v>0.2</v>
      </c>
      <c r="N130" s="84">
        <f>INDEX(District!X:X,MATCH($A130&amp;$A$6,District!$J:$J,0))</f>
        <v>0</v>
      </c>
      <c r="O130" s="84">
        <f>INDEX(District!AC:AC,MATCH($A130&amp;$A$6,District!$J:$J,0))</f>
        <v>0</v>
      </c>
      <c r="P130" s="84">
        <f>INDEX(District!AF:AF,MATCH($A130&amp;$A$6,District!$J:$J,0))</f>
        <v>0</v>
      </c>
      <c r="Q130" s="84">
        <f>INDEX(District!R:R,MATCH($A130&amp;$A$6,District!$J:$J,0))</f>
        <v>0</v>
      </c>
      <c r="R130" s="84">
        <f>INDEX(District!AH:AH,MATCH($A130&amp;$A$6,District!$J:$J,0))</f>
        <v>0</v>
      </c>
      <c r="S130" s="84">
        <f>INDEX(District!AD:AD,MATCH($A130&amp;$A$6,District!$J:$J,0))</f>
        <v>0</v>
      </c>
      <c r="T130" s="84">
        <f>INDEX(District!K:K,MATCH($A130&amp;$A$6,District!$J:$J,0))</f>
        <v>0</v>
      </c>
      <c r="U130" s="84">
        <f>INDEX(District!Q:Q,MATCH($A130&amp;$A$6,District!$J:$J,0))</f>
        <v>0</v>
      </c>
      <c r="V130" s="84">
        <f>INDEX(District!P:P,MATCH($A130&amp;$A$6,District!$J:$J,0))</f>
        <v>0.18181818181818199</v>
      </c>
      <c r="W130" s="84">
        <f>INDEX(District!V:V,MATCH($A130&amp;$A$6,District!$J:$J,0))</f>
        <v>0</v>
      </c>
      <c r="X130" s="84">
        <f>INDEX(District!U:U,MATCH($A130&amp;$A$6,District!$J:$J,0))</f>
        <v>0</v>
      </c>
      <c r="Y130" s="84">
        <f>INDEX(District!S:S,MATCH($A130&amp;$A$6,District!$J:$J,0))</f>
        <v>0</v>
      </c>
    </row>
    <row r="131" spans="1:25" x14ac:dyDescent="0.35">
      <c r="A131" s="37" t="s">
        <v>131</v>
      </c>
      <c r="B131" s="85">
        <f>INDEX(District!M:M,MATCH($A131&amp;$A$6,District!$J:$J,0))</f>
        <v>0</v>
      </c>
      <c r="C131" s="84">
        <f>INDEX(District!AA:AA,MATCH($A131&amp;$A$6,District!$J:$J,0))</f>
        <v>0.14285714285714299</v>
      </c>
      <c r="D131" s="84">
        <f>INDEX(District!AE:AE,MATCH($A131&amp;$A$6,District!$J:$J,0))</f>
        <v>0</v>
      </c>
      <c r="E131" s="84">
        <f>INDEX(District!T:T,MATCH($A131&amp;$A$6,District!$J:$J,0))</f>
        <v>0</v>
      </c>
      <c r="F131" s="84">
        <f>INDEX(District!AB:AB,MATCH($A131&amp;$A$6,District!$J:$J,0))</f>
        <v>0</v>
      </c>
      <c r="G131" s="84">
        <f>INDEX(District!AC:AC,MATCH($A131&amp;$A$6,District!$J:$J,0))</f>
        <v>0</v>
      </c>
      <c r="H131" s="84">
        <f>INDEX(District!Z:Z,MATCH($A131&amp;$A$6,District!$J:$J,0))</f>
        <v>0</v>
      </c>
      <c r="I131" s="84">
        <f>INDEX(District!O:O,MATCH($A131&amp;$A$6,District!$J:$J,0))</f>
        <v>0</v>
      </c>
      <c r="J131" s="84">
        <f>INDEX(District!AG:AG,MATCH($A131&amp;$A$6,District!$J:$J,0))</f>
        <v>0.25</v>
      </c>
      <c r="K131" s="84">
        <f>INDEX(District!W:W,MATCH($A131&amp;$A$6,District!$J:$J,0))</f>
        <v>0</v>
      </c>
      <c r="L131" s="84">
        <f>INDEX(District!L:L,MATCH($A131&amp;$A$6,District!$J:$J,0))</f>
        <v>0</v>
      </c>
      <c r="M131" s="84">
        <f>INDEX(District!Y:Y,MATCH($A131&amp;$A$6,District!$J:$J,0))</f>
        <v>0</v>
      </c>
      <c r="N131" s="84">
        <f>INDEX(District!X:X,MATCH($A131&amp;$A$6,District!$J:$J,0))</f>
        <v>0</v>
      </c>
      <c r="O131" s="84">
        <f>INDEX(District!AC:AC,MATCH($A131&amp;$A$6,District!$J:$J,0))</f>
        <v>0</v>
      </c>
      <c r="P131" s="84">
        <f>INDEX(District!AF:AF,MATCH($A131&amp;$A$6,District!$J:$J,0))</f>
        <v>0</v>
      </c>
      <c r="Q131" s="84">
        <f>INDEX(District!R:R,MATCH($A131&amp;$A$6,District!$J:$J,0))</f>
        <v>0</v>
      </c>
      <c r="R131" s="84">
        <f>INDEX(District!AH:AH,MATCH($A131&amp;$A$6,District!$J:$J,0))</f>
        <v>0.2</v>
      </c>
      <c r="S131" s="84">
        <f>INDEX(District!AD:AD,MATCH($A131&amp;$A$6,District!$J:$J,0))</f>
        <v>0</v>
      </c>
      <c r="T131" s="84">
        <f>INDEX(District!K:K,MATCH($A131&amp;$A$6,District!$J:$J,0))</f>
        <v>0.125</v>
      </c>
      <c r="U131" s="84">
        <f>INDEX(District!Q:Q,MATCH($A131&amp;$A$6,District!$J:$J,0))</f>
        <v>0</v>
      </c>
      <c r="V131" s="84">
        <f>INDEX(District!P:P,MATCH($A131&amp;$A$6,District!$J:$J,0))</f>
        <v>9.0909090909090898E-2</v>
      </c>
      <c r="W131" s="84">
        <f>INDEX(District!V:V,MATCH($A131&amp;$A$6,District!$J:$J,0))</f>
        <v>0</v>
      </c>
      <c r="X131" s="84">
        <f>INDEX(District!U:U,MATCH($A131&amp;$A$6,District!$J:$J,0))</f>
        <v>0.33333333333333298</v>
      </c>
      <c r="Y131" s="84">
        <f>INDEX(District!S:S,MATCH($A131&amp;$A$6,District!$J:$J,0))</f>
        <v>0</v>
      </c>
    </row>
    <row r="132" spans="1:25" x14ac:dyDescent="0.35">
      <c r="A132" s="37" t="s">
        <v>132</v>
      </c>
      <c r="B132" s="85">
        <f>INDEX(District!M:M,MATCH($A132&amp;$A$6,District!$J:$J,0))</f>
        <v>0</v>
      </c>
      <c r="C132" s="84">
        <f>INDEX(District!AA:AA,MATCH($A132&amp;$A$6,District!$J:$J,0))</f>
        <v>0.42857142857142899</v>
      </c>
      <c r="D132" s="84">
        <f>INDEX(District!AE:AE,MATCH($A132&amp;$A$6,District!$J:$J,0))</f>
        <v>0</v>
      </c>
      <c r="E132" s="84">
        <f>INDEX(District!T:T,MATCH($A132&amp;$A$6,District!$J:$J,0))</f>
        <v>0</v>
      </c>
      <c r="F132" s="84">
        <f>INDEX(District!AB:AB,MATCH($A132&amp;$A$6,District!$J:$J,0))</f>
        <v>0.33333333333333298</v>
      </c>
      <c r="G132" s="84">
        <f>INDEX(District!AC:AC,MATCH($A132&amp;$A$6,District!$J:$J,0))</f>
        <v>0</v>
      </c>
      <c r="H132" s="84">
        <f>INDEX(District!Z:Z,MATCH($A132&amp;$A$6,District!$J:$J,0))</f>
        <v>0</v>
      </c>
      <c r="I132" s="84">
        <f>INDEX(District!O:O,MATCH($A132&amp;$A$6,District!$J:$J,0))</f>
        <v>0</v>
      </c>
      <c r="J132" s="84">
        <f>INDEX(District!AG:AG,MATCH($A132&amp;$A$6,District!$J:$J,0))</f>
        <v>0</v>
      </c>
      <c r="K132" s="84">
        <f>INDEX(District!W:W,MATCH($A132&amp;$A$6,District!$J:$J,0))</f>
        <v>0.66666666666666696</v>
      </c>
      <c r="L132" s="84">
        <f>INDEX(District!L:L,MATCH($A132&amp;$A$6,District!$J:$J,0))</f>
        <v>0</v>
      </c>
      <c r="M132" s="84">
        <f>INDEX(District!Y:Y,MATCH($A132&amp;$A$6,District!$J:$J,0))</f>
        <v>0</v>
      </c>
      <c r="N132" s="84">
        <f>INDEX(District!X:X,MATCH($A132&amp;$A$6,District!$J:$J,0))</f>
        <v>0</v>
      </c>
      <c r="O132" s="84">
        <f>INDEX(District!AC:AC,MATCH($A132&amp;$A$6,District!$J:$J,0))</f>
        <v>0</v>
      </c>
      <c r="P132" s="84">
        <f>INDEX(District!AF:AF,MATCH($A132&amp;$A$6,District!$J:$J,0))</f>
        <v>0</v>
      </c>
      <c r="Q132" s="84">
        <f>INDEX(District!R:R,MATCH($A132&amp;$A$6,District!$J:$J,0))</f>
        <v>0</v>
      </c>
      <c r="R132" s="84">
        <f>INDEX(District!AH:AH,MATCH($A132&amp;$A$6,District!$J:$J,0))</f>
        <v>0.2</v>
      </c>
      <c r="S132" s="84">
        <f>INDEX(District!AD:AD,MATCH($A132&amp;$A$6,District!$J:$J,0))</f>
        <v>0</v>
      </c>
      <c r="T132" s="84">
        <f>INDEX(District!K:K,MATCH($A132&amp;$A$6,District!$J:$J,0))</f>
        <v>0.625</v>
      </c>
      <c r="U132" s="84">
        <f>INDEX(District!Q:Q,MATCH($A132&amp;$A$6,District!$J:$J,0))</f>
        <v>0.33333333333333298</v>
      </c>
      <c r="V132" s="84">
        <f>INDEX(District!P:P,MATCH($A132&amp;$A$6,District!$J:$J,0))</f>
        <v>0.36363636363636398</v>
      </c>
      <c r="W132" s="84">
        <f>INDEX(District!V:V,MATCH($A132&amp;$A$6,District!$J:$J,0))</f>
        <v>0</v>
      </c>
      <c r="X132" s="84">
        <f>INDEX(District!U:U,MATCH($A132&amp;$A$6,District!$J:$J,0))</f>
        <v>0</v>
      </c>
      <c r="Y132" s="84">
        <f>INDEX(District!S:S,MATCH($A132&amp;$A$6,District!$J:$J,0))</f>
        <v>0.75</v>
      </c>
    </row>
    <row r="133" spans="1:25" x14ac:dyDescent="0.35">
      <c r="A133" s="37" t="s">
        <v>133</v>
      </c>
      <c r="B133" s="85">
        <f>INDEX(District!M:M,MATCH($A133&amp;$A$6,District!$J:$J,0))</f>
        <v>0</v>
      </c>
      <c r="C133" s="84">
        <f>INDEX(District!AA:AA,MATCH($A133&amp;$A$6,District!$J:$J,0))</f>
        <v>0</v>
      </c>
      <c r="D133" s="84">
        <f>INDEX(District!AE:AE,MATCH($A133&amp;$A$6,District!$J:$J,0))</f>
        <v>0</v>
      </c>
      <c r="E133" s="84">
        <f>INDEX(District!T:T,MATCH($A133&amp;$A$6,District!$J:$J,0))</f>
        <v>0</v>
      </c>
      <c r="F133" s="84">
        <f>INDEX(District!AB:AB,MATCH($A133&amp;$A$6,District!$J:$J,0))</f>
        <v>0</v>
      </c>
      <c r="G133" s="84">
        <f>INDEX(District!AC:AC,MATCH($A133&amp;$A$6,District!$J:$J,0))</f>
        <v>0</v>
      </c>
      <c r="H133" s="84">
        <f>INDEX(District!Z:Z,MATCH($A133&amp;$A$6,District!$J:$J,0))</f>
        <v>0</v>
      </c>
      <c r="I133" s="84">
        <f>INDEX(District!O:O,MATCH($A133&amp;$A$6,District!$J:$J,0))</f>
        <v>0</v>
      </c>
      <c r="J133" s="84">
        <f>INDEX(District!AG:AG,MATCH($A133&amp;$A$6,District!$J:$J,0))</f>
        <v>0</v>
      </c>
      <c r="K133" s="84">
        <f>INDEX(District!W:W,MATCH($A133&amp;$A$6,District!$J:$J,0))</f>
        <v>0</v>
      </c>
      <c r="L133" s="84">
        <f>INDEX(District!L:L,MATCH($A133&amp;$A$6,District!$J:$J,0))</f>
        <v>0</v>
      </c>
      <c r="M133" s="84">
        <f>INDEX(District!Y:Y,MATCH($A133&amp;$A$6,District!$J:$J,0))</f>
        <v>0</v>
      </c>
      <c r="N133" s="84">
        <f>INDEX(District!X:X,MATCH($A133&amp;$A$6,District!$J:$J,0))</f>
        <v>0</v>
      </c>
      <c r="O133" s="84">
        <f>INDEX(District!AC:AC,MATCH($A133&amp;$A$6,District!$J:$J,0))</f>
        <v>0</v>
      </c>
      <c r="P133" s="84">
        <f>INDEX(District!AF:AF,MATCH($A133&amp;$A$6,District!$J:$J,0))</f>
        <v>0</v>
      </c>
      <c r="Q133" s="84">
        <f>INDEX(District!R:R,MATCH($A133&amp;$A$6,District!$J:$J,0))</f>
        <v>0</v>
      </c>
      <c r="R133" s="84">
        <f>INDEX(District!AH:AH,MATCH($A133&amp;$A$6,District!$J:$J,0))</f>
        <v>0</v>
      </c>
      <c r="S133" s="84">
        <f>INDEX(District!AD:AD,MATCH($A133&amp;$A$6,District!$J:$J,0))</f>
        <v>0</v>
      </c>
      <c r="T133" s="84">
        <f>INDEX(District!K:K,MATCH($A133&amp;$A$6,District!$J:$J,0))</f>
        <v>0</v>
      </c>
      <c r="U133" s="84">
        <f>INDEX(District!Q:Q,MATCH($A133&amp;$A$6,District!$J:$J,0))</f>
        <v>0</v>
      </c>
      <c r="V133" s="84">
        <f>INDEX(District!P:P,MATCH($A133&amp;$A$6,District!$J:$J,0))</f>
        <v>0</v>
      </c>
      <c r="W133" s="84">
        <f>INDEX(District!V:V,MATCH($A133&amp;$A$6,District!$J:$J,0))</f>
        <v>0</v>
      </c>
      <c r="X133" s="84">
        <f>INDEX(District!U:U,MATCH($A133&amp;$A$6,District!$J:$J,0))</f>
        <v>0</v>
      </c>
      <c r="Y133" s="84">
        <f>INDEX(District!S:S,MATCH($A133&amp;$A$6,District!$J:$J,0))</f>
        <v>0</v>
      </c>
    </row>
    <row r="134" spans="1:25" x14ac:dyDescent="0.35">
      <c r="A134" s="37" t="s">
        <v>134</v>
      </c>
      <c r="B134" s="85">
        <f>INDEX(District!M:M,MATCH($A134&amp;$A$6,District!$J:$J,0))</f>
        <v>0.25</v>
      </c>
      <c r="C134" s="84">
        <f>INDEX(District!AA:AA,MATCH($A134&amp;$A$6,District!$J:$J,0))</f>
        <v>0.14285714285714299</v>
      </c>
      <c r="D134" s="84">
        <f>INDEX(District!AE:AE,MATCH($A134&amp;$A$6,District!$J:$J,0))</f>
        <v>0</v>
      </c>
      <c r="E134" s="84">
        <f>INDEX(District!T:T,MATCH($A134&amp;$A$6,District!$J:$J,0))</f>
        <v>0</v>
      </c>
      <c r="F134" s="84">
        <f>INDEX(District!AB:AB,MATCH($A134&amp;$A$6,District!$J:$J,0))</f>
        <v>0</v>
      </c>
      <c r="G134" s="84">
        <f>INDEX(District!AC:AC,MATCH($A134&amp;$A$6,District!$J:$J,0))</f>
        <v>0</v>
      </c>
      <c r="H134" s="84">
        <f>INDEX(District!Z:Z,MATCH($A134&amp;$A$6,District!$J:$J,0))</f>
        <v>0</v>
      </c>
      <c r="I134" s="84">
        <f>INDEX(District!O:O,MATCH($A134&amp;$A$6,District!$J:$J,0))</f>
        <v>0</v>
      </c>
      <c r="J134" s="84">
        <f>INDEX(District!AG:AG,MATCH($A134&amp;$A$6,District!$J:$J,0))</f>
        <v>0</v>
      </c>
      <c r="K134" s="84">
        <f>INDEX(District!W:W,MATCH($A134&amp;$A$6,District!$J:$J,0))</f>
        <v>0</v>
      </c>
      <c r="L134" s="84">
        <f>INDEX(District!L:L,MATCH($A134&amp;$A$6,District!$J:$J,0))</f>
        <v>0</v>
      </c>
      <c r="M134" s="84">
        <f>INDEX(District!Y:Y,MATCH($A134&amp;$A$6,District!$J:$J,0))</f>
        <v>0.2</v>
      </c>
      <c r="N134" s="84">
        <f>INDEX(District!X:X,MATCH($A134&amp;$A$6,District!$J:$J,0))</f>
        <v>0</v>
      </c>
      <c r="O134" s="84">
        <f>INDEX(District!AC:AC,MATCH($A134&amp;$A$6,District!$J:$J,0))</f>
        <v>0</v>
      </c>
      <c r="P134" s="84">
        <f>INDEX(District!AF:AF,MATCH($A134&amp;$A$6,District!$J:$J,0))</f>
        <v>0</v>
      </c>
      <c r="Q134" s="84">
        <f>INDEX(District!R:R,MATCH($A134&amp;$A$6,District!$J:$J,0))</f>
        <v>0</v>
      </c>
      <c r="R134" s="84">
        <f>INDEX(District!AH:AH,MATCH($A134&amp;$A$6,District!$J:$J,0))</f>
        <v>0</v>
      </c>
      <c r="S134" s="84">
        <f>INDEX(District!AD:AD,MATCH($A134&amp;$A$6,District!$J:$J,0))</f>
        <v>0</v>
      </c>
      <c r="T134" s="84">
        <f>INDEX(District!K:K,MATCH($A134&amp;$A$6,District!$J:$J,0))</f>
        <v>0</v>
      </c>
      <c r="U134" s="84">
        <f>INDEX(District!Q:Q,MATCH($A134&amp;$A$6,District!$J:$J,0))</f>
        <v>0.33333333333333298</v>
      </c>
      <c r="V134" s="84">
        <f>INDEX(District!P:P,MATCH($A134&amp;$A$6,District!$J:$J,0))</f>
        <v>0</v>
      </c>
      <c r="W134" s="84">
        <f>INDEX(District!V:V,MATCH($A134&amp;$A$6,District!$J:$J,0))</f>
        <v>0</v>
      </c>
      <c r="X134" s="84">
        <f>INDEX(District!U:U,MATCH($A134&amp;$A$6,District!$J:$J,0))</f>
        <v>0.33333333333333298</v>
      </c>
      <c r="Y134" s="84">
        <f>INDEX(District!S:S,MATCH($A134&amp;$A$6,District!$J:$J,0))</f>
        <v>0</v>
      </c>
    </row>
    <row r="135" spans="1:25" x14ac:dyDescent="0.35">
      <c r="A135" s="37" t="s">
        <v>135</v>
      </c>
      <c r="B135" s="85">
        <f>INDEX(District!M:M,MATCH($A135&amp;$A$6,District!$J:$J,0))</f>
        <v>0.25</v>
      </c>
      <c r="C135" s="84">
        <f>INDEX(District!AA:AA,MATCH($A135&amp;$A$6,District!$J:$J,0))</f>
        <v>0</v>
      </c>
      <c r="D135" s="84">
        <f>INDEX(District!AE:AE,MATCH($A135&amp;$A$6,District!$J:$J,0))</f>
        <v>0</v>
      </c>
      <c r="E135" s="84">
        <f>INDEX(District!T:T,MATCH($A135&amp;$A$6,District!$J:$J,0))</f>
        <v>0</v>
      </c>
      <c r="F135" s="84">
        <f>INDEX(District!AB:AB,MATCH($A135&amp;$A$6,District!$J:$J,0))</f>
        <v>0</v>
      </c>
      <c r="G135" s="84">
        <f>INDEX(District!AC:AC,MATCH($A135&amp;$A$6,District!$J:$J,0))</f>
        <v>0</v>
      </c>
      <c r="H135" s="84">
        <f>INDEX(District!Z:Z,MATCH($A135&amp;$A$6,District!$J:$J,0))</f>
        <v>0</v>
      </c>
      <c r="I135" s="84">
        <f>INDEX(District!O:O,MATCH($A135&amp;$A$6,District!$J:$J,0))</f>
        <v>0</v>
      </c>
      <c r="J135" s="84">
        <f>INDEX(District!AG:AG,MATCH($A135&amp;$A$6,District!$J:$J,0))</f>
        <v>0</v>
      </c>
      <c r="K135" s="84">
        <f>INDEX(District!W:W,MATCH($A135&amp;$A$6,District!$J:$J,0))</f>
        <v>0</v>
      </c>
      <c r="L135" s="84">
        <f>INDEX(District!L:L,MATCH($A135&amp;$A$6,District!$J:$J,0))</f>
        <v>0</v>
      </c>
      <c r="M135" s="84">
        <f>INDEX(District!Y:Y,MATCH($A135&amp;$A$6,District!$J:$J,0))</f>
        <v>0</v>
      </c>
      <c r="N135" s="84">
        <f>INDEX(District!X:X,MATCH($A135&amp;$A$6,District!$J:$J,0))</f>
        <v>0</v>
      </c>
      <c r="O135" s="84">
        <f>INDEX(District!AC:AC,MATCH($A135&amp;$A$6,District!$J:$J,0))</f>
        <v>0</v>
      </c>
      <c r="P135" s="84">
        <f>INDEX(District!AF:AF,MATCH($A135&amp;$A$6,District!$J:$J,0))</f>
        <v>0</v>
      </c>
      <c r="Q135" s="84">
        <f>INDEX(District!R:R,MATCH($A135&amp;$A$6,District!$J:$J,0))</f>
        <v>0</v>
      </c>
      <c r="R135" s="84">
        <f>INDEX(District!AH:AH,MATCH($A135&amp;$A$6,District!$J:$J,0))</f>
        <v>0</v>
      </c>
      <c r="S135" s="84">
        <f>INDEX(District!AD:AD,MATCH($A135&amp;$A$6,District!$J:$J,0))</f>
        <v>0</v>
      </c>
      <c r="T135" s="84">
        <f>INDEX(District!K:K,MATCH($A135&amp;$A$6,District!$J:$J,0))</f>
        <v>0.125</v>
      </c>
      <c r="U135" s="84">
        <f>INDEX(District!Q:Q,MATCH($A135&amp;$A$6,District!$J:$J,0))</f>
        <v>0</v>
      </c>
      <c r="V135" s="84">
        <f>INDEX(District!P:P,MATCH($A135&amp;$A$6,District!$J:$J,0))</f>
        <v>0</v>
      </c>
      <c r="W135" s="84">
        <f>INDEX(District!V:V,MATCH($A135&amp;$A$6,District!$J:$J,0))</f>
        <v>0.33333333333333298</v>
      </c>
      <c r="X135" s="84">
        <f>INDEX(District!U:U,MATCH($A135&amp;$A$6,District!$J:$J,0))</f>
        <v>0</v>
      </c>
      <c r="Y135" s="84">
        <f>INDEX(District!S:S,MATCH($A135&amp;$A$6,District!$J:$J,0))</f>
        <v>0</v>
      </c>
    </row>
    <row r="136" spans="1:25" x14ac:dyDescent="0.35">
      <c r="A136" s="37"/>
      <c r="B136" s="39"/>
    </row>
    <row r="138" spans="1:25" x14ac:dyDescent="0.35">
      <c r="A138" s="71" t="s">
        <v>144</v>
      </c>
      <c r="B138" s="34"/>
    </row>
    <row r="139" spans="1:25" x14ac:dyDescent="0.35">
      <c r="A139" s="31"/>
      <c r="B139" s="32"/>
    </row>
    <row r="140" spans="1:25" x14ac:dyDescent="0.35">
      <c r="A140" s="31"/>
      <c r="B140" s="36" t="s">
        <v>51</v>
      </c>
      <c r="C140" s="55" t="s">
        <v>54</v>
      </c>
      <c r="D140" s="55" t="s">
        <v>55</v>
      </c>
      <c r="E140" s="55" t="s">
        <v>50</v>
      </c>
      <c r="F140" s="55" t="s">
        <v>68</v>
      </c>
      <c r="G140" s="55" t="s">
        <v>52</v>
      </c>
      <c r="H140" s="55" t="s">
        <v>56</v>
      </c>
      <c r="I140" s="55" t="s">
        <v>69</v>
      </c>
      <c r="J140" s="55" t="s">
        <v>70</v>
      </c>
      <c r="K140" s="55" t="s">
        <v>71</v>
      </c>
      <c r="L140" s="55" t="s">
        <v>72</v>
      </c>
      <c r="M140" s="55" t="s">
        <v>73</v>
      </c>
      <c r="N140" s="55" t="s">
        <v>57</v>
      </c>
      <c r="O140" s="55" t="s">
        <v>74</v>
      </c>
      <c r="P140" s="55" t="s">
        <v>60</v>
      </c>
      <c r="Q140" s="55" t="s">
        <v>75</v>
      </c>
      <c r="R140" s="55" t="s">
        <v>76</v>
      </c>
      <c r="S140" s="55" t="s">
        <v>77</v>
      </c>
      <c r="T140" s="55" t="s">
        <v>78</v>
      </c>
      <c r="U140" s="55" t="s">
        <v>79</v>
      </c>
      <c r="V140" s="55" t="s">
        <v>58</v>
      </c>
      <c r="W140" s="55" t="s">
        <v>80</v>
      </c>
      <c r="X140" s="55" t="s">
        <v>53</v>
      </c>
      <c r="Y140" s="55" t="s">
        <v>59</v>
      </c>
    </row>
    <row r="141" spans="1:25" x14ac:dyDescent="0.35">
      <c r="A141" s="37" t="s">
        <v>138</v>
      </c>
      <c r="B141" s="85">
        <f>INDEX(District!M:M,MATCH($A141&amp;$A$6,District!$J:$J,0))</f>
        <v>0.13829787234042601</v>
      </c>
      <c r="C141" s="84">
        <f>INDEX(District!AA:AA,MATCH($A141&amp;$A$6,District!$J:$J,0))</f>
        <v>1.5384615384615399E-2</v>
      </c>
      <c r="D141" s="84">
        <f>INDEX(District!AE:AE,MATCH($A141&amp;$A$6,District!$J:$J,0))</f>
        <v>0</v>
      </c>
      <c r="E141" s="84">
        <f>INDEX(District!T:T,MATCH($A141&amp;$A$6,District!$J:$J,0))</f>
        <v>2.9850746268656699E-2</v>
      </c>
      <c r="F141" s="84">
        <f>INDEX(District!AB:AB,MATCH($A141&amp;$A$6,District!$J:$J,0))</f>
        <v>0</v>
      </c>
      <c r="G141" s="84">
        <f>INDEX(District!AC:AC,MATCH($A141&amp;$A$6,District!$J:$J,0))</f>
        <v>5.5555555555555601E-2</v>
      </c>
      <c r="H141" s="84">
        <f>INDEX(District!Z:Z,MATCH($A141&amp;$A$6,District!$J:$J,0))</f>
        <v>2.8985507246376802E-2</v>
      </c>
      <c r="I141" s="84">
        <f>INDEX(District!O:O,MATCH($A141&amp;$A$6,District!$J:$J,0))</f>
        <v>6.1224489795918401E-2</v>
      </c>
      <c r="J141" s="84">
        <f>INDEX(District!AG:AG,MATCH($A141&amp;$A$6,District!$J:$J,0))</f>
        <v>5.4794520547945202E-2</v>
      </c>
      <c r="K141" s="84">
        <f>INDEX(District!W:W,MATCH($A141&amp;$A$6,District!$J:$J,0))</f>
        <v>1.85185185185185E-2</v>
      </c>
      <c r="L141" s="84">
        <f>INDEX(District!L:L,MATCH($A141&amp;$A$6,District!$J:$J,0))</f>
        <v>0</v>
      </c>
      <c r="M141" s="84">
        <f>INDEX(District!Y:Y,MATCH($A141&amp;$A$6,District!$J:$J,0))</f>
        <v>4.1237113402061903E-2</v>
      </c>
      <c r="N141" s="84">
        <f>INDEX(District!X:X,MATCH($A141&amp;$A$6,District!$J:$J,0))</f>
        <v>8.8235294117647106E-2</v>
      </c>
      <c r="O141" s="84">
        <f>INDEX(District!AC:AC,MATCH($A141&amp;$A$6,District!$J:$J,0))</f>
        <v>5.5555555555555601E-2</v>
      </c>
      <c r="P141" s="84">
        <f>INDEX(District!AF:AF,MATCH($A141&amp;$A$6,District!$J:$J,0))</f>
        <v>8.3333333333333301E-2</v>
      </c>
      <c r="Q141" s="84">
        <f>INDEX(District!R:R,MATCH($A141&amp;$A$6,District!$J:$J,0))</f>
        <v>3.77358490566038E-2</v>
      </c>
      <c r="R141" s="84">
        <f>INDEX(District!AH:AH,MATCH($A141&amp;$A$6,District!$J:$J,0))</f>
        <v>2.3809523809523801E-2</v>
      </c>
      <c r="S141" s="84">
        <f>INDEX(District!AD:AD,MATCH($A141&amp;$A$6,District!$J:$J,0))</f>
        <v>3.4482758620689703E-2</v>
      </c>
      <c r="T141" s="84">
        <f>INDEX(District!K:K,MATCH($A141&amp;$A$6,District!$J:$J,0))</f>
        <v>1.8018018018018001E-2</v>
      </c>
      <c r="U141" s="84">
        <f>INDEX(District!Q:Q,MATCH($A141&amp;$A$6,District!$J:$J,0))</f>
        <v>0</v>
      </c>
      <c r="V141" s="84">
        <f>INDEX(District!P:P,MATCH($A141&amp;$A$6,District!$J:$J,0))</f>
        <v>3.8461538461538498E-2</v>
      </c>
      <c r="W141" s="84">
        <f>INDEX(District!V:V,MATCH($A141&amp;$A$6,District!$J:$J,0))</f>
        <v>2.66666666666667E-2</v>
      </c>
      <c r="X141" s="84">
        <f>INDEX(District!U:U,MATCH($A141&amp;$A$6,District!$J:$J,0))</f>
        <v>4.47761194029851E-2</v>
      </c>
      <c r="Y141" s="84">
        <f>INDEX(District!S:S,MATCH($A141&amp;$A$6,District!$J:$J,0))</f>
        <v>7.7922077922077906E-2</v>
      </c>
    </row>
    <row r="142" spans="1:25" x14ac:dyDescent="0.35">
      <c r="A142" s="37" t="s">
        <v>142</v>
      </c>
      <c r="B142" s="85">
        <f>INDEX(District!M:M,MATCH($A142&amp;$A$6,District!$J:$J,0))</f>
        <v>0.45744680851063801</v>
      </c>
      <c r="C142" s="84">
        <f>INDEX(District!AA:AA,MATCH($A142&amp;$A$6,District!$J:$J,0))</f>
        <v>0.64615384615384597</v>
      </c>
      <c r="D142" s="84">
        <f>INDEX(District!AE:AE,MATCH($A142&amp;$A$6,District!$J:$J,0))</f>
        <v>0.69411764705882395</v>
      </c>
      <c r="E142" s="84">
        <f>INDEX(District!T:T,MATCH($A142&amp;$A$6,District!$J:$J,0))</f>
        <v>0.79104477611940305</v>
      </c>
      <c r="F142" s="84">
        <f>INDEX(District!AB:AB,MATCH($A142&amp;$A$6,District!$J:$J,0))</f>
        <v>0.52238805970149305</v>
      </c>
      <c r="G142" s="84">
        <f>INDEX(District!AC:AC,MATCH($A142&amp;$A$6,District!$J:$J,0))</f>
        <v>0.58333333333333304</v>
      </c>
      <c r="H142" s="84">
        <f>INDEX(District!Z:Z,MATCH($A142&amp;$A$6,District!$J:$J,0))</f>
        <v>0.44927536231884102</v>
      </c>
      <c r="I142" s="84">
        <f>INDEX(District!O:O,MATCH($A142&amp;$A$6,District!$J:$J,0))</f>
        <v>0.530612244897959</v>
      </c>
      <c r="J142" s="84">
        <f>INDEX(District!AG:AG,MATCH($A142&amp;$A$6,District!$J:$J,0))</f>
        <v>0.73972602739726001</v>
      </c>
      <c r="K142" s="84">
        <f>INDEX(District!W:W,MATCH($A142&amp;$A$6,District!$J:$J,0))</f>
        <v>0.62962962962962998</v>
      </c>
      <c r="L142" s="84">
        <f>INDEX(District!L:L,MATCH($A142&amp;$A$6,District!$J:$J,0))</f>
        <v>0.53846153846153799</v>
      </c>
      <c r="M142" s="84">
        <f>INDEX(District!Y:Y,MATCH($A142&amp;$A$6,District!$J:$J,0))</f>
        <v>0.44329896907216498</v>
      </c>
      <c r="N142" s="84">
        <f>INDEX(District!X:X,MATCH($A142&amp;$A$6,District!$J:$J,0))</f>
        <v>0.36764705882352899</v>
      </c>
      <c r="O142" s="84">
        <f>INDEX(District!AC:AC,MATCH($A142&amp;$A$6,District!$J:$J,0))</f>
        <v>0.58333333333333304</v>
      </c>
      <c r="P142" s="84">
        <f>INDEX(District!AF:AF,MATCH($A142&amp;$A$6,District!$J:$J,0))</f>
        <v>0.41666666666666702</v>
      </c>
      <c r="Q142" s="84">
        <f>INDEX(District!R:R,MATCH($A142&amp;$A$6,District!$J:$J,0))</f>
        <v>0.47169811320754701</v>
      </c>
      <c r="R142" s="84">
        <f>INDEX(District!AH:AH,MATCH($A142&amp;$A$6,District!$J:$J,0))</f>
        <v>0.73809523809523803</v>
      </c>
      <c r="S142" s="84">
        <f>INDEX(District!AD:AD,MATCH($A142&amp;$A$6,District!$J:$J,0))</f>
        <v>0.72413793103448298</v>
      </c>
      <c r="T142" s="84">
        <f>INDEX(District!K:K,MATCH($A142&amp;$A$6,District!$J:$J,0))</f>
        <v>0.75675675675675702</v>
      </c>
      <c r="U142" s="84">
        <f>INDEX(District!Q:Q,MATCH($A142&amp;$A$6,District!$J:$J,0))</f>
        <v>0.66666666666666696</v>
      </c>
      <c r="V142" s="84">
        <f>INDEX(District!P:P,MATCH($A142&amp;$A$6,District!$J:$J,0))</f>
        <v>0.60769230769230798</v>
      </c>
      <c r="W142" s="84">
        <f>INDEX(District!V:V,MATCH($A142&amp;$A$6,District!$J:$J,0))</f>
        <v>0.6</v>
      </c>
      <c r="X142" s="84">
        <f>INDEX(District!U:U,MATCH($A142&amp;$A$6,District!$J:$J,0))</f>
        <v>0.56716417910447803</v>
      </c>
      <c r="Y142" s="84">
        <f>INDEX(District!S:S,MATCH($A142&amp;$A$6,District!$J:$J,0))</f>
        <v>0.38961038961039002</v>
      </c>
    </row>
    <row r="143" spans="1:25" x14ac:dyDescent="0.35">
      <c r="A143" s="37" t="s">
        <v>139</v>
      </c>
      <c r="B143" s="85">
        <f>INDEX(District!M:M,MATCH($A143&amp;$A$6,District!$J:$J,0))</f>
        <v>9.5744680851063801E-2</v>
      </c>
      <c r="C143" s="84">
        <f>INDEX(District!AA:AA,MATCH($A143&amp;$A$6,District!$J:$J,0))</f>
        <v>6.15384615384615E-2</v>
      </c>
      <c r="D143" s="84">
        <f>INDEX(District!AE:AE,MATCH($A143&amp;$A$6,District!$J:$J,0))</f>
        <v>4.7058823529411799E-2</v>
      </c>
      <c r="E143" s="84">
        <f>INDEX(District!T:T,MATCH($A143&amp;$A$6,District!$J:$J,0))</f>
        <v>7.4626865671641798E-2</v>
      </c>
      <c r="F143" s="84">
        <f>INDEX(District!AB:AB,MATCH($A143&amp;$A$6,District!$J:$J,0))</f>
        <v>0.104477611940299</v>
      </c>
      <c r="G143" s="84">
        <f>INDEX(District!AC:AC,MATCH($A143&amp;$A$6,District!$J:$J,0))</f>
        <v>0.11111111111111099</v>
      </c>
      <c r="H143" s="84">
        <f>INDEX(District!Z:Z,MATCH($A143&amp;$A$6,District!$J:$J,0))</f>
        <v>0.27536231884057999</v>
      </c>
      <c r="I143" s="84">
        <f>INDEX(District!O:O,MATCH($A143&amp;$A$6,District!$J:$J,0))</f>
        <v>0.183673469387755</v>
      </c>
      <c r="J143" s="84">
        <f>INDEX(District!AG:AG,MATCH($A143&amp;$A$6,District!$J:$J,0))</f>
        <v>2.7397260273972601E-2</v>
      </c>
      <c r="K143" s="84">
        <f>INDEX(District!W:W,MATCH($A143&amp;$A$6,District!$J:$J,0))</f>
        <v>0.22222222222222199</v>
      </c>
      <c r="L143" s="84">
        <f>INDEX(District!L:L,MATCH($A143&amp;$A$6,District!$J:$J,0))</f>
        <v>0.17948717948717899</v>
      </c>
      <c r="M143" s="84">
        <f>INDEX(District!Y:Y,MATCH($A143&amp;$A$6,District!$J:$J,0))</f>
        <v>0.22680412371134001</v>
      </c>
      <c r="N143" s="84">
        <f>INDEX(District!X:X,MATCH($A143&amp;$A$6,District!$J:$J,0))</f>
        <v>0.14705882352941199</v>
      </c>
      <c r="O143" s="84">
        <f>INDEX(District!AC:AC,MATCH($A143&amp;$A$6,District!$J:$J,0))</f>
        <v>0.11111111111111099</v>
      </c>
      <c r="P143" s="84">
        <f>INDEX(District!AF:AF,MATCH($A143&amp;$A$6,District!$J:$J,0))</f>
        <v>0.22916666666666699</v>
      </c>
      <c r="Q143" s="84">
        <f>INDEX(District!R:R,MATCH($A143&amp;$A$6,District!$J:$J,0))</f>
        <v>0.113207547169811</v>
      </c>
      <c r="R143" s="84">
        <f>INDEX(District!AH:AH,MATCH($A143&amp;$A$6,District!$J:$J,0))</f>
        <v>0.14285714285714299</v>
      </c>
      <c r="S143" s="84">
        <f>INDEX(District!AD:AD,MATCH($A143&amp;$A$6,District!$J:$J,0))</f>
        <v>8.6206896551724102E-2</v>
      </c>
      <c r="T143" s="84">
        <f>INDEX(District!K:K,MATCH($A143&amp;$A$6,District!$J:$J,0))</f>
        <v>9.0090090090090107E-3</v>
      </c>
      <c r="U143" s="84">
        <f>INDEX(District!Q:Q,MATCH($A143&amp;$A$6,District!$J:$J,0))</f>
        <v>5.95238095238095E-2</v>
      </c>
      <c r="V143" s="84">
        <f>INDEX(District!P:P,MATCH($A143&amp;$A$6,District!$J:$J,0))</f>
        <v>0.146153846153846</v>
      </c>
      <c r="W143" s="84">
        <f>INDEX(District!V:V,MATCH($A143&amp;$A$6,District!$J:$J,0))</f>
        <v>0.04</v>
      </c>
      <c r="X143" s="84">
        <f>INDEX(District!U:U,MATCH($A143&amp;$A$6,District!$J:$J,0))</f>
        <v>0.104477611940299</v>
      </c>
      <c r="Y143" s="84">
        <f>INDEX(District!S:S,MATCH($A143&amp;$A$6,District!$J:$J,0))</f>
        <v>0.25974025974025999</v>
      </c>
    </row>
    <row r="144" spans="1:25" x14ac:dyDescent="0.35">
      <c r="A144" s="37" t="s">
        <v>140</v>
      </c>
      <c r="B144" s="85">
        <f>INDEX(District!M:M,MATCH($A144&amp;$A$6,District!$J:$J,0))</f>
        <v>2.1276595744680899E-2</v>
      </c>
      <c r="C144" s="84">
        <f>INDEX(District!AA:AA,MATCH($A144&amp;$A$6,District!$J:$J,0))</f>
        <v>0</v>
      </c>
      <c r="D144" s="84">
        <f>INDEX(District!AE:AE,MATCH($A144&amp;$A$6,District!$J:$J,0))</f>
        <v>0</v>
      </c>
      <c r="E144" s="84">
        <f>INDEX(District!T:T,MATCH($A144&amp;$A$6,District!$J:$J,0))</f>
        <v>0</v>
      </c>
      <c r="F144" s="84">
        <f>INDEX(District!AB:AB,MATCH($A144&amp;$A$6,District!$J:$J,0))</f>
        <v>0</v>
      </c>
      <c r="G144" s="84">
        <f>INDEX(District!AC:AC,MATCH($A144&amp;$A$6,District!$J:$J,0))</f>
        <v>0</v>
      </c>
      <c r="H144" s="84">
        <f>INDEX(District!Z:Z,MATCH($A144&amp;$A$6,District!$J:$J,0))</f>
        <v>0</v>
      </c>
      <c r="I144" s="84">
        <f>INDEX(District!O:O,MATCH($A144&amp;$A$6,District!$J:$J,0))</f>
        <v>0</v>
      </c>
      <c r="J144" s="84">
        <f>INDEX(District!AG:AG,MATCH($A144&amp;$A$6,District!$J:$J,0))</f>
        <v>0</v>
      </c>
      <c r="K144" s="84">
        <f>INDEX(District!W:W,MATCH($A144&amp;$A$6,District!$J:$J,0))</f>
        <v>0</v>
      </c>
      <c r="L144" s="84">
        <f>INDEX(District!L:L,MATCH($A144&amp;$A$6,District!$J:$J,0))</f>
        <v>0</v>
      </c>
      <c r="M144" s="84">
        <f>INDEX(District!Y:Y,MATCH($A144&amp;$A$6,District!$J:$J,0))</f>
        <v>0</v>
      </c>
      <c r="N144" s="84">
        <f>INDEX(District!X:X,MATCH($A144&amp;$A$6,District!$J:$J,0))</f>
        <v>0</v>
      </c>
      <c r="O144" s="84">
        <f>INDEX(District!AC:AC,MATCH($A144&amp;$A$6,District!$J:$J,0))</f>
        <v>0</v>
      </c>
      <c r="P144" s="84">
        <f>INDEX(District!AF:AF,MATCH($A144&amp;$A$6,District!$J:$J,0))</f>
        <v>0</v>
      </c>
      <c r="Q144" s="84">
        <f>INDEX(District!R:R,MATCH($A144&amp;$A$6,District!$J:$J,0))</f>
        <v>0</v>
      </c>
      <c r="R144" s="84">
        <f>INDEX(District!AH:AH,MATCH($A144&amp;$A$6,District!$J:$J,0))</f>
        <v>0</v>
      </c>
      <c r="S144" s="84">
        <f>INDEX(District!AD:AD,MATCH($A144&amp;$A$6,District!$J:$J,0))</f>
        <v>0</v>
      </c>
      <c r="T144" s="84">
        <f>INDEX(District!K:K,MATCH($A144&amp;$A$6,District!$J:$J,0))</f>
        <v>0</v>
      </c>
      <c r="U144" s="84">
        <f>INDEX(District!Q:Q,MATCH($A144&amp;$A$6,District!$J:$J,0))</f>
        <v>0</v>
      </c>
      <c r="V144" s="84">
        <f>INDEX(District!P:P,MATCH($A144&amp;$A$6,District!$J:$J,0))</f>
        <v>0</v>
      </c>
      <c r="W144" s="84">
        <f>INDEX(District!V:V,MATCH($A144&amp;$A$6,District!$J:$J,0))</f>
        <v>0</v>
      </c>
      <c r="X144" s="84">
        <f>INDEX(District!U:U,MATCH($A144&amp;$A$6,District!$J:$J,0))</f>
        <v>1.49253731343284E-2</v>
      </c>
      <c r="Y144" s="84">
        <f>INDEX(District!S:S,MATCH($A144&amp;$A$6,District!$J:$J,0))</f>
        <v>0</v>
      </c>
    </row>
    <row r="145" spans="1:25" x14ac:dyDescent="0.35">
      <c r="A145" s="37" t="s">
        <v>141</v>
      </c>
      <c r="B145" s="85">
        <f>INDEX(District!M:M,MATCH($A145&amp;$A$6,District!$J:$J,0))</f>
        <v>0</v>
      </c>
      <c r="C145" s="84">
        <f>INDEX(District!AA:AA,MATCH($A145&amp;$A$6,District!$J:$J,0))</f>
        <v>0</v>
      </c>
      <c r="D145" s="84">
        <f>INDEX(District!AE:AE,MATCH($A145&amp;$A$6,District!$J:$J,0))</f>
        <v>0</v>
      </c>
      <c r="E145" s="84">
        <f>INDEX(District!T:T,MATCH($A145&amp;$A$6,District!$J:$J,0))</f>
        <v>0</v>
      </c>
      <c r="F145" s="84">
        <f>INDEX(District!AB:AB,MATCH($A145&amp;$A$6,District!$J:$J,0))</f>
        <v>0</v>
      </c>
      <c r="G145" s="84">
        <f>INDEX(District!AC:AC,MATCH($A145&amp;$A$6,District!$J:$J,0))</f>
        <v>0</v>
      </c>
      <c r="H145" s="84">
        <f>INDEX(District!Z:Z,MATCH($A145&amp;$A$6,District!$J:$J,0))</f>
        <v>0</v>
      </c>
      <c r="I145" s="84">
        <f>INDEX(District!O:O,MATCH($A145&amp;$A$6,District!$J:$J,0))</f>
        <v>0</v>
      </c>
      <c r="J145" s="84">
        <f>INDEX(District!AG:AG,MATCH($A145&amp;$A$6,District!$J:$J,0))</f>
        <v>0</v>
      </c>
      <c r="K145" s="84">
        <f>INDEX(District!W:W,MATCH($A145&amp;$A$6,District!$J:$J,0))</f>
        <v>0</v>
      </c>
      <c r="L145" s="84">
        <f>INDEX(District!L:L,MATCH($A145&amp;$A$6,District!$J:$J,0))</f>
        <v>0</v>
      </c>
      <c r="M145" s="84">
        <f>INDEX(District!Y:Y,MATCH($A145&amp;$A$6,District!$J:$J,0))</f>
        <v>0</v>
      </c>
      <c r="N145" s="84">
        <f>INDEX(District!X:X,MATCH($A145&amp;$A$6,District!$J:$J,0))</f>
        <v>0</v>
      </c>
      <c r="O145" s="84">
        <f>INDEX(District!AC:AC,MATCH($A145&amp;$A$6,District!$J:$J,0))</f>
        <v>0</v>
      </c>
      <c r="P145" s="84">
        <f>INDEX(District!AF:AF,MATCH($A145&amp;$A$6,District!$J:$J,0))</f>
        <v>0</v>
      </c>
      <c r="Q145" s="84">
        <f>INDEX(District!R:R,MATCH($A145&amp;$A$6,District!$J:$J,0))</f>
        <v>1.88679245283019E-2</v>
      </c>
      <c r="R145" s="84">
        <f>INDEX(District!AH:AH,MATCH($A145&amp;$A$6,District!$J:$J,0))</f>
        <v>0</v>
      </c>
      <c r="S145" s="84">
        <f>INDEX(District!AD:AD,MATCH($A145&amp;$A$6,District!$J:$J,0))</f>
        <v>0</v>
      </c>
      <c r="T145" s="84">
        <f>INDEX(District!K:K,MATCH($A145&amp;$A$6,District!$J:$J,0))</f>
        <v>9.0090090090090107E-3</v>
      </c>
      <c r="U145" s="84">
        <f>INDEX(District!Q:Q,MATCH($A145&amp;$A$6,District!$J:$J,0))</f>
        <v>0</v>
      </c>
      <c r="V145" s="84">
        <f>INDEX(District!P:P,MATCH($A145&amp;$A$6,District!$J:$J,0))</f>
        <v>0</v>
      </c>
      <c r="W145" s="84">
        <f>INDEX(District!V:V,MATCH($A145&amp;$A$6,District!$J:$J,0))</f>
        <v>0</v>
      </c>
      <c r="X145" s="84">
        <f>INDEX(District!U:U,MATCH($A145&amp;$A$6,District!$J:$J,0))</f>
        <v>0</v>
      </c>
      <c r="Y145" s="84">
        <f>INDEX(District!S:S,MATCH($A145&amp;$A$6,District!$J:$J,0))</f>
        <v>0</v>
      </c>
    </row>
    <row r="146" spans="1:25" x14ac:dyDescent="0.35">
      <c r="A146" s="37" t="s">
        <v>143</v>
      </c>
      <c r="B146" s="85">
        <f>INDEX(District!M:M,MATCH($A146&amp;$A$6,District!$J:$J,0))</f>
        <v>0.28723404255319102</v>
      </c>
      <c r="C146" s="84">
        <f>INDEX(District!AA:AA,MATCH($A146&amp;$A$6,District!$J:$J,0))</f>
        <v>0.27692307692307699</v>
      </c>
      <c r="D146" s="84">
        <f>INDEX(District!AE:AE,MATCH($A146&amp;$A$6,District!$J:$J,0))</f>
        <v>0.25882352941176501</v>
      </c>
      <c r="E146" s="84">
        <f>INDEX(District!T:T,MATCH($A146&amp;$A$6,District!$J:$J,0))</f>
        <v>0.104477611940299</v>
      </c>
      <c r="F146" s="84">
        <f>INDEX(District!AB:AB,MATCH($A146&amp;$A$6,District!$J:$J,0))</f>
        <v>0.37313432835820898</v>
      </c>
      <c r="G146" s="84">
        <f>INDEX(District!AC:AC,MATCH($A146&amp;$A$6,District!$J:$J,0))</f>
        <v>0.25</v>
      </c>
      <c r="H146" s="84">
        <f>INDEX(District!Z:Z,MATCH($A146&amp;$A$6,District!$J:$J,0))</f>
        <v>0.24637681159420299</v>
      </c>
      <c r="I146" s="84">
        <f>INDEX(District!O:O,MATCH($A146&amp;$A$6,District!$J:$J,0))</f>
        <v>0.22448979591836701</v>
      </c>
      <c r="J146" s="84">
        <f>INDEX(District!AG:AG,MATCH($A146&amp;$A$6,District!$J:$J,0))</f>
        <v>0.17808219178082199</v>
      </c>
      <c r="K146" s="84">
        <f>INDEX(District!W:W,MATCH($A146&amp;$A$6,District!$J:$J,0))</f>
        <v>0.12962962962963001</v>
      </c>
      <c r="L146" s="84">
        <f>INDEX(District!L:L,MATCH($A146&amp;$A$6,District!$J:$J,0))</f>
        <v>0.28205128205128199</v>
      </c>
      <c r="M146" s="84">
        <f>INDEX(District!Y:Y,MATCH($A146&amp;$A$6,District!$J:$J,0))</f>
        <v>0.28865979381443302</v>
      </c>
      <c r="N146" s="84">
        <f>INDEX(District!X:X,MATCH($A146&amp;$A$6,District!$J:$J,0))</f>
        <v>0.39705882352941202</v>
      </c>
      <c r="O146" s="84">
        <f>INDEX(District!AC:AC,MATCH($A146&amp;$A$6,District!$J:$J,0))</f>
        <v>0.25</v>
      </c>
      <c r="P146" s="84">
        <f>INDEX(District!AF:AF,MATCH($A146&amp;$A$6,District!$J:$J,0))</f>
        <v>0.27083333333333298</v>
      </c>
      <c r="Q146" s="84">
        <f>INDEX(District!R:R,MATCH($A146&amp;$A$6,District!$J:$J,0))</f>
        <v>0.35849056603773599</v>
      </c>
      <c r="R146" s="84">
        <f>INDEX(District!AH:AH,MATCH($A146&amp;$A$6,District!$J:$J,0))</f>
        <v>9.5238095238095205E-2</v>
      </c>
      <c r="S146" s="84">
        <f>INDEX(District!AD:AD,MATCH($A146&amp;$A$6,District!$J:$J,0))</f>
        <v>0.15517241379310301</v>
      </c>
      <c r="T146" s="84">
        <f>INDEX(District!K:K,MATCH($A146&amp;$A$6,District!$J:$J,0))</f>
        <v>0.20720720720720701</v>
      </c>
      <c r="U146" s="84">
        <f>INDEX(District!Q:Q,MATCH($A146&amp;$A$6,District!$J:$J,0))</f>
        <v>0.273809523809524</v>
      </c>
      <c r="V146" s="84">
        <f>INDEX(District!P:P,MATCH($A146&amp;$A$6,District!$J:$J,0))</f>
        <v>0.20769230769230801</v>
      </c>
      <c r="W146" s="84">
        <f>INDEX(District!V:V,MATCH($A146&amp;$A$6,District!$J:$J,0))</f>
        <v>0.33333333333333298</v>
      </c>
      <c r="X146" s="84">
        <f>INDEX(District!U:U,MATCH($A146&amp;$A$6,District!$J:$J,0))</f>
        <v>0.26865671641791</v>
      </c>
      <c r="Y146" s="84">
        <f>INDEX(District!S:S,MATCH($A146&amp;$A$6,District!$J:$J,0))</f>
        <v>0.27272727272727298</v>
      </c>
    </row>
    <row r="147" spans="1:25" x14ac:dyDescent="0.35">
      <c r="A147" s="37"/>
      <c r="B147" s="39"/>
    </row>
    <row r="148" spans="1:25" x14ac:dyDescent="0.35">
      <c r="A148" s="37"/>
    </row>
    <row r="149" spans="1:25" x14ac:dyDescent="0.35">
      <c r="A149" s="33" t="s">
        <v>155</v>
      </c>
      <c r="B149" s="34"/>
    </row>
    <row r="150" spans="1:25" x14ac:dyDescent="0.35">
      <c r="A150" s="51"/>
      <c r="B150" s="52"/>
    </row>
    <row r="151" spans="1:25" x14ac:dyDescent="0.35">
      <c r="A151" s="31"/>
      <c r="B151" s="36" t="s">
        <v>51</v>
      </c>
      <c r="C151" s="55" t="s">
        <v>54</v>
      </c>
      <c r="D151" s="55" t="s">
        <v>55</v>
      </c>
      <c r="E151" s="55" t="s">
        <v>50</v>
      </c>
      <c r="F151" s="55" t="s">
        <v>68</v>
      </c>
      <c r="G151" s="55" t="s">
        <v>52</v>
      </c>
      <c r="H151" s="55" t="s">
        <v>56</v>
      </c>
      <c r="I151" s="55" t="s">
        <v>69</v>
      </c>
      <c r="J151" s="55" t="s">
        <v>70</v>
      </c>
      <c r="K151" s="55" t="s">
        <v>71</v>
      </c>
      <c r="L151" s="55" t="s">
        <v>72</v>
      </c>
      <c r="M151" s="55" t="s">
        <v>73</v>
      </c>
      <c r="N151" s="55" t="s">
        <v>57</v>
      </c>
      <c r="O151" s="55" t="s">
        <v>74</v>
      </c>
      <c r="P151" s="55" t="s">
        <v>60</v>
      </c>
      <c r="Q151" s="55" t="s">
        <v>75</v>
      </c>
      <c r="R151" s="55" t="s">
        <v>76</v>
      </c>
      <c r="S151" s="55" t="s">
        <v>77</v>
      </c>
      <c r="T151" s="55" t="s">
        <v>78</v>
      </c>
      <c r="U151" s="55" t="s">
        <v>79</v>
      </c>
      <c r="V151" s="55" t="s">
        <v>58</v>
      </c>
      <c r="W151" s="55" t="s">
        <v>80</v>
      </c>
      <c r="X151" s="55" t="s">
        <v>53</v>
      </c>
      <c r="Y151" s="55" t="s">
        <v>59</v>
      </c>
    </row>
    <row r="152" spans="1:25" x14ac:dyDescent="0.35">
      <c r="A152" s="47" t="s">
        <v>154</v>
      </c>
      <c r="B152" s="85">
        <f>INDEX(District!M:M,MATCH($A152&amp;$A$6,District!$J:$J,0))</f>
        <v>0.55319148936170204</v>
      </c>
      <c r="C152" s="84">
        <f>INDEX(District!AA:AA,MATCH($A152&amp;$A$6,District!$J:$J,0))</f>
        <v>0.84615384615384603</v>
      </c>
      <c r="D152" s="84">
        <f>INDEX(District!AE:AE,MATCH($A152&amp;$A$6,District!$J:$J,0))</f>
        <v>0.70588235294117596</v>
      </c>
      <c r="E152" s="84">
        <f>INDEX(District!T:T,MATCH($A152&amp;$A$6,District!$J:$J,0))</f>
        <v>0.67164179104477595</v>
      </c>
      <c r="F152" s="84">
        <f>INDEX(District!AB:AB,MATCH($A152&amp;$A$6,District!$J:$J,0))</f>
        <v>0.68656716417910502</v>
      </c>
      <c r="G152" s="84">
        <f>INDEX(District!AC:AC,MATCH($A152&amp;$A$6,District!$J:$J,0))</f>
        <v>0.72222222222222199</v>
      </c>
      <c r="H152" s="84">
        <f>INDEX(District!Z:Z,MATCH($A152&amp;$A$6,District!$J:$J,0))</f>
        <v>0.85507246376811596</v>
      </c>
      <c r="I152" s="84">
        <f>INDEX(District!O:O,MATCH($A152&amp;$A$6,District!$J:$J,0))</f>
        <v>0.65306122448979598</v>
      </c>
      <c r="J152" s="84">
        <f>INDEX(District!AG:AG,MATCH($A152&amp;$A$6,District!$J:$J,0))</f>
        <v>0.42465753424657499</v>
      </c>
      <c r="K152" s="84">
        <f>INDEX(District!W:W,MATCH($A152&amp;$A$6,District!$J:$J,0))</f>
        <v>0.87037037037037002</v>
      </c>
      <c r="L152" s="84">
        <f>INDEX(District!L:L,MATCH($A152&amp;$A$6,District!$J:$J,0))</f>
        <v>0.64102564102564097</v>
      </c>
      <c r="M152" s="84">
        <f>INDEX(District!Y:Y,MATCH($A152&amp;$A$6,District!$J:$J,0))</f>
        <v>0.77319587628866004</v>
      </c>
      <c r="N152" s="84">
        <f>INDEX(District!X:X,MATCH($A152&amp;$A$6,District!$J:$J,0))</f>
        <v>0.75</v>
      </c>
      <c r="O152" s="84">
        <f>INDEX(District!AC:AC,MATCH($A152&amp;$A$6,District!$J:$J,0))</f>
        <v>0.72222222222222199</v>
      </c>
      <c r="P152" s="84">
        <f>INDEX(District!AF:AF,MATCH($A152&amp;$A$6,District!$J:$J,0))</f>
        <v>0.75</v>
      </c>
      <c r="Q152" s="84">
        <f>INDEX(District!R:R,MATCH($A152&amp;$A$6,District!$J:$J,0))</f>
        <v>0.81132075471698095</v>
      </c>
      <c r="R152" s="84">
        <f>INDEX(District!AH:AH,MATCH($A152&amp;$A$6,District!$J:$J,0))</f>
        <v>0.69047619047619102</v>
      </c>
      <c r="S152" s="84">
        <f>INDEX(District!AD:AD,MATCH($A152&amp;$A$6,District!$J:$J,0))</f>
        <v>0.53448275862068995</v>
      </c>
      <c r="T152" s="84">
        <f>INDEX(District!K:K,MATCH($A152&amp;$A$6,District!$J:$J,0))</f>
        <v>0.70270270270270296</v>
      </c>
      <c r="U152" s="84">
        <f>INDEX(District!Q:Q,MATCH($A152&amp;$A$6,District!$J:$J,0))</f>
        <v>0.75</v>
      </c>
      <c r="V152" s="84">
        <f>INDEX(District!P:P,MATCH($A152&amp;$A$6,District!$J:$J,0))</f>
        <v>0.6</v>
      </c>
      <c r="W152" s="84">
        <f>INDEX(District!V:V,MATCH($A152&amp;$A$6,District!$J:$J,0))</f>
        <v>0.54666666666666697</v>
      </c>
      <c r="X152" s="84">
        <f>INDEX(District!U:U,MATCH($A152&amp;$A$6,District!$J:$J,0))</f>
        <v>0.58208955223880599</v>
      </c>
      <c r="Y152" s="84">
        <f>INDEX(District!S:S,MATCH($A152&amp;$A$6,District!$J:$J,0))</f>
        <v>0.64935064935064901</v>
      </c>
    </row>
    <row r="153" spans="1:25" x14ac:dyDescent="0.35">
      <c r="A153" t="s">
        <v>153</v>
      </c>
      <c r="B153" s="85">
        <f>INDEX(District!M:M,MATCH($A153&amp;$A$6,District!$J:$J,0))</f>
        <v>0.44680851063829802</v>
      </c>
      <c r="C153" s="84">
        <f>INDEX(District!AA:AA,MATCH($A153&amp;$A$6,District!$J:$J,0))</f>
        <v>0.15384615384615399</v>
      </c>
      <c r="D153" s="84">
        <f>INDEX(District!AE:AE,MATCH($A153&amp;$A$6,District!$J:$J,0))</f>
        <v>0.29411764705882398</v>
      </c>
      <c r="E153" s="84">
        <f>INDEX(District!T:T,MATCH($A153&amp;$A$6,District!$J:$J,0))</f>
        <v>0.328358208955224</v>
      </c>
      <c r="F153" s="84">
        <f>INDEX(District!AB:AB,MATCH($A153&amp;$A$6,District!$J:$J,0))</f>
        <v>0.31343283582089598</v>
      </c>
      <c r="G153" s="84">
        <f>INDEX(District!AC:AC,MATCH($A153&amp;$A$6,District!$J:$J,0))</f>
        <v>0.27777777777777801</v>
      </c>
      <c r="H153" s="84">
        <f>INDEX(District!Z:Z,MATCH($A153&amp;$A$6,District!$J:$J,0))</f>
        <v>0.14492753623188401</v>
      </c>
      <c r="I153" s="84">
        <f>INDEX(District!O:O,MATCH($A153&amp;$A$6,District!$J:$J,0))</f>
        <v>0.32653061224489799</v>
      </c>
      <c r="J153" s="84">
        <f>INDEX(District!AG:AG,MATCH($A153&amp;$A$6,District!$J:$J,0))</f>
        <v>0.57534246575342496</v>
      </c>
      <c r="K153" s="84">
        <f>INDEX(District!W:W,MATCH($A153&amp;$A$6,District!$J:$J,0))</f>
        <v>9.2592592592592601E-2</v>
      </c>
      <c r="L153" s="84">
        <f>INDEX(District!L:L,MATCH($A153&amp;$A$6,District!$J:$J,0))</f>
        <v>0.30769230769230799</v>
      </c>
      <c r="M153" s="84">
        <f>INDEX(District!Y:Y,MATCH($A153&amp;$A$6,District!$J:$J,0))</f>
        <v>0.22680412371134001</v>
      </c>
      <c r="N153" s="84">
        <f>INDEX(District!X:X,MATCH($A153&amp;$A$6,District!$J:$J,0))</f>
        <v>0.25</v>
      </c>
      <c r="O153" s="84">
        <f>INDEX(District!AC:AC,MATCH($A153&amp;$A$6,District!$J:$J,0))</f>
        <v>0.27777777777777801</v>
      </c>
      <c r="P153" s="84">
        <f>INDEX(District!AF:AF,MATCH($A153&amp;$A$6,District!$J:$J,0))</f>
        <v>0.25</v>
      </c>
      <c r="Q153" s="84">
        <f>INDEX(District!R:R,MATCH($A153&amp;$A$6,District!$J:$J,0))</f>
        <v>0.13207547169811301</v>
      </c>
      <c r="R153" s="84">
        <f>INDEX(District!AH:AH,MATCH($A153&amp;$A$6,District!$J:$J,0))</f>
        <v>0.30952380952380998</v>
      </c>
      <c r="S153" s="84">
        <f>INDEX(District!AD:AD,MATCH($A153&amp;$A$6,District!$J:$J,0))</f>
        <v>0.46551724137931</v>
      </c>
      <c r="T153" s="84">
        <f>INDEX(District!K:K,MATCH($A153&amp;$A$6,District!$J:$J,0))</f>
        <v>0.27027027027027001</v>
      </c>
      <c r="U153" s="84">
        <f>INDEX(District!Q:Q,MATCH($A153&amp;$A$6,District!$J:$J,0))</f>
        <v>0.202380952380952</v>
      </c>
      <c r="V153" s="84">
        <f>INDEX(District!P:P,MATCH($A153&amp;$A$6,District!$J:$J,0))</f>
        <v>0.34615384615384598</v>
      </c>
      <c r="W153" s="84">
        <f>INDEX(District!V:V,MATCH($A153&amp;$A$6,District!$J:$J,0))</f>
        <v>0.413333333333333</v>
      </c>
      <c r="X153" s="84">
        <f>INDEX(District!U:U,MATCH($A153&amp;$A$6,District!$J:$J,0))</f>
        <v>0.37313432835820898</v>
      </c>
      <c r="Y153" s="84">
        <f>INDEX(District!S:S,MATCH($A153&amp;$A$6,District!$J:$J,0))</f>
        <v>0.29870129870129902</v>
      </c>
    </row>
    <row r="154" spans="1:25" x14ac:dyDescent="0.35">
      <c r="A154" s="49" t="s">
        <v>151</v>
      </c>
      <c r="B154" s="85">
        <f>INDEX(District!M:M,MATCH($A154&amp;$A$6,District!$J:$J,0))</f>
        <v>0</v>
      </c>
      <c r="C154" s="84">
        <f>INDEX(District!AA:AA,MATCH($A154&amp;$A$6,District!$J:$J,0))</f>
        <v>0</v>
      </c>
      <c r="D154" s="84">
        <f>INDEX(District!AE:AE,MATCH($A154&amp;$A$6,District!$J:$J,0))</f>
        <v>0</v>
      </c>
      <c r="E154" s="84">
        <f>INDEX(District!T:T,MATCH($A154&amp;$A$6,District!$J:$J,0))</f>
        <v>0</v>
      </c>
      <c r="F154" s="84">
        <f>INDEX(District!AB:AB,MATCH($A154&amp;$A$6,District!$J:$J,0))</f>
        <v>0</v>
      </c>
      <c r="G154" s="84">
        <f>INDEX(District!AC:AC,MATCH($A154&amp;$A$6,District!$J:$J,0))</f>
        <v>0</v>
      </c>
      <c r="H154" s="84">
        <f>INDEX(District!Z:Z,MATCH($A154&amp;$A$6,District!$J:$J,0))</f>
        <v>0</v>
      </c>
      <c r="I154" s="84">
        <f>INDEX(District!O:O,MATCH($A154&amp;$A$6,District!$J:$J,0))</f>
        <v>0</v>
      </c>
      <c r="J154" s="84">
        <f>INDEX(District!AG:AG,MATCH($A154&amp;$A$6,District!$J:$J,0))</f>
        <v>0</v>
      </c>
      <c r="K154" s="84">
        <f>INDEX(District!W:W,MATCH($A154&amp;$A$6,District!$J:$J,0))</f>
        <v>0</v>
      </c>
      <c r="L154" s="84">
        <f>INDEX(District!L:L,MATCH($A154&amp;$A$6,District!$J:$J,0))</f>
        <v>0</v>
      </c>
      <c r="M154" s="84">
        <f>INDEX(District!Y:Y,MATCH($A154&amp;$A$6,District!$J:$J,0))</f>
        <v>0</v>
      </c>
      <c r="N154" s="84">
        <f>INDEX(District!X:X,MATCH($A154&amp;$A$6,District!$J:$J,0))</f>
        <v>0</v>
      </c>
      <c r="O154" s="84">
        <f>INDEX(District!AC:AC,MATCH($A154&amp;$A$6,District!$J:$J,0))</f>
        <v>0</v>
      </c>
      <c r="P154" s="84">
        <f>INDEX(District!AF:AF,MATCH($A154&amp;$A$6,District!$J:$J,0))</f>
        <v>0</v>
      </c>
      <c r="Q154" s="84">
        <f>INDEX(District!R:R,MATCH($A154&amp;$A$6,District!$J:$J,0))</f>
        <v>0</v>
      </c>
      <c r="R154" s="84">
        <f>INDEX(District!AH:AH,MATCH($A154&amp;$A$6,District!$J:$J,0))</f>
        <v>0</v>
      </c>
      <c r="S154" s="84">
        <f>INDEX(District!AD:AD,MATCH($A154&amp;$A$6,District!$J:$J,0))</f>
        <v>0</v>
      </c>
      <c r="T154" s="84">
        <f>INDEX(District!K:K,MATCH($A154&amp;$A$6,District!$J:$J,0))</f>
        <v>9.0090090090090107E-3</v>
      </c>
      <c r="U154" s="84">
        <f>INDEX(District!Q:Q,MATCH($A154&amp;$A$6,District!$J:$J,0))</f>
        <v>1.1904761904761901E-2</v>
      </c>
      <c r="V154" s="84">
        <f>INDEX(District!P:P,MATCH($A154&amp;$A$6,District!$J:$J,0))</f>
        <v>1.5384615384615399E-2</v>
      </c>
      <c r="W154" s="84">
        <f>INDEX(District!V:V,MATCH($A154&amp;$A$6,District!$J:$J,0))</f>
        <v>1.3333333333333299E-2</v>
      </c>
      <c r="X154" s="84">
        <f>INDEX(District!U:U,MATCH($A154&amp;$A$6,District!$J:$J,0))</f>
        <v>1.49253731343284E-2</v>
      </c>
      <c r="Y154" s="84">
        <f>INDEX(District!S:S,MATCH($A154&amp;$A$6,District!$J:$J,0))</f>
        <v>3.8961038961039002E-2</v>
      </c>
    </row>
    <row r="155" spans="1:25" x14ac:dyDescent="0.35">
      <c r="A155" t="s">
        <v>152</v>
      </c>
      <c r="B155" s="85">
        <f>INDEX(District!M:M,MATCH($A155&amp;$A$6,District!$J:$J,0))</f>
        <v>0</v>
      </c>
      <c r="C155" s="84">
        <f>INDEX(District!AA:AA,MATCH($A155&amp;$A$6,District!$J:$J,0))</f>
        <v>0</v>
      </c>
      <c r="D155" s="84">
        <f>INDEX(District!AE:AE,MATCH($A155&amp;$A$6,District!$J:$J,0))</f>
        <v>0</v>
      </c>
      <c r="E155" s="84">
        <f>INDEX(District!T:T,MATCH($A155&amp;$A$6,District!$J:$J,0))</f>
        <v>0</v>
      </c>
      <c r="F155" s="84">
        <f>INDEX(District!AB:AB,MATCH($A155&amp;$A$6,District!$J:$J,0))</f>
        <v>0</v>
      </c>
      <c r="G155" s="84">
        <f>INDEX(District!AC:AC,MATCH($A155&amp;$A$6,District!$J:$J,0))</f>
        <v>0</v>
      </c>
      <c r="H155" s="84">
        <f>INDEX(District!Z:Z,MATCH($A155&amp;$A$6,District!$J:$J,0))</f>
        <v>0</v>
      </c>
      <c r="I155" s="84">
        <f>INDEX(District!O:O,MATCH($A155&amp;$A$6,District!$J:$J,0))</f>
        <v>2.04081632653061E-2</v>
      </c>
      <c r="J155" s="84">
        <f>INDEX(District!AG:AG,MATCH($A155&amp;$A$6,District!$J:$J,0))</f>
        <v>0</v>
      </c>
      <c r="K155" s="84">
        <f>INDEX(District!W:W,MATCH($A155&amp;$A$6,District!$J:$J,0))</f>
        <v>3.7037037037037E-2</v>
      </c>
      <c r="L155" s="84">
        <f>INDEX(District!L:L,MATCH($A155&amp;$A$6,District!$J:$J,0))</f>
        <v>5.1282051282051301E-2</v>
      </c>
      <c r="M155" s="84">
        <f>INDEX(District!Y:Y,MATCH($A155&amp;$A$6,District!$J:$J,0))</f>
        <v>0</v>
      </c>
      <c r="N155" s="84">
        <f>INDEX(District!X:X,MATCH($A155&amp;$A$6,District!$J:$J,0))</f>
        <v>0</v>
      </c>
      <c r="O155" s="84">
        <f>INDEX(District!AC:AC,MATCH($A155&amp;$A$6,District!$J:$J,0))</f>
        <v>0</v>
      </c>
      <c r="P155" s="84">
        <f>INDEX(District!AF:AF,MATCH($A155&amp;$A$6,District!$J:$J,0))</f>
        <v>0</v>
      </c>
      <c r="Q155" s="84">
        <f>INDEX(District!R:R,MATCH($A155&amp;$A$6,District!$J:$J,0))</f>
        <v>5.6603773584905703E-2</v>
      </c>
      <c r="R155" s="84">
        <f>INDEX(District!AH:AH,MATCH($A155&amp;$A$6,District!$J:$J,0))</f>
        <v>0</v>
      </c>
      <c r="S155" s="84">
        <f>INDEX(District!AD:AD,MATCH($A155&amp;$A$6,District!$J:$J,0))</f>
        <v>0</v>
      </c>
      <c r="T155" s="84">
        <f>INDEX(District!K:K,MATCH($A155&amp;$A$6,District!$J:$J,0))</f>
        <v>1.8018018018018001E-2</v>
      </c>
      <c r="U155" s="84">
        <f>INDEX(District!Q:Q,MATCH($A155&amp;$A$6,District!$J:$J,0))</f>
        <v>3.5714285714285698E-2</v>
      </c>
      <c r="V155" s="84">
        <f>INDEX(District!P:P,MATCH($A155&amp;$A$6,District!$J:$J,0))</f>
        <v>3.8461538461538498E-2</v>
      </c>
      <c r="W155" s="84">
        <f>INDEX(District!V:V,MATCH($A155&amp;$A$6,District!$J:$J,0))</f>
        <v>2.66666666666667E-2</v>
      </c>
      <c r="X155" s="84">
        <f>INDEX(District!U:U,MATCH($A155&amp;$A$6,District!$J:$J,0))</f>
        <v>2.9850746268656699E-2</v>
      </c>
      <c r="Y155" s="84">
        <f>INDEX(District!S:S,MATCH($A155&amp;$A$6,District!$J:$J,0))</f>
        <v>1.2987012987013E-2</v>
      </c>
    </row>
    <row r="158" spans="1:25" x14ac:dyDescent="0.35">
      <c r="A158" s="33" t="s">
        <v>146</v>
      </c>
      <c r="B158" s="34"/>
    </row>
    <row r="159" spans="1:25" x14ac:dyDescent="0.35">
      <c r="A159" s="57" t="s">
        <v>150</v>
      </c>
      <c r="B159" s="32"/>
    </row>
    <row r="160" spans="1:25" x14ac:dyDescent="0.35">
      <c r="A160" s="31"/>
      <c r="B160" s="36" t="s">
        <v>51</v>
      </c>
      <c r="C160" s="55" t="s">
        <v>54</v>
      </c>
      <c r="D160" s="55" t="s">
        <v>55</v>
      </c>
      <c r="E160" s="55" t="s">
        <v>50</v>
      </c>
      <c r="F160" s="55" t="s">
        <v>68</v>
      </c>
      <c r="G160" s="55" t="s">
        <v>52</v>
      </c>
      <c r="H160" s="55" t="s">
        <v>56</v>
      </c>
      <c r="I160" s="55" t="s">
        <v>69</v>
      </c>
      <c r="J160" s="55" t="s">
        <v>70</v>
      </c>
      <c r="K160" s="55" t="s">
        <v>71</v>
      </c>
      <c r="L160" s="55" t="s">
        <v>72</v>
      </c>
      <c r="M160" s="55" t="s">
        <v>73</v>
      </c>
      <c r="N160" s="55" t="s">
        <v>57</v>
      </c>
      <c r="O160" s="55" t="s">
        <v>74</v>
      </c>
      <c r="P160" s="55" t="s">
        <v>60</v>
      </c>
      <c r="Q160" s="55" t="s">
        <v>75</v>
      </c>
      <c r="R160" s="55" t="s">
        <v>76</v>
      </c>
      <c r="S160" s="55" t="s">
        <v>77</v>
      </c>
      <c r="T160" s="55" t="s">
        <v>78</v>
      </c>
      <c r="U160" s="55" t="s">
        <v>79</v>
      </c>
      <c r="V160" s="55" t="s">
        <v>58</v>
      </c>
      <c r="W160" s="55" t="s">
        <v>80</v>
      </c>
      <c r="X160" s="55" t="s">
        <v>53</v>
      </c>
      <c r="Y160" s="55" t="s">
        <v>59</v>
      </c>
    </row>
    <row r="161" spans="1:25" x14ac:dyDescent="0.35">
      <c r="A161" s="45" t="s">
        <v>147</v>
      </c>
      <c r="B161" s="85">
        <f>INDEX(District!M:M,MATCH($A161&amp;$A$6,District!$J:$J,0))</f>
        <v>0.25480769230769201</v>
      </c>
      <c r="C161" s="84">
        <f>INDEX(District!AA:AA,MATCH($A161&amp;$A$6,District!$J:$J,0))</f>
        <v>0.23890909090909102</v>
      </c>
      <c r="D161" s="84">
        <f>INDEX(District!AE:AE,MATCH($A161&amp;$A$6,District!$J:$J,0))</f>
        <v>0.29216666666666702</v>
      </c>
      <c r="E161" s="84">
        <f>INDEX(District!T:T,MATCH($A161&amp;$A$6,District!$J:$J,0))</f>
        <v>0.22622222222222199</v>
      </c>
      <c r="F161" s="84">
        <f>INDEX(District!AB:AB,MATCH($A161&amp;$A$6,District!$J:$J,0))</f>
        <v>0.23695652173913001</v>
      </c>
      <c r="G161" s="84">
        <f>INDEX(District!AC:AC,MATCH($A161&amp;$A$6,District!$J:$J,0))</f>
        <v>0.21653846153846198</v>
      </c>
      <c r="H161" s="84">
        <f>INDEX(District!Z:Z,MATCH($A161&amp;$A$6,District!$J:$J,0))</f>
        <v>0.28203389830508496</v>
      </c>
      <c r="I161" s="84">
        <f>INDEX(District!O:O,MATCH($A161&amp;$A$6,District!$J:$J,0))</f>
        <v>0.29843750000000002</v>
      </c>
      <c r="J161" s="84">
        <f>INDEX(District!AG:AG,MATCH($A161&amp;$A$6,District!$J:$J,0))</f>
        <v>0.24096774193548398</v>
      </c>
      <c r="K161" s="84">
        <f>INDEX(District!W:W,MATCH($A161&amp;$A$6,District!$J:$J,0))</f>
        <v>0.23042553191489401</v>
      </c>
      <c r="L161" s="84">
        <f>INDEX(District!L:L,MATCH($A161&amp;$A$6,District!$J:$J,0))</f>
        <v>0.28360000000000002</v>
      </c>
      <c r="M161" s="84">
        <f>INDEX(District!Y:Y,MATCH($A161&amp;$A$6,District!$J:$J,0))</f>
        <v>0.24093333333333303</v>
      </c>
      <c r="N161" s="84">
        <f>INDEX(District!X:X,MATCH($A161&amp;$A$6,District!$J:$J,0))</f>
        <v>0.247058823529412</v>
      </c>
      <c r="O161" s="84">
        <f>INDEX(District!AC:AC,MATCH($A161&amp;$A$6,District!$J:$J,0))</f>
        <v>0.21653846153846198</v>
      </c>
      <c r="P161" s="84">
        <f>INDEX(District!AF:AF,MATCH($A161&amp;$A$6,District!$J:$J,0))</f>
        <v>0.31444444444444403</v>
      </c>
      <c r="Q161" s="84">
        <f>INDEX(District!R:R,MATCH($A161&amp;$A$6,District!$J:$J,0))</f>
        <v>0.28883720930232598</v>
      </c>
      <c r="R161" s="84">
        <f>INDEX(District!AH:AH,MATCH($A161&amp;$A$6,District!$J:$J,0))</f>
        <v>0.246551724137931</v>
      </c>
      <c r="S161" s="84">
        <f>INDEX(District!AD:AD,MATCH($A161&amp;$A$6,District!$J:$J,0))</f>
        <v>0.23645161290322603</v>
      </c>
      <c r="T161" s="84">
        <f>INDEX(District!K:K,MATCH($A161&amp;$A$6,District!$J:$J,0))</f>
        <v>0.20166666666666699</v>
      </c>
      <c r="U161" s="84">
        <f>INDEX(District!Q:Q,MATCH($A161&amp;$A$6,District!$J:$J,0))</f>
        <v>0.24460317460317502</v>
      </c>
      <c r="V161" s="84">
        <f>INDEX(District!P:P,MATCH($A161&amp;$A$6,District!$J:$J,0))</f>
        <v>0.26500000000000001</v>
      </c>
      <c r="W161" s="84">
        <f>INDEX(District!V:V,MATCH($A161&amp;$A$6,District!$J:$J,0))</f>
        <v>0.14073170731707299</v>
      </c>
      <c r="X161" s="84">
        <f>INDEX(District!U:U,MATCH($A161&amp;$A$6,District!$J:$J,0))</f>
        <v>0.18589743589743599</v>
      </c>
      <c r="Y161" s="84">
        <f>INDEX(District!S:S,MATCH($A161&amp;$A$6,District!$J:$J,0))</f>
        <v>0.315</v>
      </c>
    </row>
  </sheetData>
  <mergeCells count="1">
    <mergeCell ref="A16:B16"/>
  </mergeCells>
  <conditionalFormatting sqref="B9:Y9">
    <cfRule type="top10" dxfId="8" priority="9" rank="3"/>
  </conditionalFormatting>
  <conditionalFormatting sqref="B35:Y35">
    <cfRule type="top10" dxfId="7" priority="8" rank="3"/>
  </conditionalFormatting>
  <conditionalFormatting sqref="B45:Y45">
    <cfRule type="top10" dxfId="6" priority="7" rank="3"/>
  </conditionalFormatting>
  <conditionalFormatting sqref="B71:Y71">
    <cfRule type="top10" dxfId="5" priority="6" rank="3"/>
  </conditionalFormatting>
  <conditionalFormatting sqref="B81:Y81">
    <cfRule type="top10" dxfId="4" priority="5" rank="3"/>
  </conditionalFormatting>
  <conditionalFormatting sqref="B97:Y97">
    <cfRule type="top10" dxfId="3" priority="4" rank="3"/>
  </conditionalFormatting>
  <conditionalFormatting sqref="B112:Y112">
    <cfRule type="top10" dxfId="2" priority="3" rank="3"/>
  </conditionalFormatting>
  <conditionalFormatting sqref="B111:Y111">
    <cfRule type="top10" dxfId="1" priority="2" rank="3"/>
  </conditionalFormatting>
  <conditionalFormatting sqref="B57:Y57">
    <cfRule type="top10" dxfId="0" priority="1" rank="3"/>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M254"/>
  <sheetViews>
    <sheetView topLeftCell="C1" workbookViewId="0">
      <selection activeCell="I263" sqref="I263"/>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s>
  <sheetData>
    <row r="1" spans="1:13" s="1" customFormat="1" ht="28.5" x14ac:dyDescent="0.35">
      <c r="A1" s="63" t="s">
        <v>41</v>
      </c>
      <c r="B1" s="63" t="s">
        <v>42</v>
      </c>
      <c r="C1" s="63" t="s">
        <v>43</v>
      </c>
      <c r="D1" s="63" t="s">
        <v>44</v>
      </c>
      <c r="E1" s="63" t="s">
        <v>0</v>
      </c>
      <c r="F1" s="63" t="s">
        <v>45</v>
      </c>
      <c r="G1" s="63" t="s">
        <v>46</v>
      </c>
      <c r="H1" s="63" t="s">
        <v>47</v>
      </c>
      <c r="I1" s="63" t="s">
        <v>48</v>
      </c>
      <c r="J1" s="64" t="s">
        <v>1</v>
      </c>
      <c r="K1" s="63" t="s">
        <v>2</v>
      </c>
      <c r="L1" s="63" t="s">
        <v>10</v>
      </c>
    </row>
    <row r="2" spans="1:13" hidden="1" x14ac:dyDescent="0.35">
      <c r="A2" s="42" t="s">
        <v>3</v>
      </c>
      <c r="B2" s="42" t="s">
        <v>87</v>
      </c>
      <c r="C2" s="42" t="s">
        <v>95</v>
      </c>
      <c r="D2" s="42"/>
      <c r="E2" s="42" t="s">
        <v>11</v>
      </c>
      <c r="F2" s="42" t="s">
        <v>12</v>
      </c>
      <c r="G2" s="43" t="s">
        <v>88</v>
      </c>
      <c r="H2" s="68" t="s">
        <v>89</v>
      </c>
      <c r="I2" s="42" t="str">
        <f>CONCATENATE(G2,H2)</f>
        <v>HH adaptation to new or increased barriers to accessing education (2020-2021 school year) : No adaptations made</v>
      </c>
      <c r="J2" s="42" t="str">
        <f>CONCATENATE(G2,H2,F2)</f>
        <v>HH adaptation to new or increased barriers to accessing education (2020-2021 school year) : No adaptations madeLebanese</v>
      </c>
      <c r="K2" s="44">
        <f>L2*100</f>
        <v>72.328097619905591</v>
      </c>
      <c r="L2" s="68">
        <v>0.72328097619905596</v>
      </c>
      <c r="M2" s="50"/>
    </row>
    <row r="3" spans="1:13" hidden="1" x14ac:dyDescent="0.35">
      <c r="A3" s="42" t="s">
        <v>3</v>
      </c>
      <c r="B3" s="42" t="s">
        <v>87</v>
      </c>
      <c r="C3" s="42" t="s">
        <v>95</v>
      </c>
      <c r="D3" s="42"/>
      <c r="E3" s="42" t="s">
        <v>11</v>
      </c>
      <c r="F3" s="42" t="s">
        <v>12</v>
      </c>
      <c r="G3" s="43" t="s">
        <v>88</v>
      </c>
      <c r="H3" s="68" t="s">
        <v>90</v>
      </c>
      <c r="I3" s="42" t="str">
        <f t="shared" ref="I3:I25" si="0">CONCATENATE(G3,H3)</f>
        <v>HH adaptation to new or increased barriers to accessing education (2020-2021 school year) : Changed schools on account of affordability (e.g. shifted from private to public)</v>
      </c>
      <c r="J3" s="42" t="str">
        <f t="shared" ref="J3:J25" si="1">CONCATENATE(G3,H3,F3)</f>
        <v>HH adaptation to new or increased barriers to accessing education (2020-2021 school year) : Changed schools on account of affordability (e.g. shifted from private to public)Lebanese</v>
      </c>
      <c r="K3" s="44">
        <f t="shared" ref="K3:K53" si="2">L3*100</f>
        <v>15.661075559906202</v>
      </c>
      <c r="L3" s="68">
        <v>0.15661075559906201</v>
      </c>
      <c r="M3" s="50"/>
    </row>
    <row r="4" spans="1:13" hidden="1" x14ac:dyDescent="0.35">
      <c r="A4" s="42" t="s">
        <v>3</v>
      </c>
      <c r="B4" s="42" t="s">
        <v>87</v>
      </c>
      <c r="C4" s="42" t="s">
        <v>95</v>
      </c>
      <c r="D4" s="42"/>
      <c r="E4" s="42" t="s">
        <v>11</v>
      </c>
      <c r="F4" s="42" t="s">
        <v>12</v>
      </c>
      <c r="G4" s="43" t="s">
        <v>88</v>
      </c>
      <c r="H4" s="68" t="s">
        <v>91</v>
      </c>
      <c r="I4" s="42" t="str">
        <f t="shared" si="0"/>
        <v>HH adaptation to new or increased barriers to accessing education (2020-2021 school year) : Changed schools on account of protection concerns</v>
      </c>
      <c r="J4" s="42" t="str">
        <f t="shared" si="1"/>
        <v>HH adaptation to new or increased barriers to accessing education (2020-2021 school year) : Changed schools on account of protection concernsLebanese</v>
      </c>
      <c r="K4" s="44">
        <f t="shared" si="2"/>
        <v>0.91022396617152201</v>
      </c>
      <c r="L4" s="68">
        <v>9.1022396617152206E-3</v>
      </c>
      <c r="M4" s="50"/>
    </row>
    <row r="5" spans="1:13" hidden="1" x14ac:dyDescent="0.35">
      <c r="A5" s="42" t="s">
        <v>3</v>
      </c>
      <c r="B5" s="42" t="s">
        <v>87</v>
      </c>
      <c r="C5" s="42" t="s">
        <v>95</v>
      </c>
      <c r="D5" s="42"/>
      <c r="E5" s="42" t="s">
        <v>11</v>
      </c>
      <c r="F5" s="42" t="s">
        <v>12</v>
      </c>
      <c r="G5" s="43" t="s">
        <v>88</v>
      </c>
      <c r="H5" s="68" t="s">
        <v>92</v>
      </c>
      <c r="I5" s="42" t="str">
        <f t="shared" si="0"/>
        <v>HH adaptation to new or increased barriers to accessing education (2020-2021 school year) : Changed schools due to quality concerns</v>
      </c>
      <c r="J5" s="42" t="str">
        <f t="shared" si="1"/>
        <v>HH adaptation to new or increased barriers to accessing education (2020-2021 school year) : Changed schools due to quality concernsLebanese</v>
      </c>
      <c r="K5" s="44">
        <f t="shared" si="2"/>
        <v>0.84249410388760793</v>
      </c>
      <c r="L5" s="68">
        <v>8.4249410388760795E-3</v>
      </c>
      <c r="M5" s="50"/>
    </row>
    <row r="6" spans="1:13" hidden="1" x14ac:dyDescent="0.35">
      <c r="A6" s="42" t="s">
        <v>3</v>
      </c>
      <c r="B6" s="42" t="s">
        <v>87</v>
      </c>
      <c r="C6" s="42" t="s">
        <v>95</v>
      </c>
      <c r="D6" s="42"/>
      <c r="E6" s="42" t="s">
        <v>11</v>
      </c>
      <c r="F6" s="42" t="s">
        <v>12</v>
      </c>
      <c r="G6" s="43" t="s">
        <v>88</v>
      </c>
      <c r="H6" s="68" t="s">
        <v>93</v>
      </c>
      <c r="I6" s="42" t="str">
        <f t="shared" si="0"/>
        <v>HH adaptation to new or increased barriers to accessing education (2020-2021 school year) : Changed from a formal school to an informal learning arrangement</v>
      </c>
      <c r="J6" s="42" t="str">
        <f t="shared" si="1"/>
        <v>HH adaptation to new or increased barriers to accessing education (2020-2021 school year) : Changed from a formal school to an informal learning arrangementLebanese</v>
      </c>
      <c r="K6" s="44">
        <f t="shared" si="2"/>
        <v>1.2011174566993601</v>
      </c>
      <c r="L6" s="68">
        <v>1.2011174566993601E-2</v>
      </c>
      <c r="M6" s="50"/>
    </row>
    <row r="7" spans="1:13" hidden="1" x14ac:dyDescent="0.35">
      <c r="A7" s="42" t="s">
        <v>3</v>
      </c>
      <c r="B7" s="42" t="s">
        <v>87</v>
      </c>
      <c r="C7" s="42" t="s">
        <v>95</v>
      </c>
      <c r="D7" s="42"/>
      <c r="E7" s="42" t="s">
        <v>11</v>
      </c>
      <c r="F7" s="42" t="s">
        <v>12</v>
      </c>
      <c r="G7" s="43" t="s">
        <v>88</v>
      </c>
      <c r="H7" s="68" t="s">
        <v>94</v>
      </c>
      <c r="I7" s="42" t="str">
        <f t="shared" si="0"/>
        <v>HH adaptation to new or increased barriers to accessing education (2020-2021 school year) : Changed transportation arrangements to school (e.g. shifted from private car to car pool, school bus, walking)</v>
      </c>
      <c r="J7" s="42" t="str">
        <f t="shared" si="1"/>
        <v>HH adaptation to new or increased barriers to accessing education (2020-2021 school year) : Changed transportation arrangements to school (e.g. shifted from private car to car pool, school bus, walking)Lebanese</v>
      </c>
      <c r="K7" s="44">
        <f t="shared" si="2"/>
        <v>9.2804312828037308</v>
      </c>
      <c r="L7" s="68">
        <v>9.2804312828037305E-2</v>
      </c>
      <c r="M7" s="50"/>
    </row>
    <row r="8" spans="1:13" hidden="1" x14ac:dyDescent="0.35">
      <c r="A8" s="42" t="s">
        <v>3</v>
      </c>
      <c r="B8" s="42" t="s">
        <v>87</v>
      </c>
      <c r="C8" s="42" t="s">
        <v>95</v>
      </c>
      <c r="D8" s="42"/>
      <c r="E8" s="42" t="s">
        <v>11</v>
      </c>
      <c r="F8" s="42" t="s">
        <v>12</v>
      </c>
      <c r="G8" s="43" t="s">
        <v>88</v>
      </c>
      <c r="H8" s="68" t="s">
        <v>9</v>
      </c>
      <c r="I8" s="42" t="str">
        <f t="shared" si="0"/>
        <v>HH adaptation to new or increased barriers to accessing education (2020-2021 school year) : Other</v>
      </c>
      <c r="J8" s="42" t="str">
        <f t="shared" si="1"/>
        <v>HH adaptation to new or increased barriers to accessing education (2020-2021 school year) : OtherLebanese</v>
      </c>
      <c r="K8" s="44">
        <f t="shared" si="2"/>
        <v>1.2732958572017399</v>
      </c>
      <c r="L8" s="68">
        <v>1.27329585720174E-2</v>
      </c>
      <c r="M8" s="50"/>
    </row>
    <row r="9" spans="1:13" hidden="1" x14ac:dyDescent="0.35">
      <c r="A9" s="42" t="s">
        <v>3</v>
      </c>
      <c r="B9" s="42" t="s">
        <v>87</v>
      </c>
      <c r="C9" s="42" t="s">
        <v>95</v>
      </c>
      <c r="D9" s="42"/>
      <c r="E9" s="42" t="s">
        <v>11</v>
      </c>
      <c r="F9" s="42" t="s">
        <v>12</v>
      </c>
      <c r="G9" s="43" t="s">
        <v>88</v>
      </c>
      <c r="H9" s="68" t="s">
        <v>8</v>
      </c>
      <c r="I9" s="42" t="str">
        <f t="shared" si="0"/>
        <v>HH adaptation to new or increased barriers to accessing education (2020-2021 school year) : Don't know</v>
      </c>
      <c r="J9" s="42" t="str">
        <f t="shared" si="1"/>
        <v>HH adaptation to new or increased barriers to accessing education (2020-2021 school year) : Don't knowLebanese</v>
      </c>
      <c r="K9" s="44">
        <f t="shared" si="2"/>
        <v>1.15184609910904</v>
      </c>
      <c r="L9" s="68">
        <v>1.15184609910904E-2</v>
      </c>
      <c r="M9" s="50"/>
    </row>
    <row r="10" spans="1:13" hidden="1" x14ac:dyDescent="0.35">
      <c r="A10" s="42" t="s">
        <v>3</v>
      </c>
      <c r="B10" s="42" t="s">
        <v>87</v>
      </c>
      <c r="C10" s="42" t="s">
        <v>95</v>
      </c>
      <c r="D10" s="42"/>
      <c r="E10" s="42" t="s">
        <v>11</v>
      </c>
      <c r="F10" s="42" t="s">
        <v>12</v>
      </c>
      <c r="G10" s="43" t="s">
        <v>88</v>
      </c>
      <c r="H10" s="68" t="s">
        <v>7</v>
      </c>
      <c r="I10" s="42" t="str">
        <f t="shared" si="0"/>
        <v>HH adaptation to new or increased barriers to accessing education (2020-2021 school year) : Decline to answer</v>
      </c>
      <c r="J10" s="42" t="str">
        <f t="shared" si="1"/>
        <v>HH adaptation to new or increased barriers to accessing education (2020-2021 school year) : Decline to answerLebanese</v>
      </c>
      <c r="K10" s="44">
        <f t="shared" si="2"/>
        <v>0.52084674706743495</v>
      </c>
      <c r="L10" s="68">
        <v>5.2084674706743498E-3</v>
      </c>
      <c r="M10" s="50"/>
    </row>
    <row r="11" spans="1:13" hidden="1" x14ac:dyDescent="0.35">
      <c r="A11" s="42" t="s">
        <v>3</v>
      </c>
      <c r="B11" s="42" t="s">
        <v>87</v>
      </c>
      <c r="C11" s="42" t="s">
        <v>95</v>
      </c>
      <c r="D11" s="42"/>
      <c r="E11" s="42" t="s">
        <v>11</v>
      </c>
      <c r="F11" s="42" t="s">
        <v>49</v>
      </c>
      <c r="G11" s="43" t="s">
        <v>88</v>
      </c>
      <c r="H11" s="68" t="s">
        <v>89</v>
      </c>
      <c r="I11" s="42" t="str">
        <f t="shared" si="0"/>
        <v>HH adaptation to new or increased barriers to accessing education (2020-2021 school year) : No adaptations made</v>
      </c>
      <c r="J11" s="42" t="str">
        <f t="shared" si="1"/>
        <v>HH adaptation to new or increased barriers to accessing education (2020-2021 school year) : No adaptations madeMigrants</v>
      </c>
      <c r="K11" s="44">
        <f t="shared" si="2"/>
        <v>82.030778200082295</v>
      </c>
      <c r="L11" s="68">
        <v>0.82030778200082299</v>
      </c>
      <c r="M11" s="50"/>
    </row>
    <row r="12" spans="1:13" hidden="1" x14ac:dyDescent="0.35">
      <c r="A12" s="42" t="s">
        <v>3</v>
      </c>
      <c r="B12" s="42" t="s">
        <v>87</v>
      </c>
      <c r="C12" s="42" t="s">
        <v>95</v>
      </c>
      <c r="D12" s="42"/>
      <c r="E12" s="42" t="s">
        <v>11</v>
      </c>
      <c r="F12" s="42" t="s">
        <v>49</v>
      </c>
      <c r="G12" s="43" t="s">
        <v>88</v>
      </c>
      <c r="H12" s="68" t="s">
        <v>90</v>
      </c>
      <c r="I12" s="42" t="str">
        <f t="shared" si="0"/>
        <v>HH adaptation to new or increased barriers to accessing education (2020-2021 school year) : Changed schools on account of affordability (e.g. shifted from private to public)</v>
      </c>
      <c r="J12" s="42" t="str">
        <f t="shared" si="1"/>
        <v>HH adaptation to new or increased barriers to accessing education (2020-2021 school year) : Changed schools on account of affordability (e.g. shifted from private to public)Migrants</v>
      </c>
      <c r="K12" s="44">
        <f t="shared" si="2"/>
        <v>5.8211431830938496</v>
      </c>
      <c r="L12" s="68">
        <v>5.82114318309385E-2</v>
      </c>
    </row>
    <row r="13" spans="1:13" hidden="1" x14ac:dyDescent="0.35">
      <c r="A13" s="42" t="s">
        <v>3</v>
      </c>
      <c r="B13" s="42" t="s">
        <v>87</v>
      </c>
      <c r="C13" s="42" t="s">
        <v>95</v>
      </c>
      <c r="D13" s="42"/>
      <c r="E13" s="42" t="s">
        <v>11</v>
      </c>
      <c r="F13" s="42" t="s">
        <v>49</v>
      </c>
      <c r="G13" s="43" t="s">
        <v>88</v>
      </c>
      <c r="H13" s="68" t="s">
        <v>91</v>
      </c>
      <c r="I13" s="42" t="str">
        <f t="shared" si="0"/>
        <v>HH adaptation to new or increased barriers to accessing education (2020-2021 school year) : Changed schools on account of protection concerns</v>
      </c>
      <c r="J13" s="42" t="str">
        <f t="shared" si="1"/>
        <v>HH adaptation to new or increased barriers to accessing education (2020-2021 school year) : Changed schools on account of protection concernsMigrants</v>
      </c>
      <c r="K13" s="44">
        <f t="shared" si="2"/>
        <v>0</v>
      </c>
      <c r="L13" s="68">
        <v>0</v>
      </c>
    </row>
    <row r="14" spans="1:13" hidden="1" x14ac:dyDescent="0.35">
      <c r="A14" s="42" t="s">
        <v>3</v>
      </c>
      <c r="B14" s="42" t="s">
        <v>87</v>
      </c>
      <c r="C14" s="42" t="s">
        <v>95</v>
      </c>
      <c r="D14" s="42"/>
      <c r="E14" s="42" t="s">
        <v>11</v>
      </c>
      <c r="F14" s="42" t="s">
        <v>49</v>
      </c>
      <c r="G14" s="43" t="s">
        <v>88</v>
      </c>
      <c r="H14" s="68" t="s">
        <v>92</v>
      </c>
      <c r="I14" s="42" t="str">
        <f t="shared" si="0"/>
        <v>HH adaptation to new or increased barriers to accessing education (2020-2021 school year) : Changed schools due to quality concerns</v>
      </c>
      <c r="J14" s="42" t="str">
        <f t="shared" si="1"/>
        <v>HH adaptation to new or increased barriers to accessing education (2020-2021 school year) : Changed schools due to quality concernsMigrants</v>
      </c>
      <c r="K14" s="44">
        <f t="shared" si="2"/>
        <v>3.0796277501351801</v>
      </c>
      <c r="L14" s="68">
        <v>3.0796277501351801E-2</v>
      </c>
    </row>
    <row r="15" spans="1:13" hidden="1" x14ac:dyDescent="0.35">
      <c r="A15" s="42" t="s">
        <v>3</v>
      </c>
      <c r="B15" s="42" t="s">
        <v>87</v>
      </c>
      <c r="C15" s="42" t="s">
        <v>95</v>
      </c>
      <c r="D15" s="42"/>
      <c r="E15" s="42" t="s">
        <v>11</v>
      </c>
      <c r="F15" s="42" t="s">
        <v>49</v>
      </c>
      <c r="G15" s="43" t="s">
        <v>88</v>
      </c>
      <c r="H15" s="68" t="s">
        <v>93</v>
      </c>
      <c r="I15" s="42" t="str">
        <f t="shared" si="0"/>
        <v>HH adaptation to new or increased barriers to accessing education (2020-2021 school year) : Changed from a formal school to an informal learning arrangement</v>
      </c>
      <c r="J15" s="42" t="str">
        <f t="shared" si="1"/>
        <v>HH adaptation to new or increased barriers to accessing education (2020-2021 school year) : Changed from a formal school to an informal learning arrangementMigrants</v>
      </c>
      <c r="K15" s="44">
        <f t="shared" si="2"/>
        <v>3.0796277501351801</v>
      </c>
      <c r="L15" s="68">
        <v>3.0796277501351801E-2</v>
      </c>
    </row>
    <row r="16" spans="1:13" hidden="1" x14ac:dyDescent="0.35">
      <c r="A16" s="42" t="s">
        <v>3</v>
      </c>
      <c r="B16" s="42" t="s">
        <v>87</v>
      </c>
      <c r="C16" s="42" t="s">
        <v>95</v>
      </c>
      <c r="D16" s="42"/>
      <c r="E16" s="42" t="s">
        <v>11</v>
      </c>
      <c r="F16" s="42" t="s">
        <v>49</v>
      </c>
      <c r="G16" s="43" t="s">
        <v>88</v>
      </c>
      <c r="H16" s="68" t="s">
        <v>94</v>
      </c>
      <c r="I16" s="42" t="str">
        <f t="shared" si="0"/>
        <v>HH adaptation to new or increased barriers to accessing education (2020-2021 school year) : Changed transportation arrangements to school (e.g. shifted from private car to car pool, school bus, walking)</v>
      </c>
      <c r="J16" s="42" t="str">
        <f t="shared" si="1"/>
        <v>HH adaptation to new or increased barriers to accessing education (2020-2021 school year) : Changed transportation arrangements to school (e.g. shifted from private car to car pool, school bus, walking)Migrants</v>
      </c>
      <c r="K16" s="44">
        <f t="shared" si="2"/>
        <v>7.6284902313626297</v>
      </c>
      <c r="L16" s="68">
        <v>7.6284902313626293E-2</v>
      </c>
    </row>
    <row r="17" spans="1:12" hidden="1" x14ac:dyDescent="0.35">
      <c r="A17" s="42" t="s">
        <v>3</v>
      </c>
      <c r="B17" s="42" t="s">
        <v>87</v>
      </c>
      <c r="C17" s="42" t="s">
        <v>95</v>
      </c>
      <c r="D17" s="42"/>
      <c r="E17" s="42" t="s">
        <v>11</v>
      </c>
      <c r="F17" s="42" t="s">
        <v>49</v>
      </c>
      <c r="G17" s="43" t="s">
        <v>88</v>
      </c>
      <c r="H17" s="68" t="s">
        <v>9</v>
      </c>
      <c r="I17" s="42" t="str">
        <f t="shared" si="0"/>
        <v>HH adaptation to new or increased barriers to accessing education (2020-2021 school year) : Other</v>
      </c>
      <c r="J17" s="42" t="str">
        <f t="shared" si="1"/>
        <v>HH adaptation to new or increased barriers to accessing education (2020-2021 school year) : OtherMigrants</v>
      </c>
      <c r="K17" s="44">
        <f t="shared" si="2"/>
        <v>2.3547165963980201</v>
      </c>
      <c r="L17" s="68">
        <v>2.35471659639802E-2</v>
      </c>
    </row>
    <row r="18" spans="1:12" hidden="1" x14ac:dyDescent="0.35">
      <c r="A18" s="42" t="s">
        <v>3</v>
      </c>
      <c r="B18" s="42" t="s">
        <v>87</v>
      </c>
      <c r="C18" s="42" t="s">
        <v>95</v>
      </c>
      <c r="D18" s="42"/>
      <c r="E18" s="42" t="s">
        <v>11</v>
      </c>
      <c r="F18" s="42" t="s">
        <v>49</v>
      </c>
      <c r="G18" s="43" t="s">
        <v>88</v>
      </c>
      <c r="H18" s="68" t="s">
        <v>8</v>
      </c>
      <c r="I18" s="42" t="str">
        <f t="shared" si="0"/>
        <v>HH adaptation to new or increased barriers to accessing education (2020-2021 school year) : Don't know</v>
      </c>
      <c r="J18" s="42" t="str">
        <f t="shared" si="1"/>
        <v>HH adaptation to new or increased barriers to accessing education (2020-2021 school year) : Don't knowMigrants</v>
      </c>
      <c r="K18" s="44">
        <f t="shared" si="2"/>
        <v>1.0824358945316199</v>
      </c>
      <c r="L18" s="68">
        <v>1.08243589453162E-2</v>
      </c>
    </row>
    <row r="19" spans="1:12" hidden="1" x14ac:dyDescent="0.35">
      <c r="A19" s="42" t="s">
        <v>3</v>
      </c>
      <c r="B19" s="42" t="s">
        <v>87</v>
      </c>
      <c r="C19" s="42" t="s">
        <v>95</v>
      </c>
      <c r="D19" s="42"/>
      <c r="E19" s="42" t="s">
        <v>11</v>
      </c>
      <c r="F19" s="42" t="s">
        <v>49</v>
      </c>
      <c r="G19" s="43" t="s">
        <v>88</v>
      </c>
      <c r="H19" s="68" t="s">
        <v>7</v>
      </c>
      <c r="I19" s="42" t="str">
        <f t="shared" si="0"/>
        <v>HH adaptation to new or increased barriers to accessing education (2020-2021 school year) : Decline to answer</v>
      </c>
      <c r="J19" s="42" t="str">
        <f t="shared" si="1"/>
        <v>HH adaptation to new or increased barriers to accessing education (2020-2021 school year) : Decline to answerMigrants</v>
      </c>
      <c r="K19" s="44">
        <f t="shared" si="2"/>
        <v>1.0824358945316199</v>
      </c>
      <c r="L19" s="68">
        <v>1.08243589453162E-2</v>
      </c>
    </row>
    <row r="20" spans="1:12" hidden="1" x14ac:dyDescent="0.35">
      <c r="A20" s="42" t="s">
        <v>3</v>
      </c>
      <c r="B20" s="42" t="s">
        <v>87</v>
      </c>
      <c r="C20" s="42" t="s">
        <v>95</v>
      </c>
      <c r="D20" s="42"/>
      <c r="E20" s="42" t="s">
        <v>11</v>
      </c>
      <c r="F20" s="42" t="s">
        <v>13</v>
      </c>
      <c r="G20" s="43" t="s">
        <v>88</v>
      </c>
      <c r="H20" s="68" t="s">
        <v>89</v>
      </c>
      <c r="I20" s="42" t="str">
        <f t="shared" si="0"/>
        <v>HH adaptation to new or increased barriers to accessing education (2020-2021 school year) : No adaptations made</v>
      </c>
      <c r="J20" s="42" t="str">
        <f t="shared" si="1"/>
        <v>HH adaptation to new or increased barriers to accessing education (2020-2021 school year) : No adaptations madePRL</v>
      </c>
      <c r="K20" s="44">
        <f t="shared" si="2"/>
        <v>85.785426829808699</v>
      </c>
      <c r="L20" s="68">
        <v>0.85785426829808697</v>
      </c>
    </row>
    <row r="21" spans="1:12" hidden="1" x14ac:dyDescent="0.35">
      <c r="A21" s="42" t="s">
        <v>3</v>
      </c>
      <c r="B21" s="42" t="s">
        <v>87</v>
      </c>
      <c r="C21" s="42" t="s">
        <v>95</v>
      </c>
      <c r="D21" s="42"/>
      <c r="E21" s="42" t="s">
        <v>11</v>
      </c>
      <c r="F21" s="42" t="s">
        <v>13</v>
      </c>
      <c r="G21" s="43" t="s">
        <v>88</v>
      </c>
      <c r="H21" s="68" t="s">
        <v>90</v>
      </c>
      <c r="I21" s="42" t="str">
        <f t="shared" si="0"/>
        <v>HH adaptation to new or increased barriers to accessing education (2020-2021 school year) : Changed schools on account of affordability (e.g. shifted from private to public)</v>
      </c>
      <c r="J21" s="42" t="str">
        <f t="shared" si="1"/>
        <v>HH adaptation to new or increased barriers to accessing education (2020-2021 school year) : Changed schools on account of affordability (e.g. shifted from private to public)PRL</v>
      </c>
      <c r="K21" s="44">
        <f t="shared" si="2"/>
        <v>8.5693909731243405</v>
      </c>
      <c r="L21" s="68">
        <v>8.5693909731243398E-2</v>
      </c>
    </row>
    <row r="22" spans="1:12" hidden="1" x14ac:dyDescent="0.35">
      <c r="A22" s="42" t="s">
        <v>3</v>
      </c>
      <c r="B22" s="42" t="s">
        <v>87</v>
      </c>
      <c r="C22" s="42" t="s">
        <v>95</v>
      </c>
      <c r="D22" s="42"/>
      <c r="E22" s="42" t="s">
        <v>11</v>
      </c>
      <c r="F22" s="42" t="s">
        <v>13</v>
      </c>
      <c r="G22" s="43" t="s">
        <v>88</v>
      </c>
      <c r="H22" s="68" t="s">
        <v>91</v>
      </c>
      <c r="I22" s="42" t="str">
        <f t="shared" si="0"/>
        <v>HH adaptation to new or increased barriers to accessing education (2020-2021 school year) : Changed schools on account of protection concerns</v>
      </c>
      <c r="J22" s="42" t="str">
        <f t="shared" si="1"/>
        <v>HH adaptation to new or increased barriers to accessing education (2020-2021 school year) : Changed schools on account of protection concernsPRL</v>
      </c>
      <c r="K22" s="44">
        <f t="shared" si="2"/>
        <v>0.25347751954231901</v>
      </c>
      <c r="L22" s="68">
        <v>2.5347751954231902E-3</v>
      </c>
    </row>
    <row r="23" spans="1:12" hidden="1" x14ac:dyDescent="0.35">
      <c r="A23" s="42" t="s">
        <v>3</v>
      </c>
      <c r="B23" s="42" t="s">
        <v>87</v>
      </c>
      <c r="C23" s="42" t="s">
        <v>95</v>
      </c>
      <c r="D23" s="42"/>
      <c r="E23" s="42" t="s">
        <v>11</v>
      </c>
      <c r="F23" s="42" t="s">
        <v>13</v>
      </c>
      <c r="G23" s="43" t="s">
        <v>88</v>
      </c>
      <c r="H23" s="68" t="s">
        <v>92</v>
      </c>
      <c r="I23" s="42" t="str">
        <f t="shared" si="0"/>
        <v>HH adaptation to new or increased barriers to accessing education (2020-2021 school year) : Changed schools due to quality concerns</v>
      </c>
      <c r="J23" s="42" t="str">
        <f t="shared" si="1"/>
        <v>HH adaptation to new or increased barriers to accessing education (2020-2021 school year) : Changed schools due to quality concernsPRL</v>
      </c>
      <c r="K23" s="44">
        <f t="shared" si="2"/>
        <v>0.23617407568677501</v>
      </c>
      <c r="L23" s="68">
        <v>2.3617407568677501E-3</v>
      </c>
    </row>
    <row r="24" spans="1:12" hidden="1" x14ac:dyDescent="0.35">
      <c r="A24" s="42" t="s">
        <v>3</v>
      </c>
      <c r="B24" s="42" t="s">
        <v>87</v>
      </c>
      <c r="C24" s="42" t="s">
        <v>95</v>
      </c>
      <c r="D24" s="42"/>
      <c r="E24" s="42" t="s">
        <v>11</v>
      </c>
      <c r="F24" s="42" t="s">
        <v>13</v>
      </c>
      <c r="G24" s="43" t="s">
        <v>88</v>
      </c>
      <c r="H24" s="68" t="s">
        <v>93</v>
      </c>
      <c r="I24" s="42" t="str">
        <f t="shared" si="0"/>
        <v>HH adaptation to new or increased barriers to accessing education (2020-2021 school year) : Changed from a formal school to an informal learning arrangement</v>
      </c>
      <c r="J24" s="42" t="str">
        <f t="shared" si="1"/>
        <v>HH adaptation to new or increased barriers to accessing education (2020-2021 school year) : Changed from a formal school to an informal learning arrangementPRL</v>
      </c>
      <c r="K24" s="44">
        <f t="shared" si="2"/>
        <v>0.65690867903935801</v>
      </c>
      <c r="L24" s="68">
        <v>6.5690867903935796E-3</v>
      </c>
    </row>
    <row r="25" spans="1:12" hidden="1" x14ac:dyDescent="0.35">
      <c r="A25" s="42" t="s">
        <v>3</v>
      </c>
      <c r="B25" s="42" t="s">
        <v>87</v>
      </c>
      <c r="C25" s="42" t="s">
        <v>95</v>
      </c>
      <c r="D25" s="42"/>
      <c r="E25" s="42" t="s">
        <v>11</v>
      </c>
      <c r="F25" s="42" t="s">
        <v>13</v>
      </c>
      <c r="G25" s="43" t="s">
        <v>88</v>
      </c>
      <c r="H25" s="68" t="s">
        <v>94</v>
      </c>
      <c r="I25" s="42" t="str">
        <f t="shared" si="0"/>
        <v>HH adaptation to new or increased barriers to accessing education (2020-2021 school year) : Changed transportation arrangements to school (e.g. shifted from private car to car pool, school bus, walking)</v>
      </c>
      <c r="J25" s="42" t="str">
        <f t="shared" si="1"/>
        <v>HH adaptation to new or increased barriers to accessing education (2020-2021 school year) : Changed transportation arrangements to school (e.g. shifted from private car to car pool, school bus, walking)PRL</v>
      </c>
      <c r="K25" s="44">
        <f t="shared" si="2"/>
        <v>2.8409964973865902</v>
      </c>
      <c r="L25" s="68">
        <v>2.84099649738659E-2</v>
      </c>
    </row>
    <row r="26" spans="1:12" hidden="1" x14ac:dyDescent="0.35">
      <c r="A26" s="42" t="s">
        <v>3</v>
      </c>
      <c r="B26" s="42" t="s">
        <v>87</v>
      </c>
      <c r="C26" s="42" t="s">
        <v>95</v>
      </c>
      <c r="D26" s="42"/>
      <c r="E26" s="42" t="s">
        <v>11</v>
      </c>
      <c r="F26" s="42" t="s">
        <v>13</v>
      </c>
      <c r="G26" s="43" t="s">
        <v>88</v>
      </c>
      <c r="H26" s="68" t="s">
        <v>9</v>
      </c>
      <c r="I26" s="42" t="str">
        <f t="shared" ref="I26:I48" si="3">CONCATENATE(G26,H26)</f>
        <v>HH adaptation to new or increased barriers to accessing education (2020-2021 school year) : Other</v>
      </c>
      <c r="J26" s="42" t="str">
        <f t="shared" ref="J26:J48" si="4">CONCATENATE(G26,H26,F26)</f>
        <v>HH adaptation to new or increased barriers to accessing education (2020-2021 school year) : OtherPRL</v>
      </c>
      <c r="K26" s="44">
        <f t="shared" si="2"/>
        <v>1.1852772740383801</v>
      </c>
      <c r="L26" s="68">
        <v>1.18527727403838E-2</v>
      </c>
    </row>
    <row r="27" spans="1:12" hidden="1" x14ac:dyDescent="0.35">
      <c r="A27" s="42" t="s">
        <v>3</v>
      </c>
      <c r="B27" s="42" t="s">
        <v>87</v>
      </c>
      <c r="C27" s="42" t="s">
        <v>95</v>
      </c>
      <c r="D27" s="42"/>
      <c r="E27" s="42" t="s">
        <v>11</v>
      </c>
      <c r="F27" s="42" t="s">
        <v>13</v>
      </c>
      <c r="G27" s="43" t="s">
        <v>88</v>
      </c>
      <c r="H27" s="68" t="s">
        <v>8</v>
      </c>
      <c r="I27" s="42" t="str">
        <f t="shared" si="3"/>
        <v>HH adaptation to new or increased barriers to accessing education (2020-2021 school year) : Don't know</v>
      </c>
      <c r="J27" s="42" t="str">
        <f t="shared" si="4"/>
        <v>HH adaptation to new or increased barriers to accessing education (2020-2021 school year) : Don't knowPRL</v>
      </c>
      <c r="K27" s="44">
        <f t="shared" si="2"/>
        <v>1.71173966697368</v>
      </c>
      <c r="L27" s="68">
        <v>1.7117396669736801E-2</v>
      </c>
    </row>
    <row r="28" spans="1:12" hidden="1" x14ac:dyDescent="0.35">
      <c r="A28" s="42" t="s">
        <v>3</v>
      </c>
      <c r="B28" s="42" t="s">
        <v>87</v>
      </c>
      <c r="C28" s="42" t="s">
        <v>95</v>
      </c>
      <c r="D28" s="42"/>
      <c r="E28" s="42" t="s">
        <v>11</v>
      </c>
      <c r="F28" s="42" t="s">
        <v>13</v>
      </c>
      <c r="G28" s="43" t="s">
        <v>88</v>
      </c>
      <c r="H28" s="68" t="s">
        <v>7</v>
      </c>
      <c r="I28" s="42" t="str">
        <f t="shared" si="3"/>
        <v>HH adaptation to new or increased barriers to accessing education (2020-2021 school year) : Decline to answer</v>
      </c>
      <c r="J28" s="42" t="str">
        <f t="shared" si="4"/>
        <v>HH adaptation to new or increased barriers to accessing education (2020-2021 school year) : Decline to answerPRL</v>
      </c>
      <c r="K28" s="44">
        <f t="shared" si="2"/>
        <v>0</v>
      </c>
      <c r="L28" s="68">
        <v>0</v>
      </c>
    </row>
    <row r="29" spans="1:12" hidden="1" x14ac:dyDescent="0.35">
      <c r="A29" s="42" t="s">
        <v>3</v>
      </c>
      <c r="B29" s="42" t="s">
        <v>87</v>
      </c>
      <c r="C29" s="42" t="s">
        <v>110</v>
      </c>
      <c r="D29" s="46" t="s">
        <v>109</v>
      </c>
      <c r="E29" s="42" t="s">
        <v>11</v>
      </c>
      <c r="F29" s="42" t="s">
        <v>12</v>
      </c>
      <c r="G29" s="65" t="s">
        <v>108</v>
      </c>
      <c r="H29" s="68" t="s">
        <v>96</v>
      </c>
      <c r="I29" s="42" t="str">
        <f t="shared" si="3"/>
        <v>Main barriers for children with disabilities (CwD)  to access education : Teachers are not capacitated / do not have the capacity to tailor teaching to CwDs</v>
      </c>
      <c r="J29" s="42" t="str">
        <f t="shared" si="4"/>
        <v>Main barriers for children with disabilities (CwD)  to access education : Teachers are not capacitated / do not have the capacity to tailor teaching to CwDsLebanese</v>
      </c>
      <c r="K29" s="44">
        <f t="shared" si="2"/>
        <v>14.5196820360052</v>
      </c>
      <c r="L29" s="68">
        <v>0.14519682036005199</v>
      </c>
    </row>
    <row r="30" spans="1:12" hidden="1" x14ac:dyDescent="0.35">
      <c r="A30" s="42" t="s">
        <v>3</v>
      </c>
      <c r="B30" s="42" t="s">
        <v>87</v>
      </c>
      <c r="C30" s="42" t="s">
        <v>110</v>
      </c>
      <c r="D30" s="46" t="s">
        <v>109</v>
      </c>
      <c r="E30" s="42" t="s">
        <v>11</v>
      </c>
      <c r="F30" s="42" t="s">
        <v>12</v>
      </c>
      <c r="G30" s="65" t="s">
        <v>108</v>
      </c>
      <c r="H30" s="68" t="s">
        <v>97</v>
      </c>
      <c r="I30" s="42" t="str">
        <f t="shared" si="3"/>
        <v>Main barriers for children with disabilities (CwD)  to access education : Classrooms are not adapted for CwD</v>
      </c>
      <c r="J30" s="42" t="str">
        <f t="shared" si="4"/>
        <v>Main barriers for children with disabilities (CwD)  to access education : Classrooms are not adapted for CwDLebanese</v>
      </c>
      <c r="K30" s="44">
        <f t="shared" si="2"/>
        <v>20.2369616352861</v>
      </c>
      <c r="L30" s="68">
        <v>0.20236961635286099</v>
      </c>
    </row>
    <row r="31" spans="1:12" hidden="1" x14ac:dyDescent="0.35">
      <c r="A31" s="42" t="s">
        <v>3</v>
      </c>
      <c r="B31" s="42" t="s">
        <v>87</v>
      </c>
      <c r="C31" s="42" t="s">
        <v>110</v>
      </c>
      <c r="D31" s="46" t="s">
        <v>109</v>
      </c>
      <c r="E31" s="42" t="s">
        <v>11</v>
      </c>
      <c r="F31" s="42" t="s">
        <v>12</v>
      </c>
      <c r="G31" s="65" t="s">
        <v>108</v>
      </c>
      <c r="H31" s="68" t="s">
        <v>98</v>
      </c>
      <c r="I31" s="42" t="str">
        <f t="shared" si="3"/>
        <v>Main barriers for children with disabilities (CwD)  to access education : Infrastructure (non-classroom, WASH) is not adapted for CwD</v>
      </c>
      <c r="J31" s="42" t="str">
        <f t="shared" si="4"/>
        <v>Main barriers for children with disabilities (CwD)  to access education : Infrastructure (non-classroom, WASH) is not adapted for CwDLebanese</v>
      </c>
      <c r="K31" s="44">
        <f t="shared" si="2"/>
        <v>8.3265811491285699</v>
      </c>
      <c r="L31" s="68">
        <v>8.3265811491285702E-2</v>
      </c>
    </row>
    <row r="32" spans="1:12" hidden="1" x14ac:dyDescent="0.35">
      <c r="A32" s="42" t="s">
        <v>3</v>
      </c>
      <c r="B32" s="42" t="s">
        <v>87</v>
      </c>
      <c r="C32" s="42" t="s">
        <v>110</v>
      </c>
      <c r="D32" s="46" t="s">
        <v>109</v>
      </c>
      <c r="E32" s="42" t="s">
        <v>11</v>
      </c>
      <c r="F32" s="42" t="s">
        <v>12</v>
      </c>
      <c r="G32" s="65" t="s">
        <v>108</v>
      </c>
      <c r="H32" s="68" t="s">
        <v>99</v>
      </c>
      <c r="I32" s="42" t="str">
        <f t="shared" si="3"/>
        <v>Main barriers for children with disabilities (CwD)  to access education : Curriculum, teaching methods and instructional materials (e.g. textbooks) are not adapted for CwD</v>
      </c>
      <c r="J32" s="42" t="str">
        <f t="shared" si="4"/>
        <v>Main barriers for children with disabilities (CwD)  to access education : Curriculum, teaching methods and instructional materials (e.g. textbooks) are not adapted for CwDLebanese</v>
      </c>
      <c r="K32" s="44">
        <f t="shared" si="2"/>
        <v>9.9343160697215698</v>
      </c>
      <c r="L32" s="68">
        <v>9.9343160697215702E-2</v>
      </c>
    </row>
    <row r="33" spans="1:12" hidden="1" x14ac:dyDescent="0.35">
      <c r="A33" s="42" t="s">
        <v>3</v>
      </c>
      <c r="B33" s="42" t="s">
        <v>87</v>
      </c>
      <c r="C33" s="42" t="s">
        <v>110</v>
      </c>
      <c r="D33" s="46" t="s">
        <v>109</v>
      </c>
      <c r="E33" s="42" t="s">
        <v>11</v>
      </c>
      <c r="F33" s="42" t="s">
        <v>12</v>
      </c>
      <c r="G33" s="65" t="s">
        <v>108</v>
      </c>
      <c r="H33" s="68" t="s">
        <v>100</v>
      </c>
      <c r="I33" s="42" t="str">
        <f t="shared" si="3"/>
        <v>Main barriers for children with disabilities (CwD)  to access education : No capacity to support CWD's home learning (parents)</v>
      </c>
      <c r="J33" s="42" t="str">
        <f t="shared" si="4"/>
        <v>Main barriers for children with disabilities (CwD)  to access education : No capacity to support CWD's home learning (parents)Lebanese</v>
      </c>
      <c r="K33" s="44">
        <f t="shared" si="2"/>
        <v>12.1849213705966</v>
      </c>
      <c r="L33" s="68">
        <v>0.12184921370596601</v>
      </c>
    </row>
    <row r="34" spans="1:12" hidden="1" x14ac:dyDescent="0.35">
      <c r="A34" s="42" t="s">
        <v>3</v>
      </c>
      <c r="B34" s="42" t="s">
        <v>87</v>
      </c>
      <c r="C34" s="42" t="s">
        <v>110</v>
      </c>
      <c r="D34" s="46" t="s">
        <v>109</v>
      </c>
      <c r="E34" s="42" t="s">
        <v>11</v>
      </c>
      <c r="F34" s="42" t="s">
        <v>12</v>
      </c>
      <c r="G34" s="65" t="s">
        <v>108</v>
      </c>
      <c r="H34" s="68" t="s">
        <v>101</v>
      </c>
      <c r="I34" s="42" t="str">
        <f t="shared" si="3"/>
        <v>Main barriers for children with disabilities (CwD)  to access education : Bullying</v>
      </c>
      <c r="J34" s="42" t="str">
        <f t="shared" si="4"/>
        <v>Main barriers for children with disabilities (CwD)  to access education : BullyingLebanese</v>
      </c>
      <c r="K34" s="44">
        <f t="shared" si="2"/>
        <v>5.8925830583932495</v>
      </c>
      <c r="L34" s="68">
        <v>5.8925830583932498E-2</v>
      </c>
    </row>
    <row r="35" spans="1:12" hidden="1" x14ac:dyDescent="0.35">
      <c r="A35" s="42" t="s">
        <v>3</v>
      </c>
      <c r="B35" s="42" t="s">
        <v>87</v>
      </c>
      <c r="C35" s="42" t="s">
        <v>110</v>
      </c>
      <c r="D35" s="46" t="s">
        <v>109</v>
      </c>
      <c r="E35" s="42" t="s">
        <v>11</v>
      </c>
      <c r="F35" s="42" t="s">
        <v>12</v>
      </c>
      <c r="G35" s="65" t="s">
        <v>108</v>
      </c>
      <c r="H35" s="68" t="s">
        <v>102</v>
      </c>
      <c r="I35" s="42" t="str">
        <f t="shared" si="3"/>
        <v>Main barriers for children with disabilities (CwD)  to access education : Problems with accessing distance learning</v>
      </c>
      <c r="J35" s="42" t="str">
        <f t="shared" si="4"/>
        <v>Main barriers for children with disabilities (CwD)  to access education : Problems with accessing distance learningLebanese</v>
      </c>
      <c r="K35" s="44">
        <f t="shared" si="2"/>
        <v>12.4912177929317</v>
      </c>
      <c r="L35" s="68">
        <v>0.124912177929317</v>
      </c>
    </row>
    <row r="36" spans="1:12" hidden="1" x14ac:dyDescent="0.35">
      <c r="A36" s="42" t="s">
        <v>3</v>
      </c>
      <c r="B36" s="42" t="s">
        <v>87</v>
      </c>
      <c r="C36" s="42" t="s">
        <v>110</v>
      </c>
      <c r="D36" s="46" t="s">
        <v>109</v>
      </c>
      <c r="E36" s="42" t="s">
        <v>11</v>
      </c>
      <c r="F36" s="42" t="s">
        <v>12</v>
      </c>
      <c r="G36" s="65" t="s">
        <v>108</v>
      </c>
      <c r="H36" s="68" t="s">
        <v>103</v>
      </c>
      <c r="I36" s="42" t="str">
        <f t="shared" si="3"/>
        <v>Main barriers for children with disabilities (CwD)  to access education : Social stigma</v>
      </c>
      <c r="J36" s="42" t="str">
        <f t="shared" si="4"/>
        <v>Main barriers for children with disabilities (CwD)  to access education : Social stigmaLebanese</v>
      </c>
      <c r="K36" s="44">
        <f t="shared" si="2"/>
        <v>1.11022302462516E-14</v>
      </c>
      <c r="L36" s="68">
        <v>1.11022302462516E-16</v>
      </c>
    </row>
    <row r="37" spans="1:12" hidden="1" x14ac:dyDescent="0.35">
      <c r="A37" s="42" t="s">
        <v>3</v>
      </c>
      <c r="B37" s="42" t="s">
        <v>87</v>
      </c>
      <c r="C37" s="42" t="s">
        <v>110</v>
      </c>
      <c r="D37" s="46" t="s">
        <v>109</v>
      </c>
      <c r="E37" s="42" t="s">
        <v>11</v>
      </c>
      <c r="F37" s="42" t="s">
        <v>12</v>
      </c>
      <c r="G37" s="65" t="s">
        <v>108</v>
      </c>
      <c r="H37" s="68" t="s">
        <v>104</v>
      </c>
      <c r="I37" s="42" t="str">
        <f t="shared" si="3"/>
        <v>Main barriers for children with disabilities (CwD)  to access education : Afraid for child's safety when traveling to school</v>
      </c>
      <c r="J37" s="42" t="str">
        <f t="shared" si="4"/>
        <v>Main barriers for children with disabilities (CwD)  to access education : Afraid for child's safety when traveling to schoolLebanese</v>
      </c>
      <c r="K37" s="44">
        <f t="shared" si="2"/>
        <v>3.1343155721309897</v>
      </c>
      <c r="L37" s="68">
        <v>3.1343155721309898E-2</v>
      </c>
    </row>
    <row r="38" spans="1:12" hidden="1" x14ac:dyDescent="0.35">
      <c r="A38" s="42" t="s">
        <v>3</v>
      </c>
      <c r="B38" s="42" t="s">
        <v>87</v>
      </c>
      <c r="C38" s="42" t="s">
        <v>110</v>
      </c>
      <c r="D38" s="46" t="s">
        <v>109</v>
      </c>
      <c r="E38" s="42" t="s">
        <v>11</v>
      </c>
      <c r="F38" s="42" t="s">
        <v>12</v>
      </c>
      <c r="G38" s="65" t="s">
        <v>108</v>
      </c>
      <c r="H38" s="68" t="s">
        <v>105</v>
      </c>
      <c r="I38" s="42" t="str">
        <f t="shared" si="3"/>
        <v>Main barriers for children with disabilities (CwD)  to access education : Afraid for child's safety while at school</v>
      </c>
      <c r="J38" s="42" t="str">
        <f t="shared" si="4"/>
        <v>Main barriers for children with disabilities (CwD)  to access education : Afraid for child's safety while at schoolLebanese</v>
      </c>
      <c r="K38" s="44">
        <f t="shared" si="2"/>
        <v>3.73242374233662</v>
      </c>
      <c r="L38" s="68">
        <v>3.7324237423366199E-2</v>
      </c>
    </row>
    <row r="39" spans="1:12" hidden="1" x14ac:dyDescent="0.35">
      <c r="A39" s="42" t="s">
        <v>3</v>
      </c>
      <c r="B39" s="42" t="s">
        <v>87</v>
      </c>
      <c r="C39" s="42" t="s">
        <v>110</v>
      </c>
      <c r="D39" s="46" t="s">
        <v>109</v>
      </c>
      <c r="E39" s="42" t="s">
        <v>11</v>
      </c>
      <c r="F39" s="42" t="s">
        <v>12</v>
      </c>
      <c r="G39" s="65" t="s">
        <v>108</v>
      </c>
      <c r="H39" s="68" t="s">
        <v>106</v>
      </c>
      <c r="I39" s="42" t="str">
        <f t="shared" si="3"/>
        <v>Main barriers for children with disabilities (CwD)  to access education : Transportation or travel-related constraints</v>
      </c>
      <c r="J39" s="42" t="str">
        <f t="shared" si="4"/>
        <v>Main barriers for children with disabilities (CwD)  to access education : Transportation or travel-related constraintsLebanese</v>
      </c>
      <c r="K39" s="44">
        <f t="shared" si="2"/>
        <v>7.3566544414282902</v>
      </c>
      <c r="L39" s="68">
        <v>7.3566544414282897E-2</v>
      </c>
    </row>
    <row r="40" spans="1:12" hidden="1" x14ac:dyDescent="0.35">
      <c r="A40" s="42" t="s">
        <v>3</v>
      </c>
      <c r="B40" s="42" t="s">
        <v>87</v>
      </c>
      <c r="C40" s="42" t="s">
        <v>110</v>
      </c>
      <c r="D40" s="46" t="s">
        <v>109</v>
      </c>
      <c r="E40" s="42" t="s">
        <v>11</v>
      </c>
      <c r="F40" s="42" t="s">
        <v>12</v>
      </c>
      <c r="G40" s="65" t="s">
        <v>108</v>
      </c>
      <c r="H40" s="68" t="s">
        <v>107</v>
      </c>
      <c r="I40" s="42" t="str">
        <f t="shared" si="3"/>
        <v>Main barriers for children with disabilities (CwD)  to access education : None</v>
      </c>
      <c r="J40" s="42" t="str">
        <f t="shared" si="4"/>
        <v>Main barriers for children with disabilities (CwD)  to access education : NoneLebanese</v>
      </c>
      <c r="K40" s="44">
        <f t="shared" si="2"/>
        <v>30.830607810534399</v>
      </c>
      <c r="L40" s="68">
        <v>0.30830607810534399</v>
      </c>
    </row>
    <row r="41" spans="1:12" hidden="1" x14ac:dyDescent="0.35">
      <c r="A41" s="42" t="s">
        <v>3</v>
      </c>
      <c r="B41" s="42" t="s">
        <v>87</v>
      </c>
      <c r="C41" s="42" t="s">
        <v>110</v>
      </c>
      <c r="D41" s="46" t="s">
        <v>109</v>
      </c>
      <c r="E41" s="42" t="s">
        <v>11</v>
      </c>
      <c r="F41" s="42" t="s">
        <v>12</v>
      </c>
      <c r="G41" s="65" t="s">
        <v>108</v>
      </c>
      <c r="H41" s="68" t="s">
        <v>9</v>
      </c>
      <c r="I41" s="42" t="str">
        <f t="shared" si="3"/>
        <v>Main barriers for children with disabilities (CwD)  to access education : Other</v>
      </c>
      <c r="J41" s="42" t="str">
        <f t="shared" si="4"/>
        <v>Main barriers for children with disabilities (CwD)  to access education : OtherLebanese</v>
      </c>
      <c r="K41" s="44">
        <f t="shared" si="2"/>
        <v>1.11022302462516E-14</v>
      </c>
      <c r="L41" s="68">
        <v>1.11022302462516E-16</v>
      </c>
    </row>
    <row r="42" spans="1:12" hidden="1" x14ac:dyDescent="0.35">
      <c r="A42" s="42" t="s">
        <v>3</v>
      </c>
      <c r="B42" s="42" t="s">
        <v>87</v>
      </c>
      <c r="C42" s="42" t="s">
        <v>110</v>
      </c>
      <c r="D42" s="46" t="s">
        <v>109</v>
      </c>
      <c r="E42" s="42" t="s">
        <v>11</v>
      </c>
      <c r="F42" s="42" t="s">
        <v>12</v>
      </c>
      <c r="G42" s="65" t="s">
        <v>108</v>
      </c>
      <c r="H42" s="68" t="s">
        <v>8</v>
      </c>
      <c r="I42" s="42" t="str">
        <f t="shared" si="3"/>
        <v>Main barriers for children with disabilities (CwD)  to access education : Don't know</v>
      </c>
      <c r="J42" s="42" t="str">
        <f t="shared" si="4"/>
        <v>Main barriers for children with disabilities (CwD)  to access education : Don't knowLebanese</v>
      </c>
      <c r="K42" s="44">
        <f t="shared" si="2"/>
        <v>12.1005601878656</v>
      </c>
      <c r="L42" s="68">
        <v>0.121005601878656</v>
      </c>
    </row>
    <row r="43" spans="1:12" hidden="1" x14ac:dyDescent="0.35">
      <c r="A43" s="42" t="s">
        <v>3</v>
      </c>
      <c r="B43" s="42" t="s">
        <v>87</v>
      </c>
      <c r="C43" s="42" t="s">
        <v>110</v>
      </c>
      <c r="D43" s="46" t="s">
        <v>109</v>
      </c>
      <c r="E43" s="42" t="s">
        <v>11</v>
      </c>
      <c r="F43" s="42" t="s">
        <v>12</v>
      </c>
      <c r="G43" s="65" t="s">
        <v>108</v>
      </c>
      <c r="H43" s="68" t="s">
        <v>7</v>
      </c>
      <c r="I43" s="42" t="str">
        <f t="shared" si="3"/>
        <v>Main barriers for children with disabilities (CwD)  to access education : Decline to answer</v>
      </c>
      <c r="J43" s="42" t="str">
        <f t="shared" si="4"/>
        <v>Main barriers for children with disabilities (CwD)  to access education : Decline to answerLebanese</v>
      </c>
      <c r="K43" s="44">
        <f t="shared" si="2"/>
        <v>5.0292267396947699</v>
      </c>
      <c r="L43" s="68">
        <v>5.0292267396947699E-2</v>
      </c>
    </row>
    <row r="44" spans="1:12" hidden="1" x14ac:dyDescent="0.35">
      <c r="A44" s="42" t="s">
        <v>3</v>
      </c>
      <c r="B44" s="42" t="s">
        <v>87</v>
      </c>
      <c r="C44" s="42" t="s">
        <v>110</v>
      </c>
      <c r="D44" s="46" t="s">
        <v>109</v>
      </c>
      <c r="E44" s="42" t="s">
        <v>11</v>
      </c>
      <c r="F44" s="42" t="s">
        <v>13</v>
      </c>
      <c r="G44" s="65" t="s">
        <v>108</v>
      </c>
      <c r="H44" s="68" t="s">
        <v>96</v>
      </c>
      <c r="I44" s="42" t="str">
        <f t="shared" si="3"/>
        <v>Main barriers for children with disabilities (CwD)  to access education : Teachers are not capacitated / do not have the capacity to tailor teaching to CwDs</v>
      </c>
      <c r="J44" s="42" t="str">
        <f t="shared" si="4"/>
        <v>Main barriers for children with disabilities (CwD)  to access education : Teachers are not capacitated / do not have the capacity to tailor teaching to CwDsPRL</v>
      </c>
      <c r="K44" s="44">
        <f t="shared" si="2"/>
        <v>14.269706632205601</v>
      </c>
      <c r="L44" s="68">
        <v>0.142697066322056</v>
      </c>
    </row>
    <row r="45" spans="1:12" hidden="1" x14ac:dyDescent="0.35">
      <c r="A45" s="42" t="s">
        <v>3</v>
      </c>
      <c r="B45" s="42" t="s">
        <v>87</v>
      </c>
      <c r="C45" s="42" t="s">
        <v>110</v>
      </c>
      <c r="D45" s="46" t="s">
        <v>109</v>
      </c>
      <c r="E45" s="42" t="s">
        <v>11</v>
      </c>
      <c r="F45" s="42" t="s">
        <v>13</v>
      </c>
      <c r="G45" s="65" t="s">
        <v>108</v>
      </c>
      <c r="H45" s="68" t="s">
        <v>97</v>
      </c>
      <c r="I45" s="42" t="str">
        <f t="shared" si="3"/>
        <v>Main barriers for children with disabilities (CwD)  to access education : Classrooms are not adapted for CwD</v>
      </c>
      <c r="J45" s="42" t="str">
        <f t="shared" si="4"/>
        <v>Main barriers for children with disabilities (CwD)  to access education : Classrooms are not adapted for CwDPRL</v>
      </c>
      <c r="K45" s="44">
        <f t="shared" si="2"/>
        <v>9.5744377262908902</v>
      </c>
      <c r="L45" s="68">
        <v>9.5744377262908895E-2</v>
      </c>
    </row>
    <row r="46" spans="1:12" hidden="1" x14ac:dyDescent="0.35">
      <c r="A46" s="42" t="s">
        <v>3</v>
      </c>
      <c r="B46" s="42" t="s">
        <v>87</v>
      </c>
      <c r="C46" s="42" t="s">
        <v>110</v>
      </c>
      <c r="D46" s="46" t="s">
        <v>109</v>
      </c>
      <c r="E46" s="42" t="s">
        <v>11</v>
      </c>
      <c r="F46" s="42" t="s">
        <v>13</v>
      </c>
      <c r="G46" s="65" t="s">
        <v>108</v>
      </c>
      <c r="H46" s="68" t="s">
        <v>98</v>
      </c>
      <c r="I46" s="42" t="str">
        <f t="shared" si="3"/>
        <v>Main barriers for children with disabilities (CwD)  to access education : Infrastructure (non-classroom, WASH) is not adapted for CwD</v>
      </c>
      <c r="J46" s="42" t="str">
        <f t="shared" si="4"/>
        <v>Main barriers for children with disabilities (CwD)  to access education : Infrastructure (non-classroom, WASH) is not adapted for CwDPRL</v>
      </c>
      <c r="K46" s="44">
        <f t="shared" si="2"/>
        <v>0.97583376407523803</v>
      </c>
      <c r="L46" s="68">
        <v>9.7583376407523806E-3</v>
      </c>
    </row>
    <row r="47" spans="1:12" hidden="1" x14ac:dyDescent="0.35">
      <c r="A47" s="42" t="s">
        <v>3</v>
      </c>
      <c r="B47" s="42" t="s">
        <v>87</v>
      </c>
      <c r="C47" s="42" t="s">
        <v>110</v>
      </c>
      <c r="D47" s="46" t="s">
        <v>109</v>
      </c>
      <c r="E47" s="42" t="s">
        <v>11</v>
      </c>
      <c r="F47" s="42" t="s">
        <v>13</v>
      </c>
      <c r="G47" s="65" t="s">
        <v>108</v>
      </c>
      <c r="H47" s="68" t="s">
        <v>99</v>
      </c>
      <c r="I47" s="42" t="str">
        <f t="shared" si="3"/>
        <v>Main barriers for children with disabilities (CwD)  to access education : Curriculum, teaching methods and instructional materials (e.g. textbooks) are not adapted for CwD</v>
      </c>
      <c r="J47" s="42" t="str">
        <f t="shared" si="4"/>
        <v>Main barriers for children with disabilities (CwD)  to access education : Curriculum, teaching methods and instructional materials (e.g. textbooks) are not adapted for CwDPRL</v>
      </c>
      <c r="K47" s="44">
        <f t="shared" si="2"/>
        <v>3.3234682170325902</v>
      </c>
      <c r="L47" s="68">
        <v>3.3234682170325901E-2</v>
      </c>
    </row>
    <row r="48" spans="1:12" hidden="1" x14ac:dyDescent="0.35">
      <c r="A48" s="42" t="s">
        <v>3</v>
      </c>
      <c r="B48" s="42" t="s">
        <v>87</v>
      </c>
      <c r="C48" s="42" t="s">
        <v>110</v>
      </c>
      <c r="D48" s="46" t="s">
        <v>109</v>
      </c>
      <c r="E48" s="42" t="s">
        <v>11</v>
      </c>
      <c r="F48" s="42" t="s">
        <v>13</v>
      </c>
      <c r="G48" s="65" t="s">
        <v>108</v>
      </c>
      <c r="H48" s="68" t="s">
        <v>100</v>
      </c>
      <c r="I48" s="42" t="str">
        <f t="shared" si="3"/>
        <v>Main barriers for children with disabilities (CwD)  to access education : No capacity to support CWD's home learning (parents)</v>
      </c>
      <c r="J48" s="42" t="str">
        <f t="shared" si="4"/>
        <v>Main barriers for children with disabilities (CwD)  to access education : No capacity to support CWD's home learning (parents)PRL</v>
      </c>
      <c r="K48" s="44">
        <f t="shared" si="2"/>
        <v>3.3234682170325902</v>
      </c>
      <c r="L48" s="68">
        <v>3.3234682170325901E-2</v>
      </c>
    </row>
    <row r="49" spans="1:13" hidden="1" x14ac:dyDescent="0.35">
      <c r="A49" s="42" t="s">
        <v>3</v>
      </c>
      <c r="B49" s="42" t="s">
        <v>87</v>
      </c>
      <c r="C49" s="42" t="s">
        <v>110</v>
      </c>
      <c r="D49" s="46" t="s">
        <v>109</v>
      </c>
      <c r="E49" s="42" t="s">
        <v>11</v>
      </c>
      <c r="F49" s="42" t="s">
        <v>13</v>
      </c>
      <c r="G49" s="65" t="s">
        <v>108</v>
      </c>
      <c r="H49" s="68" t="s">
        <v>101</v>
      </c>
      <c r="I49" s="42" t="str">
        <f t="shared" ref="I49:I72" si="5">CONCATENATE(G49,H49)</f>
        <v>Main barriers for children with disabilities (CwD)  to access education : Bullying</v>
      </c>
      <c r="J49" s="42" t="str">
        <f t="shared" ref="J49:J72" si="6">CONCATENATE(G49,H49,F49)</f>
        <v>Main barriers for children with disabilities (CwD)  to access education : BullyingPRL</v>
      </c>
      <c r="K49" s="44">
        <f t="shared" si="2"/>
        <v>0.97583376407523803</v>
      </c>
      <c r="L49" s="68">
        <v>9.7583376407523806E-3</v>
      </c>
    </row>
    <row r="50" spans="1:13" hidden="1" x14ac:dyDescent="0.35">
      <c r="A50" s="42" t="s">
        <v>3</v>
      </c>
      <c r="B50" s="42" t="s">
        <v>87</v>
      </c>
      <c r="C50" s="42" t="s">
        <v>110</v>
      </c>
      <c r="D50" s="46" t="s">
        <v>109</v>
      </c>
      <c r="E50" s="42" t="s">
        <v>11</v>
      </c>
      <c r="F50" s="42" t="s">
        <v>13</v>
      </c>
      <c r="G50" s="65" t="s">
        <v>108</v>
      </c>
      <c r="H50" s="68" t="s">
        <v>102</v>
      </c>
      <c r="I50" s="42" t="str">
        <f t="shared" si="5"/>
        <v>Main barriers for children with disabilities (CwD)  to access education : Problems with accessing distance learning</v>
      </c>
      <c r="J50" s="42" t="str">
        <f t="shared" si="6"/>
        <v>Main barriers for children with disabilities (CwD)  to access education : Problems with accessing distance learningPRL</v>
      </c>
      <c r="K50" s="44">
        <f t="shared" si="2"/>
        <v>14.806240772439299</v>
      </c>
      <c r="L50" s="68">
        <v>0.148062407724393</v>
      </c>
    </row>
    <row r="51" spans="1:13" hidden="1" x14ac:dyDescent="0.35">
      <c r="A51" s="42" t="s">
        <v>3</v>
      </c>
      <c r="B51" s="42" t="s">
        <v>87</v>
      </c>
      <c r="C51" s="42" t="s">
        <v>110</v>
      </c>
      <c r="D51" s="46" t="s">
        <v>109</v>
      </c>
      <c r="E51" s="42" t="s">
        <v>11</v>
      </c>
      <c r="F51" s="42" t="s">
        <v>13</v>
      </c>
      <c r="G51" s="65" t="s">
        <v>108</v>
      </c>
      <c r="H51" s="68" t="s">
        <v>103</v>
      </c>
      <c r="I51" s="42" t="str">
        <f t="shared" si="5"/>
        <v>Main barriers for children with disabilities (CwD)  to access education : Social stigma</v>
      </c>
      <c r="J51" s="42" t="str">
        <f t="shared" si="6"/>
        <v>Main barriers for children with disabilities (CwD)  to access education : Social stigmaPRL</v>
      </c>
      <c r="K51" s="44">
        <f t="shared" si="2"/>
        <v>0</v>
      </c>
      <c r="L51" s="68">
        <v>0</v>
      </c>
    </row>
    <row r="52" spans="1:13" hidden="1" x14ac:dyDescent="0.35">
      <c r="A52" s="42" t="s">
        <v>3</v>
      </c>
      <c r="B52" s="42" t="s">
        <v>87</v>
      </c>
      <c r="C52" s="42" t="s">
        <v>110</v>
      </c>
      <c r="D52" s="46" t="s">
        <v>109</v>
      </c>
      <c r="E52" s="42" t="s">
        <v>11</v>
      </c>
      <c r="F52" s="42" t="s">
        <v>13</v>
      </c>
      <c r="G52" s="65" t="s">
        <v>108</v>
      </c>
      <c r="H52" s="68" t="s">
        <v>104</v>
      </c>
      <c r="I52" s="42" t="str">
        <f t="shared" si="5"/>
        <v>Main barriers for children with disabilities (CwD)  to access education : Afraid for child's safety when traveling to school</v>
      </c>
      <c r="J52" s="42" t="str">
        <f t="shared" si="6"/>
        <v>Main barriers for children with disabilities (CwD)  to access education : Afraid for child's safety when traveling to schoolPRL</v>
      </c>
      <c r="K52" s="44">
        <f t="shared" si="2"/>
        <v>0</v>
      </c>
      <c r="L52" s="68">
        <v>0</v>
      </c>
    </row>
    <row r="53" spans="1:13" hidden="1" x14ac:dyDescent="0.35">
      <c r="A53" s="42" t="s">
        <v>3</v>
      </c>
      <c r="B53" s="42" t="s">
        <v>87</v>
      </c>
      <c r="C53" s="42" t="s">
        <v>110</v>
      </c>
      <c r="D53" s="46" t="s">
        <v>109</v>
      </c>
      <c r="E53" s="42" t="s">
        <v>11</v>
      </c>
      <c r="F53" s="42" t="s">
        <v>13</v>
      </c>
      <c r="G53" s="65" t="s">
        <v>108</v>
      </c>
      <c r="H53" s="68" t="s">
        <v>105</v>
      </c>
      <c r="I53" s="42" t="str">
        <f t="shared" si="5"/>
        <v>Main barriers for children with disabilities (CwD)  to access education : Afraid for child's safety while at school</v>
      </c>
      <c r="J53" s="42" t="str">
        <f t="shared" si="6"/>
        <v>Main barriers for children with disabilities (CwD)  to access education : Afraid for child's safety while at schoolPRL</v>
      </c>
      <c r="K53" s="44">
        <f t="shared" si="2"/>
        <v>7.6372184711770092</v>
      </c>
      <c r="L53" s="68">
        <v>7.6372184711770097E-2</v>
      </c>
    </row>
    <row r="54" spans="1:13" hidden="1" x14ac:dyDescent="0.35">
      <c r="A54" s="42" t="s">
        <v>3</v>
      </c>
      <c r="B54" s="42" t="s">
        <v>87</v>
      </c>
      <c r="C54" s="42" t="s">
        <v>110</v>
      </c>
      <c r="D54" s="46" t="s">
        <v>109</v>
      </c>
      <c r="E54" s="42" t="s">
        <v>11</v>
      </c>
      <c r="F54" s="42" t="s">
        <v>13</v>
      </c>
      <c r="G54" s="65" t="s">
        <v>108</v>
      </c>
      <c r="H54" s="68" t="s">
        <v>106</v>
      </c>
      <c r="I54" s="42" t="str">
        <f t="shared" si="5"/>
        <v>Main barriers for children with disabilities (CwD)  to access education : Transportation or travel-related constraints</v>
      </c>
      <c r="J54" s="42" t="str">
        <f t="shared" si="6"/>
        <v>Main barriers for children with disabilities (CwD)  to access education : Transportation or travel-related constraintsPRL</v>
      </c>
      <c r="K54" s="44">
        <f t="shared" ref="K54:K112" si="7">L54*100</f>
        <v>11.9365204522848</v>
      </c>
      <c r="L54" s="68">
        <v>0.119365204522848</v>
      </c>
    </row>
    <row r="55" spans="1:13" hidden="1" x14ac:dyDescent="0.35">
      <c r="A55" s="42" t="s">
        <v>3</v>
      </c>
      <c r="B55" s="42" t="s">
        <v>87</v>
      </c>
      <c r="C55" s="42" t="s">
        <v>110</v>
      </c>
      <c r="D55" s="46" t="s">
        <v>109</v>
      </c>
      <c r="E55" s="42" t="s">
        <v>11</v>
      </c>
      <c r="F55" s="42" t="s">
        <v>13</v>
      </c>
      <c r="G55" s="65" t="s">
        <v>108</v>
      </c>
      <c r="H55" s="68" t="s">
        <v>107</v>
      </c>
      <c r="I55" s="42" t="str">
        <f t="shared" si="5"/>
        <v>Main barriers for children with disabilities (CwD)  to access education : None</v>
      </c>
      <c r="J55" s="42" t="str">
        <f t="shared" si="6"/>
        <v>Main barriers for children with disabilities (CwD)  to access education : NonePRL</v>
      </c>
      <c r="K55" s="44">
        <f t="shared" si="7"/>
        <v>38.906155625448001</v>
      </c>
      <c r="L55" s="68">
        <v>0.38906155625448002</v>
      </c>
    </row>
    <row r="56" spans="1:13" hidden="1" x14ac:dyDescent="0.35">
      <c r="A56" s="42" t="s">
        <v>3</v>
      </c>
      <c r="B56" s="42" t="s">
        <v>87</v>
      </c>
      <c r="C56" s="42" t="s">
        <v>110</v>
      </c>
      <c r="D56" s="46" t="s">
        <v>109</v>
      </c>
      <c r="E56" s="42" t="s">
        <v>11</v>
      </c>
      <c r="F56" s="42" t="s">
        <v>13</v>
      </c>
      <c r="G56" s="65" t="s">
        <v>108</v>
      </c>
      <c r="H56" s="68" t="s">
        <v>9</v>
      </c>
      <c r="I56" s="42" t="str">
        <f t="shared" si="5"/>
        <v>Main barriers for children with disabilities (CwD)  to access education : Other</v>
      </c>
      <c r="J56" s="42" t="str">
        <f t="shared" si="6"/>
        <v>Main barriers for children with disabilities (CwD)  to access education : OtherPRL</v>
      </c>
      <c r="K56" s="44">
        <f t="shared" si="7"/>
        <v>0</v>
      </c>
      <c r="L56" s="68">
        <v>0</v>
      </c>
    </row>
    <row r="57" spans="1:13" hidden="1" x14ac:dyDescent="0.35">
      <c r="A57" s="42" t="s">
        <v>3</v>
      </c>
      <c r="B57" s="42" t="s">
        <v>87</v>
      </c>
      <c r="C57" s="42" t="s">
        <v>110</v>
      </c>
      <c r="D57" s="46" t="s">
        <v>109</v>
      </c>
      <c r="E57" s="42" t="s">
        <v>11</v>
      </c>
      <c r="F57" s="42" t="s">
        <v>13</v>
      </c>
      <c r="G57" s="65" t="s">
        <v>108</v>
      </c>
      <c r="H57" s="68" t="s">
        <v>8</v>
      </c>
      <c r="I57" s="42" t="str">
        <f t="shared" si="5"/>
        <v>Main barriers for children with disabilities (CwD)  to access education : Don't know</v>
      </c>
      <c r="J57" s="42" t="str">
        <f t="shared" si="6"/>
        <v>Main barriers for children with disabilities (CwD)  to access education : Don't knowPRL</v>
      </c>
      <c r="K57" s="44">
        <f t="shared" si="7"/>
        <v>18.129708989471798</v>
      </c>
      <c r="L57" s="68">
        <v>0.18129708989471799</v>
      </c>
    </row>
    <row r="58" spans="1:13" hidden="1" x14ac:dyDescent="0.35">
      <c r="A58" s="42" t="s">
        <v>3</v>
      </c>
      <c r="B58" s="42" t="s">
        <v>87</v>
      </c>
      <c r="C58" s="42" t="s">
        <v>110</v>
      </c>
      <c r="D58" s="46" t="s">
        <v>109</v>
      </c>
      <c r="E58" s="42" t="s">
        <v>11</v>
      </c>
      <c r="F58" s="42" t="s">
        <v>13</v>
      </c>
      <c r="G58" s="65" t="s">
        <v>108</v>
      </c>
      <c r="H58" s="68" t="s">
        <v>7</v>
      </c>
      <c r="I58" s="42" t="str">
        <f t="shared" si="5"/>
        <v>Main barriers for children with disabilities (CwD)  to access education : Decline to answer</v>
      </c>
      <c r="J58" s="42" t="str">
        <f t="shared" si="6"/>
        <v>Main barriers for children with disabilities (CwD)  to access education : Decline to answerPRL</v>
      </c>
      <c r="K58" s="44">
        <f t="shared" si="7"/>
        <v>0</v>
      </c>
      <c r="L58" s="68">
        <v>0</v>
      </c>
    </row>
    <row r="59" spans="1:13" hidden="1" x14ac:dyDescent="0.35">
      <c r="A59" s="42" t="s">
        <v>3</v>
      </c>
      <c r="B59" s="42" t="s">
        <v>87</v>
      </c>
      <c r="C59" s="42" t="s">
        <v>86</v>
      </c>
      <c r="D59" s="42"/>
      <c r="E59" s="42" t="s">
        <v>11</v>
      </c>
      <c r="F59" s="46" t="s">
        <v>12</v>
      </c>
      <c r="G59" s="43" t="s">
        <v>137</v>
      </c>
      <c r="H59" s="50" t="s">
        <v>82</v>
      </c>
      <c r="I59" s="42" t="str">
        <f t="shared" si="5"/>
        <v>Barrier to essential education needs, such as tuition fees, books, etc. preventing to cover them : Access/availability issues</v>
      </c>
      <c r="J59" s="42" t="str">
        <f t="shared" si="6"/>
        <v>Barrier to essential education needs, such as tuition fees, books, etc. preventing to cover them : Access/availability issuesLebanese</v>
      </c>
      <c r="K59" s="44">
        <f t="shared" si="7"/>
        <v>3.9415456286775203</v>
      </c>
      <c r="L59" s="50">
        <v>3.9415456286775202E-2</v>
      </c>
      <c r="M59" s="62"/>
    </row>
    <row r="60" spans="1:13" hidden="1" x14ac:dyDescent="0.35">
      <c r="A60" s="42" t="s">
        <v>3</v>
      </c>
      <c r="B60" s="42" t="s">
        <v>87</v>
      </c>
      <c r="C60" s="42" t="s">
        <v>86</v>
      </c>
      <c r="D60" s="42"/>
      <c r="E60" s="42" t="s">
        <v>11</v>
      </c>
      <c r="F60" s="46" t="s">
        <v>12</v>
      </c>
      <c r="G60" s="43" t="s">
        <v>137</v>
      </c>
      <c r="H60" s="50" t="s">
        <v>83</v>
      </c>
      <c r="I60" s="42" t="str">
        <f t="shared" si="5"/>
        <v>Barrier to essential education needs, such as tuition fees, books, etc. preventing to cover them : Both</v>
      </c>
      <c r="J60" s="42" t="str">
        <f t="shared" si="6"/>
        <v>Barrier to essential education needs, such as tuition fees, books, etc. preventing to cover them : BothLebanese</v>
      </c>
      <c r="K60" s="44">
        <f t="shared" si="7"/>
        <v>11.515868357077599</v>
      </c>
      <c r="L60" s="50">
        <v>0.11515868357077599</v>
      </c>
      <c r="M60" s="62"/>
    </row>
    <row r="61" spans="1:13" hidden="1" x14ac:dyDescent="0.35">
      <c r="A61" s="42" t="s">
        <v>3</v>
      </c>
      <c r="B61" s="42" t="s">
        <v>87</v>
      </c>
      <c r="C61" s="42" t="s">
        <v>86</v>
      </c>
      <c r="D61" s="42"/>
      <c r="E61" s="42" t="s">
        <v>11</v>
      </c>
      <c r="F61" s="46" t="s">
        <v>12</v>
      </c>
      <c r="G61" s="43" t="s">
        <v>137</v>
      </c>
      <c r="H61" s="50" t="s">
        <v>7</v>
      </c>
      <c r="I61" s="42" t="str">
        <f t="shared" si="5"/>
        <v>Barrier to essential education needs, such as tuition fees, books, etc. preventing to cover them : Decline to answer</v>
      </c>
      <c r="J61" s="42" t="str">
        <f t="shared" si="6"/>
        <v>Barrier to essential education needs, such as tuition fees, books, etc. preventing to cover them : Decline to answerLebanese</v>
      </c>
      <c r="K61" s="44">
        <f t="shared" si="7"/>
        <v>0.33706377383540598</v>
      </c>
      <c r="L61" s="50">
        <v>3.3706377383540599E-3</v>
      </c>
      <c r="M61" s="62"/>
    </row>
    <row r="62" spans="1:13" hidden="1" x14ac:dyDescent="0.35">
      <c r="A62" s="42" t="s">
        <v>3</v>
      </c>
      <c r="B62" s="42" t="s">
        <v>87</v>
      </c>
      <c r="C62" s="42" t="s">
        <v>86</v>
      </c>
      <c r="D62" s="42"/>
      <c r="E62" s="42" t="s">
        <v>11</v>
      </c>
      <c r="F62" s="46" t="s">
        <v>12</v>
      </c>
      <c r="G62" s="43" t="s">
        <v>137</v>
      </c>
      <c r="H62" s="50" t="s">
        <v>8</v>
      </c>
      <c r="I62" s="42" t="str">
        <f t="shared" si="5"/>
        <v>Barrier to essential education needs, such as tuition fees, books, etc. preventing to cover them : Don't know</v>
      </c>
      <c r="J62" s="42" t="str">
        <f t="shared" si="6"/>
        <v>Barrier to essential education needs, such as tuition fees, books, etc. preventing to cover them : Don't knowLebanese</v>
      </c>
      <c r="K62" s="44">
        <f t="shared" si="7"/>
        <v>0.15214380455024198</v>
      </c>
      <c r="L62" s="50">
        <v>1.5214380455024199E-3</v>
      </c>
      <c r="M62" s="62"/>
    </row>
    <row r="63" spans="1:13" hidden="1" x14ac:dyDescent="0.35">
      <c r="A63" s="42" t="s">
        <v>3</v>
      </c>
      <c r="B63" s="42" t="s">
        <v>87</v>
      </c>
      <c r="C63" s="42" t="s">
        <v>86</v>
      </c>
      <c r="D63" s="42"/>
      <c r="E63" s="42" t="s">
        <v>11</v>
      </c>
      <c r="F63" s="46" t="s">
        <v>12</v>
      </c>
      <c r="G63" s="43" t="s">
        <v>137</v>
      </c>
      <c r="H63" s="50" t="s">
        <v>84</v>
      </c>
      <c r="I63" s="42" t="str">
        <f t="shared" si="5"/>
        <v>Barrier to essential education needs, such as tuition fees, books, etc. preventing to cover them : Financial issues</v>
      </c>
      <c r="J63" s="42" t="str">
        <f t="shared" si="6"/>
        <v>Barrier to essential education needs, such as tuition fees, books, etc. preventing to cover them : Financial issuesLebanese</v>
      </c>
      <c r="K63" s="44">
        <f t="shared" si="7"/>
        <v>58.799401876083799</v>
      </c>
      <c r="L63" s="50">
        <v>0.58799401876083801</v>
      </c>
      <c r="M63" s="62"/>
    </row>
    <row r="64" spans="1:13" hidden="1" x14ac:dyDescent="0.35">
      <c r="A64" s="42" t="s">
        <v>3</v>
      </c>
      <c r="B64" s="42" t="s">
        <v>87</v>
      </c>
      <c r="C64" s="42" t="s">
        <v>86</v>
      </c>
      <c r="D64" s="42"/>
      <c r="E64" s="42" t="s">
        <v>11</v>
      </c>
      <c r="F64" s="46" t="s">
        <v>12</v>
      </c>
      <c r="G64" s="43" t="s">
        <v>137</v>
      </c>
      <c r="H64" s="50" t="s">
        <v>85</v>
      </c>
      <c r="I64" s="42" t="str">
        <f t="shared" si="5"/>
        <v>Barrier to essential education needs, such as tuition fees, books, etc. preventing to cover them : Neither</v>
      </c>
      <c r="J64" s="42" t="str">
        <f t="shared" si="6"/>
        <v>Barrier to essential education needs, such as tuition fees, books, etc. preventing to cover them : NeitherLebanese</v>
      </c>
      <c r="K64" s="44">
        <f t="shared" si="7"/>
        <v>25.253976559775399</v>
      </c>
      <c r="L64" s="50">
        <v>0.25253976559775398</v>
      </c>
      <c r="M64" s="62"/>
    </row>
    <row r="65" spans="1:13" hidden="1" x14ac:dyDescent="0.35">
      <c r="A65" s="42" t="s">
        <v>3</v>
      </c>
      <c r="B65" s="42" t="s">
        <v>87</v>
      </c>
      <c r="C65" s="42" t="s">
        <v>86</v>
      </c>
      <c r="D65" s="42"/>
      <c r="E65" s="42" t="s">
        <v>11</v>
      </c>
      <c r="F65" s="46" t="s">
        <v>49</v>
      </c>
      <c r="G65" s="43" t="s">
        <v>137</v>
      </c>
      <c r="H65" s="50" t="s">
        <v>82</v>
      </c>
      <c r="I65" s="42" t="str">
        <f t="shared" si="5"/>
        <v>Barrier to essential education needs, such as tuition fees, books, etc. preventing to cover them : Access/availability issues</v>
      </c>
      <c r="J65" s="42" t="str">
        <f t="shared" si="6"/>
        <v>Barrier to essential education needs, such as tuition fees, books, etc. preventing to cover them : Access/availability issuesMigrants</v>
      </c>
      <c r="K65" s="44">
        <f t="shared" si="7"/>
        <v>2.9027228651052801</v>
      </c>
      <c r="L65" s="50">
        <v>2.9027228651052801E-2</v>
      </c>
      <c r="M65" s="62"/>
    </row>
    <row r="66" spans="1:13" hidden="1" x14ac:dyDescent="0.35">
      <c r="A66" s="42" t="s">
        <v>3</v>
      </c>
      <c r="B66" s="42" t="s">
        <v>87</v>
      </c>
      <c r="C66" s="42" t="s">
        <v>86</v>
      </c>
      <c r="D66" s="42"/>
      <c r="E66" s="42" t="s">
        <v>11</v>
      </c>
      <c r="F66" s="46" t="s">
        <v>49</v>
      </c>
      <c r="G66" s="43" t="s">
        <v>137</v>
      </c>
      <c r="H66" s="50" t="s">
        <v>83</v>
      </c>
      <c r="I66" s="42" t="str">
        <f t="shared" si="5"/>
        <v>Barrier to essential education needs, such as tuition fees, books, etc. preventing to cover them : Both</v>
      </c>
      <c r="J66" s="42" t="str">
        <f t="shared" si="6"/>
        <v>Barrier to essential education needs, such as tuition fees, books, etc. preventing to cover them : BothMigrants</v>
      </c>
      <c r="K66" s="44">
        <f t="shared" si="7"/>
        <v>7.1420307416130795</v>
      </c>
      <c r="L66" s="50">
        <v>7.1420307416130799E-2</v>
      </c>
      <c r="M66" s="62"/>
    </row>
    <row r="67" spans="1:13" hidden="1" x14ac:dyDescent="0.35">
      <c r="A67" s="42" t="s">
        <v>3</v>
      </c>
      <c r="B67" s="42" t="s">
        <v>87</v>
      </c>
      <c r="C67" s="42" t="s">
        <v>86</v>
      </c>
      <c r="D67" s="42"/>
      <c r="E67" s="42" t="s">
        <v>11</v>
      </c>
      <c r="F67" s="46" t="s">
        <v>49</v>
      </c>
      <c r="G67" s="43" t="s">
        <v>137</v>
      </c>
      <c r="H67" s="50" t="s">
        <v>8</v>
      </c>
      <c r="I67" s="42" t="str">
        <f t="shared" si="5"/>
        <v>Barrier to essential education needs, such as tuition fees, books, etc. preventing to cover them : Don't know</v>
      </c>
      <c r="J67" s="42" t="str">
        <f t="shared" si="6"/>
        <v>Barrier to essential education needs, such as tuition fees, books, etc. preventing to cover them : Don't knowMigrants</v>
      </c>
      <c r="K67" s="44">
        <f t="shared" si="7"/>
        <v>0.69072464468519201</v>
      </c>
      <c r="L67" s="50">
        <v>6.9072464468519197E-3</v>
      </c>
      <c r="M67" s="62"/>
    </row>
    <row r="68" spans="1:13" hidden="1" x14ac:dyDescent="0.35">
      <c r="A68" s="42" t="s">
        <v>3</v>
      </c>
      <c r="B68" s="42" t="s">
        <v>87</v>
      </c>
      <c r="C68" s="42" t="s">
        <v>86</v>
      </c>
      <c r="D68" s="42"/>
      <c r="E68" s="42" t="s">
        <v>11</v>
      </c>
      <c r="F68" s="46" t="s">
        <v>49</v>
      </c>
      <c r="G68" s="43" t="s">
        <v>137</v>
      </c>
      <c r="H68" s="50" t="s">
        <v>84</v>
      </c>
      <c r="I68" s="42" t="str">
        <f t="shared" si="5"/>
        <v>Barrier to essential education needs, such as tuition fees, books, etc. preventing to cover them : Financial issues</v>
      </c>
      <c r="J68" s="42" t="str">
        <f t="shared" si="6"/>
        <v>Barrier to essential education needs, such as tuition fees, books, etc. preventing to cover them : Financial issuesMigrants</v>
      </c>
      <c r="K68" s="44">
        <f t="shared" si="7"/>
        <v>34.422969515583901</v>
      </c>
      <c r="L68" s="50">
        <v>0.34422969515583901</v>
      </c>
      <c r="M68" s="62"/>
    </row>
    <row r="69" spans="1:13" hidden="1" x14ac:dyDescent="0.35">
      <c r="A69" s="42" t="s">
        <v>3</v>
      </c>
      <c r="B69" s="42" t="s">
        <v>87</v>
      </c>
      <c r="C69" s="42" t="s">
        <v>86</v>
      </c>
      <c r="D69" s="42"/>
      <c r="E69" s="42" t="s">
        <v>11</v>
      </c>
      <c r="F69" s="46" t="s">
        <v>49</v>
      </c>
      <c r="G69" s="43" t="s">
        <v>137</v>
      </c>
      <c r="H69" s="50" t="s">
        <v>7</v>
      </c>
      <c r="I69" s="42" t="str">
        <f t="shared" ref="I69" si="8">CONCATENATE(G69,H69)</f>
        <v>Barrier to essential education needs, such as tuition fees, books, etc. preventing to cover them : Decline to answer</v>
      </c>
      <c r="J69" s="42" t="str">
        <f t="shared" ref="J69" si="9">CONCATENATE(G69,H69,F69)</f>
        <v>Barrier to essential education needs, such as tuition fees, books, etc. preventing to cover them : Decline to answerMigrants</v>
      </c>
      <c r="K69" s="44">
        <f t="shared" si="7"/>
        <v>0</v>
      </c>
      <c r="L69" s="50">
        <v>0</v>
      </c>
      <c r="M69" s="62"/>
    </row>
    <row r="70" spans="1:13" hidden="1" x14ac:dyDescent="0.35">
      <c r="A70" s="42" t="s">
        <v>3</v>
      </c>
      <c r="B70" s="42" t="s">
        <v>87</v>
      </c>
      <c r="C70" s="42" t="s">
        <v>86</v>
      </c>
      <c r="D70" s="42"/>
      <c r="E70" s="42" t="s">
        <v>11</v>
      </c>
      <c r="F70" s="46" t="s">
        <v>49</v>
      </c>
      <c r="G70" s="43" t="s">
        <v>137</v>
      </c>
      <c r="H70" s="50" t="s">
        <v>85</v>
      </c>
      <c r="I70" s="42" t="str">
        <f t="shared" si="5"/>
        <v>Barrier to essential education needs, such as tuition fees, books, etc. preventing to cover them : Neither</v>
      </c>
      <c r="J70" s="42" t="str">
        <f t="shared" si="6"/>
        <v>Barrier to essential education needs, such as tuition fees, books, etc. preventing to cover them : NeitherMigrants</v>
      </c>
      <c r="K70" s="44">
        <f t="shared" si="7"/>
        <v>54.8415522330125</v>
      </c>
      <c r="L70" s="50">
        <v>0.54841552233012503</v>
      </c>
      <c r="M70" s="62"/>
    </row>
    <row r="71" spans="1:13" hidden="1" x14ac:dyDescent="0.35">
      <c r="A71" s="42" t="s">
        <v>3</v>
      </c>
      <c r="B71" s="42" t="s">
        <v>87</v>
      </c>
      <c r="C71" s="42" t="s">
        <v>86</v>
      </c>
      <c r="D71" s="42"/>
      <c r="E71" s="42" t="s">
        <v>11</v>
      </c>
      <c r="F71" s="46" t="s">
        <v>13</v>
      </c>
      <c r="G71" s="43" t="s">
        <v>137</v>
      </c>
      <c r="H71" s="50" t="s">
        <v>82</v>
      </c>
      <c r="I71" s="42" t="str">
        <f t="shared" si="5"/>
        <v>Barrier to essential education needs, such as tuition fees, books, etc. preventing to cover them : Access/availability issues</v>
      </c>
      <c r="J71" s="42" t="str">
        <f t="shared" si="6"/>
        <v>Barrier to essential education needs, such as tuition fees, books, etc. preventing to cover them : Access/availability issuesPRL</v>
      </c>
      <c r="K71" s="44">
        <f>L71</f>
        <v>3.42185143997423E-2</v>
      </c>
      <c r="L71" s="50">
        <v>3.42185143997423E-2</v>
      </c>
    </row>
    <row r="72" spans="1:13" hidden="1" x14ac:dyDescent="0.35">
      <c r="A72" s="42" t="s">
        <v>3</v>
      </c>
      <c r="B72" s="42" t="s">
        <v>87</v>
      </c>
      <c r="C72" s="42" t="s">
        <v>86</v>
      </c>
      <c r="D72" s="42"/>
      <c r="E72" s="42" t="s">
        <v>11</v>
      </c>
      <c r="F72" s="46" t="s">
        <v>13</v>
      </c>
      <c r="G72" s="43" t="s">
        <v>137</v>
      </c>
      <c r="H72" s="50" t="s">
        <v>83</v>
      </c>
      <c r="I72" s="42" t="str">
        <f t="shared" si="5"/>
        <v>Barrier to essential education needs, such as tuition fees, books, etc. preventing to cover them : Both</v>
      </c>
      <c r="J72" s="42" t="str">
        <f t="shared" si="6"/>
        <v>Barrier to essential education needs, such as tuition fees, books, etc. preventing to cover them : BothPRL</v>
      </c>
      <c r="K72" s="44">
        <f>L72</f>
        <v>8.8621912989044496E-2</v>
      </c>
      <c r="L72" s="50">
        <v>8.8621912989044496E-2</v>
      </c>
    </row>
    <row r="73" spans="1:13" hidden="1" x14ac:dyDescent="0.35">
      <c r="A73" s="42" t="s">
        <v>3</v>
      </c>
      <c r="B73" s="42" t="s">
        <v>87</v>
      </c>
      <c r="C73" s="42" t="s">
        <v>86</v>
      </c>
      <c r="D73" s="42"/>
      <c r="E73" s="42" t="s">
        <v>11</v>
      </c>
      <c r="F73" s="46" t="s">
        <v>13</v>
      </c>
      <c r="G73" s="43" t="s">
        <v>137</v>
      </c>
      <c r="H73" s="50" t="s">
        <v>7</v>
      </c>
      <c r="I73" s="42" t="str">
        <f t="shared" ref="I73:I103" si="10">CONCATENATE(G73,H73)</f>
        <v>Barrier to essential education needs, such as tuition fees, books, etc. preventing to cover them : Decline to answer</v>
      </c>
      <c r="J73" s="42" t="str">
        <f t="shared" ref="J73:J103" si="11">CONCATENATE(G73,H73,F73)</f>
        <v>Barrier to essential education needs, such as tuition fees, books, etc. preventing to cover them : Decline to answerPRL</v>
      </c>
      <c r="K73" s="44">
        <f>L73</f>
        <v>2.2949867324165902E-3</v>
      </c>
      <c r="L73" s="50">
        <v>2.2949867324165902E-3</v>
      </c>
    </row>
    <row r="74" spans="1:13" hidden="1" x14ac:dyDescent="0.35">
      <c r="A74" s="42" t="s">
        <v>3</v>
      </c>
      <c r="B74" s="42" t="s">
        <v>87</v>
      </c>
      <c r="C74" s="42" t="s">
        <v>86</v>
      </c>
      <c r="D74" s="42"/>
      <c r="E74" s="42" t="s">
        <v>11</v>
      </c>
      <c r="F74" s="46" t="s">
        <v>13</v>
      </c>
      <c r="G74" s="43" t="s">
        <v>137</v>
      </c>
      <c r="H74" s="50" t="s">
        <v>8</v>
      </c>
      <c r="I74" s="42" t="str">
        <f t="shared" si="10"/>
        <v>Barrier to essential education needs, such as tuition fees, books, etc. preventing to cover them : Don't know</v>
      </c>
      <c r="J74" s="42" t="str">
        <f t="shared" si="11"/>
        <v>Barrier to essential education needs, such as tuition fees, books, etc. preventing to cover them : Don't knowPRL</v>
      </c>
      <c r="K74" s="44">
        <f t="shared" si="7"/>
        <v>0.213832126502014</v>
      </c>
      <c r="L74" s="50">
        <v>2.1383212650201398E-3</v>
      </c>
    </row>
    <row r="75" spans="1:13" hidden="1" x14ac:dyDescent="0.35">
      <c r="A75" s="42" t="s">
        <v>3</v>
      </c>
      <c r="B75" s="42" t="s">
        <v>87</v>
      </c>
      <c r="C75" s="42" t="s">
        <v>86</v>
      </c>
      <c r="D75" s="42"/>
      <c r="E75" s="42" t="s">
        <v>11</v>
      </c>
      <c r="F75" s="46" t="s">
        <v>13</v>
      </c>
      <c r="G75" s="43" t="s">
        <v>137</v>
      </c>
      <c r="H75" s="50" t="s">
        <v>84</v>
      </c>
      <c r="I75" s="42" t="str">
        <f t="shared" si="10"/>
        <v>Barrier to essential education needs, such as tuition fees, books, etc. preventing to cover them : Financial issues</v>
      </c>
      <c r="J75" s="42" t="str">
        <f t="shared" si="11"/>
        <v>Barrier to essential education needs, such as tuition fees, books, etc. preventing to cover them : Financial issuesPRL</v>
      </c>
      <c r="K75" s="44">
        <f t="shared" si="7"/>
        <v>52.028854375121504</v>
      </c>
      <c r="L75" s="50">
        <v>0.52028854375121503</v>
      </c>
    </row>
    <row r="76" spans="1:13" hidden="1" x14ac:dyDescent="0.35">
      <c r="A76" s="42" t="s">
        <v>3</v>
      </c>
      <c r="B76" s="42" t="s">
        <v>87</v>
      </c>
      <c r="C76" s="42" t="s">
        <v>86</v>
      </c>
      <c r="D76" s="42"/>
      <c r="E76" s="42" t="s">
        <v>11</v>
      </c>
      <c r="F76" s="46" t="s">
        <v>13</v>
      </c>
      <c r="G76" s="43" t="s">
        <v>137</v>
      </c>
      <c r="H76" s="50" t="s">
        <v>85</v>
      </c>
      <c r="I76" s="42" t="str">
        <f t="shared" si="10"/>
        <v>Barrier to essential education needs, such as tuition fees, books, etc. preventing to cover them : Neither</v>
      </c>
      <c r="J76" s="42" t="str">
        <f t="shared" si="11"/>
        <v>Barrier to essential education needs, such as tuition fees, books, etc. preventing to cover them : NeitherPRL</v>
      </c>
      <c r="K76" s="44">
        <f t="shared" si="7"/>
        <v>35.2437720862562</v>
      </c>
      <c r="L76" s="50">
        <v>0.35243772086256198</v>
      </c>
    </row>
    <row r="77" spans="1:13" x14ac:dyDescent="0.35">
      <c r="A77" s="42" t="s">
        <v>3</v>
      </c>
      <c r="B77" s="42" t="s">
        <v>87</v>
      </c>
      <c r="C77" s="42" t="s">
        <v>86</v>
      </c>
      <c r="D77" s="42"/>
      <c r="E77" s="42" t="s">
        <v>11</v>
      </c>
      <c r="F77" s="46" t="s">
        <v>12</v>
      </c>
      <c r="G77" s="43" t="s">
        <v>149</v>
      </c>
      <c r="H77" s="50" t="s">
        <v>7</v>
      </c>
      <c r="I77" s="42" t="str">
        <f t="shared" si="10"/>
        <v>Households' total expenditure during the 2020-2021 school year spent on education-related expenses : Decline to answer</v>
      </c>
      <c r="J77" s="42" t="str">
        <f t="shared" si="11"/>
        <v>Households' total expenditure during the 2020-2021 school year spent on education-related expenses : Decline to answerLebanese</v>
      </c>
      <c r="K77" s="44">
        <f t="shared" si="7"/>
        <v>0.44098868455469398</v>
      </c>
      <c r="L77" s="50">
        <v>4.4098868455469398E-3</v>
      </c>
    </row>
    <row r="78" spans="1:13" x14ac:dyDescent="0.35">
      <c r="A78" s="42" t="s">
        <v>3</v>
      </c>
      <c r="B78" s="42" t="s">
        <v>87</v>
      </c>
      <c r="C78" s="42" t="s">
        <v>86</v>
      </c>
      <c r="D78" s="42"/>
      <c r="E78" s="42" t="s">
        <v>11</v>
      </c>
      <c r="F78" s="46" t="s">
        <v>12</v>
      </c>
      <c r="G78" s="43" t="s">
        <v>149</v>
      </c>
      <c r="H78" s="50" t="s">
        <v>8</v>
      </c>
      <c r="I78" s="42" t="str">
        <f t="shared" si="10"/>
        <v>Households' total expenditure during the 2020-2021 school year spent on education-related expenses : Don't know</v>
      </c>
      <c r="J78" s="42" t="str">
        <f t="shared" si="11"/>
        <v>Households' total expenditure during the 2020-2021 school year spent on education-related expenses : Don't knowLebanese</v>
      </c>
      <c r="K78" s="44">
        <f t="shared" si="7"/>
        <v>1.9616971208426</v>
      </c>
      <c r="L78" s="50">
        <v>1.9616971208425999E-2</v>
      </c>
    </row>
    <row r="79" spans="1:13" x14ac:dyDescent="0.35">
      <c r="A79" s="42" t="s">
        <v>3</v>
      </c>
      <c r="B79" s="42" t="s">
        <v>87</v>
      </c>
      <c r="C79" s="42" t="s">
        <v>86</v>
      </c>
      <c r="D79" s="42"/>
      <c r="E79" s="42" t="s">
        <v>11</v>
      </c>
      <c r="F79" s="46" t="s">
        <v>12</v>
      </c>
      <c r="G79" s="43" t="s">
        <v>149</v>
      </c>
      <c r="H79" s="50" t="s">
        <v>65</v>
      </c>
      <c r="I79" s="42" t="str">
        <f t="shared" si="10"/>
        <v>Households' total expenditure during the 2020-2021 school year spent on education-related expenses : No</v>
      </c>
      <c r="J79" s="42" t="str">
        <f t="shared" si="11"/>
        <v>Households' total expenditure during the 2020-2021 school year spent on education-related expenses : NoLebanese</v>
      </c>
      <c r="K79" s="44">
        <f t="shared" si="7"/>
        <v>28.583117858979602</v>
      </c>
      <c r="L79" s="50">
        <v>0.28583117858979601</v>
      </c>
    </row>
    <row r="80" spans="1:13" x14ac:dyDescent="0.35">
      <c r="A80" s="42" t="s">
        <v>3</v>
      </c>
      <c r="B80" s="42" t="s">
        <v>87</v>
      </c>
      <c r="C80" s="42" t="s">
        <v>86</v>
      </c>
      <c r="D80" s="42"/>
      <c r="E80" s="42" t="s">
        <v>11</v>
      </c>
      <c r="F80" s="46" t="s">
        <v>12</v>
      </c>
      <c r="G80" s="43" t="s">
        <v>149</v>
      </c>
      <c r="H80" s="50" t="s">
        <v>66</v>
      </c>
      <c r="I80" s="42" t="str">
        <f t="shared" si="10"/>
        <v>Households' total expenditure during the 2020-2021 school year spent on education-related expenses : Yes</v>
      </c>
      <c r="J80" s="42" t="str">
        <f t="shared" si="11"/>
        <v>Households' total expenditure during the 2020-2021 school year spent on education-related expenses : YesLebanese</v>
      </c>
      <c r="K80" s="44">
        <f t="shared" si="7"/>
        <v>69.014196335623097</v>
      </c>
      <c r="L80" s="50">
        <v>0.69014196335623101</v>
      </c>
    </row>
    <row r="81" spans="1:12" x14ac:dyDescent="0.35">
      <c r="A81" s="42" t="s">
        <v>3</v>
      </c>
      <c r="B81" s="42" t="s">
        <v>87</v>
      </c>
      <c r="C81" s="42" t="s">
        <v>86</v>
      </c>
      <c r="D81" s="42"/>
      <c r="E81" s="42" t="s">
        <v>11</v>
      </c>
      <c r="F81" s="46" t="s">
        <v>49</v>
      </c>
      <c r="G81" s="43" t="s">
        <v>149</v>
      </c>
      <c r="H81" s="50" t="s">
        <v>8</v>
      </c>
      <c r="I81" s="42" t="str">
        <f t="shared" si="10"/>
        <v>Households' total expenditure during the 2020-2021 school year spent on education-related expenses : Don't know</v>
      </c>
      <c r="J81" s="42" t="str">
        <f t="shared" si="11"/>
        <v>Households' total expenditure during the 2020-2021 school year spent on education-related expenses : Don't knowMigrants</v>
      </c>
      <c r="K81" s="44">
        <f t="shared" si="7"/>
        <v>7.1636780750133608</v>
      </c>
      <c r="L81" s="50">
        <v>7.1636780750133605E-2</v>
      </c>
    </row>
    <row r="82" spans="1:12" x14ac:dyDescent="0.35">
      <c r="A82" s="42" t="s">
        <v>3</v>
      </c>
      <c r="B82" s="42" t="s">
        <v>87</v>
      </c>
      <c r="C82" s="42" t="s">
        <v>86</v>
      </c>
      <c r="D82" s="42"/>
      <c r="E82" s="42" t="s">
        <v>11</v>
      </c>
      <c r="F82" s="46" t="s">
        <v>49</v>
      </c>
      <c r="G82" s="43" t="s">
        <v>149</v>
      </c>
      <c r="H82" s="50" t="s">
        <v>65</v>
      </c>
      <c r="I82" s="42" t="str">
        <f>CONCATENATE(G82,H82)</f>
        <v>Households' total expenditure during the 2020-2021 school year spent on education-related expenses : No</v>
      </c>
      <c r="J82" s="42" t="str">
        <f>CONCATENATE(G82,H82,F82)</f>
        <v>Households' total expenditure during the 2020-2021 school year spent on education-related expenses : NoMigrants</v>
      </c>
      <c r="K82" s="44">
        <f>L82*100</f>
        <v>54.253104283415198</v>
      </c>
      <c r="L82" s="50">
        <v>0.54253104283415199</v>
      </c>
    </row>
    <row r="83" spans="1:12" x14ac:dyDescent="0.35">
      <c r="A83" s="42" t="s">
        <v>3</v>
      </c>
      <c r="B83" s="42" t="s">
        <v>87</v>
      </c>
      <c r="C83" s="42" t="s">
        <v>86</v>
      </c>
      <c r="D83" s="42"/>
      <c r="E83" s="42" t="s">
        <v>11</v>
      </c>
      <c r="F83" s="46" t="s">
        <v>49</v>
      </c>
      <c r="G83" s="43" t="s">
        <v>149</v>
      </c>
      <c r="H83" s="50" t="s">
        <v>7</v>
      </c>
      <c r="I83" s="42" t="str">
        <f>CONCATENATE(G83,H83)</f>
        <v>Households' total expenditure during the 2020-2021 school year spent on education-related expenses : Decline to answer</v>
      </c>
      <c r="J83" s="42" t="str">
        <f>CONCATENATE(G83,H83,F83)</f>
        <v>Households' total expenditure during the 2020-2021 school year spent on education-related expenses : Decline to answerMigrants</v>
      </c>
      <c r="K83" s="44">
        <f>L83*100</f>
        <v>0</v>
      </c>
      <c r="L83" s="50">
        <v>0</v>
      </c>
    </row>
    <row r="84" spans="1:12" x14ac:dyDescent="0.35">
      <c r="A84" s="42" t="s">
        <v>3</v>
      </c>
      <c r="B84" s="42" t="s">
        <v>87</v>
      </c>
      <c r="C84" s="42" t="s">
        <v>86</v>
      </c>
      <c r="D84" s="42"/>
      <c r="E84" s="42" t="s">
        <v>11</v>
      </c>
      <c r="F84" s="46" t="s">
        <v>49</v>
      </c>
      <c r="G84" s="43" t="s">
        <v>149</v>
      </c>
      <c r="H84" s="50" t="s">
        <v>66</v>
      </c>
      <c r="I84" s="42" t="str">
        <f t="shared" si="10"/>
        <v>Households' total expenditure during the 2020-2021 school year spent on education-related expenses : Yes</v>
      </c>
      <c r="J84" s="42" t="str">
        <f t="shared" si="11"/>
        <v>Households' total expenditure during the 2020-2021 school year spent on education-related expenses : YesMigrants</v>
      </c>
      <c r="K84" s="44">
        <f t="shared" si="7"/>
        <v>38.583217641571501</v>
      </c>
      <c r="L84" s="50">
        <v>0.38583217641571499</v>
      </c>
    </row>
    <row r="85" spans="1:12" x14ac:dyDescent="0.35">
      <c r="A85" s="42" t="s">
        <v>3</v>
      </c>
      <c r="B85" s="42" t="s">
        <v>87</v>
      </c>
      <c r="C85" s="42" t="s">
        <v>86</v>
      </c>
      <c r="D85" s="42"/>
      <c r="E85" s="42" t="s">
        <v>11</v>
      </c>
      <c r="F85" s="46" t="s">
        <v>13</v>
      </c>
      <c r="G85" s="43" t="s">
        <v>149</v>
      </c>
      <c r="H85" s="50" t="s">
        <v>7</v>
      </c>
      <c r="I85" s="42" t="str">
        <f t="shared" si="10"/>
        <v>Households' total expenditure during the 2020-2021 school year spent on education-related expenses : Decline to answer</v>
      </c>
      <c r="J85" s="42" t="str">
        <f t="shared" si="11"/>
        <v>Households' total expenditure during the 2020-2021 school year spent on education-related expenses : Decline to answerPRL</v>
      </c>
      <c r="K85" s="44">
        <f t="shared" si="7"/>
        <v>0.483372906837372</v>
      </c>
      <c r="L85" s="50">
        <v>4.83372906837372E-3</v>
      </c>
    </row>
    <row r="86" spans="1:12" x14ac:dyDescent="0.35">
      <c r="A86" s="42" t="s">
        <v>3</v>
      </c>
      <c r="B86" s="42" t="s">
        <v>87</v>
      </c>
      <c r="C86" s="42" t="s">
        <v>86</v>
      </c>
      <c r="D86" s="42"/>
      <c r="E86" s="42" t="s">
        <v>11</v>
      </c>
      <c r="F86" s="46" t="s">
        <v>13</v>
      </c>
      <c r="G86" s="43" t="s">
        <v>149</v>
      </c>
      <c r="H86" s="50" t="s">
        <v>8</v>
      </c>
      <c r="I86" s="42" t="str">
        <f t="shared" si="10"/>
        <v>Households' total expenditure during the 2020-2021 school year spent on education-related expenses : Don't know</v>
      </c>
      <c r="J86" s="42" t="str">
        <f t="shared" si="11"/>
        <v>Households' total expenditure during the 2020-2021 school year spent on education-related expenses : Don't knowPRL</v>
      </c>
      <c r="K86" s="44">
        <f t="shared" si="7"/>
        <v>4.6700585159598695</v>
      </c>
      <c r="L86" s="50">
        <v>4.6700585159598698E-2</v>
      </c>
    </row>
    <row r="87" spans="1:12" x14ac:dyDescent="0.35">
      <c r="A87" s="42" t="s">
        <v>3</v>
      </c>
      <c r="B87" s="42" t="s">
        <v>87</v>
      </c>
      <c r="C87" s="42" t="s">
        <v>86</v>
      </c>
      <c r="D87" s="42"/>
      <c r="E87" s="42" t="s">
        <v>11</v>
      </c>
      <c r="F87" s="46" t="s">
        <v>13</v>
      </c>
      <c r="G87" s="43" t="s">
        <v>149</v>
      </c>
      <c r="H87" s="50" t="s">
        <v>65</v>
      </c>
      <c r="I87" s="42" t="str">
        <f t="shared" si="10"/>
        <v>Households' total expenditure during the 2020-2021 school year spent on education-related expenses : No</v>
      </c>
      <c r="J87" s="42" t="str">
        <f t="shared" si="11"/>
        <v>Households' total expenditure during the 2020-2021 school year spent on education-related expenses : NoPRL</v>
      </c>
      <c r="K87" s="44">
        <f t="shared" si="7"/>
        <v>38.662655998594296</v>
      </c>
      <c r="L87" s="50">
        <v>0.38662655998594297</v>
      </c>
    </row>
    <row r="88" spans="1:12" x14ac:dyDescent="0.35">
      <c r="A88" s="42" t="s">
        <v>3</v>
      </c>
      <c r="B88" s="42" t="s">
        <v>87</v>
      </c>
      <c r="C88" s="42" t="s">
        <v>86</v>
      </c>
      <c r="D88" s="42"/>
      <c r="E88" s="42" t="s">
        <v>11</v>
      </c>
      <c r="F88" s="46" t="s">
        <v>13</v>
      </c>
      <c r="G88" s="43" t="s">
        <v>149</v>
      </c>
      <c r="H88" s="50" t="s">
        <v>66</v>
      </c>
      <c r="I88" s="42" t="str">
        <f t="shared" si="10"/>
        <v>Households' total expenditure during the 2020-2021 school year spent on education-related expenses : Yes</v>
      </c>
      <c r="J88" s="42" t="str">
        <f t="shared" si="11"/>
        <v>Households' total expenditure during the 2020-2021 school year spent on education-related expenses : YesPRL</v>
      </c>
      <c r="K88" s="44">
        <f t="shared" si="7"/>
        <v>56.1839125786084</v>
      </c>
      <c r="L88" s="50">
        <v>0.56183912578608397</v>
      </c>
    </row>
    <row r="89" spans="1:12" hidden="1" x14ac:dyDescent="0.35">
      <c r="A89" s="42" t="s">
        <v>3</v>
      </c>
      <c r="B89" s="42" t="s">
        <v>87</v>
      </c>
      <c r="C89" s="42" t="s">
        <v>86</v>
      </c>
      <c r="D89" s="42" t="s">
        <v>148</v>
      </c>
      <c r="E89" s="42" t="s">
        <v>11</v>
      </c>
      <c r="F89" s="46" t="s">
        <v>12</v>
      </c>
      <c r="G89" s="42" t="s">
        <v>145</v>
      </c>
      <c r="H89" s="65" t="s">
        <v>81</v>
      </c>
      <c r="I89" s="42" t="str">
        <f t="shared" ref="I89:I93" si="12">CONCATENATE(G89,H89)</f>
        <v>Household expenditure spent on education-related expenses (e.g. tuition, fees, transportation, etc. and including expenditures before the school year started) : Average</v>
      </c>
      <c r="J89" s="42" t="str">
        <f t="shared" ref="J89:J93" si="13">CONCATENATE(G89,H89,F89)</f>
        <v>Household expenditure spent on education-related expenses (e.g. tuition, fees, transportation, etc. and including expenditures before the school year started) : AverageLebanese</v>
      </c>
      <c r="K89" s="44">
        <f>L89</f>
        <v>25.228258962822299</v>
      </c>
      <c r="L89" s="50">
        <v>25.228258962822299</v>
      </c>
    </row>
    <row r="90" spans="1:12" hidden="1" x14ac:dyDescent="0.35">
      <c r="A90" s="42" t="s">
        <v>3</v>
      </c>
      <c r="B90" s="42" t="s">
        <v>87</v>
      </c>
      <c r="C90" s="42" t="s">
        <v>86</v>
      </c>
      <c r="D90" s="42" t="s">
        <v>148</v>
      </c>
      <c r="E90" s="42" t="s">
        <v>11</v>
      </c>
      <c r="F90" s="46" t="s">
        <v>49</v>
      </c>
      <c r="G90" s="42" t="s">
        <v>145</v>
      </c>
      <c r="H90" s="65" t="s">
        <v>81</v>
      </c>
      <c r="I90" s="42" t="str">
        <f t="shared" si="12"/>
        <v>Household expenditure spent on education-related expenses (e.g. tuition, fees, transportation, etc. and including expenditures before the school year started) : Average</v>
      </c>
      <c r="J90" s="42" t="str">
        <f t="shared" si="13"/>
        <v>Household expenditure spent on education-related expenses (e.g. tuition, fees, transportation, etc. and including expenditures before the school year started) : AverageMigrants</v>
      </c>
      <c r="K90" s="44">
        <f>L90</f>
        <v>25.461560399241701</v>
      </c>
      <c r="L90" s="50">
        <v>25.461560399241701</v>
      </c>
    </row>
    <row r="91" spans="1:12" hidden="1" x14ac:dyDescent="0.35">
      <c r="A91" s="42" t="s">
        <v>3</v>
      </c>
      <c r="B91" s="42" t="s">
        <v>87</v>
      </c>
      <c r="C91" s="42" t="s">
        <v>86</v>
      </c>
      <c r="D91" s="42" t="s">
        <v>148</v>
      </c>
      <c r="E91" s="42" t="s">
        <v>11</v>
      </c>
      <c r="F91" s="46" t="s">
        <v>13</v>
      </c>
      <c r="G91" s="42" t="s">
        <v>145</v>
      </c>
      <c r="H91" s="65" t="s">
        <v>81</v>
      </c>
      <c r="I91" s="42" t="str">
        <f t="shared" si="12"/>
        <v>Household expenditure spent on education-related expenses (e.g. tuition, fees, transportation, etc. and including expenditures before the school year started) : Average</v>
      </c>
      <c r="J91" s="42" t="str">
        <f t="shared" si="13"/>
        <v>Household expenditure spent on education-related expenses (e.g. tuition, fees, transportation, etc. and including expenditures before the school year started) : AveragePRL</v>
      </c>
      <c r="K91" s="44">
        <f>L91</f>
        <v>17.194687808902</v>
      </c>
      <c r="L91" s="50">
        <v>17.194687808902</v>
      </c>
    </row>
    <row r="92" spans="1:12" hidden="1" x14ac:dyDescent="0.35">
      <c r="A92" s="42" t="s">
        <v>3</v>
      </c>
      <c r="B92" s="42" t="s">
        <v>87</v>
      </c>
      <c r="C92" s="42" t="s">
        <v>156</v>
      </c>
      <c r="D92" s="42" t="s">
        <v>282</v>
      </c>
      <c r="E92" s="42" t="s">
        <v>11</v>
      </c>
      <c r="F92" s="46" t="s">
        <v>12</v>
      </c>
      <c r="G92" s="43" t="s">
        <v>157</v>
      </c>
      <c r="H92" s="50" t="s">
        <v>7</v>
      </c>
      <c r="I92" s="42" t="str">
        <f t="shared" si="12"/>
        <v>Enrollement in formal school for 2020-2021 year of HHs members in the age to go to school : Decline to answer</v>
      </c>
      <c r="J92" s="42" t="str">
        <f t="shared" si="13"/>
        <v>Enrollement in formal school for 2020-2021 year of HHs members in the age to go to school : Decline to answerLebanese</v>
      </c>
      <c r="K92" s="44">
        <f t="shared" si="7"/>
        <v>0.19644369875236101</v>
      </c>
      <c r="L92" s="50">
        <v>1.9644369875236102E-3</v>
      </c>
    </row>
    <row r="93" spans="1:12" hidden="1" x14ac:dyDescent="0.35">
      <c r="A93" s="42" t="s">
        <v>3</v>
      </c>
      <c r="B93" s="42" t="s">
        <v>87</v>
      </c>
      <c r="C93" s="42" t="s">
        <v>156</v>
      </c>
      <c r="D93" s="42" t="s">
        <v>282</v>
      </c>
      <c r="E93" s="42" t="s">
        <v>11</v>
      </c>
      <c r="F93" s="46" t="s">
        <v>12</v>
      </c>
      <c r="G93" s="43" t="s">
        <v>157</v>
      </c>
      <c r="H93" s="50" t="s">
        <v>8</v>
      </c>
      <c r="I93" s="42" t="str">
        <f t="shared" si="12"/>
        <v>Enrollement in formal school for 2020-2021 year of HHs members in the age to go to school : Don't know</v>
      </c>
      <c r="J93" s="42" t="str">
        <f t="shared" si="13"/>
        <v>Enrollement in formal school for 2020-2021 year of HHs members in the age to go to school : Don't knowLebanese</v>
      </c>
      <c r="K93" s="44">
        <f t="shared" si="7"/>
        <v>4.9319169996564396E-2</v>
      </c>
      <c r="L93" s="50">
        <v>4.9319169996564396E-4</v>
      </c>
    </row>
    <row r="94" spans="1:12" hidden="1" x14ac:dyDescent="0.35">
      <c r="A94" s="42" t="s">
        <v>3</v>
      </c>
      <c r="B94" s="42" t="s">
        <v>87</v>
      </c>
      <c r="C94" s="42" t="s">
        <v>156</v>
      </c>
      <c r="D94" s="42" t="s">
        <v>282</v>
      </c>
      <c r="E94" s="42" t="s">
        <v>11</v>
      </c>
      <c r="F94" s="46" t="s">
        <v>12</v>
      </c>
      <c r="G94" s="43" t="s">
        <v>157</v>
      </c>
      <c r="H94" s="50" t="s">
        <v>65</v>
      </c>
      <c r="I94" s="42" t="str">
        <f t="shared" si="10"/>
        <v>Enrollement in formal school for 2020-2021 year of HHs members in the age to go to school : No</v>
      </c>
      <c r="J94" s="42" t="str">
        <f t="shared" si="11"/>
        <v>Enrollement in formal school for 2020-2021 year of HHs members in the age to go to school : NoLebanese</v>
      </c>
      <c r="K94" s="44">
        <f t="shared" si="7"/>
        <v>12.059141508314001</v>
      </c>
      <c r="L94" s="50">
        <v>0.12059141508314</v>
      </c>
    </row>
    <row r="95" spans="1:12" hidden="1" x14ac:dyDescent="0.35">
      <c r="A95" s="42" t="s">
        <v>3</v>
      </c>
      <c r="B95" s="42" t="s">
        <v>87</v>
      </c>
      <c r="C95" s="42" t="s">
        <v>156</v>
      </c>
      <c r="D95" s="42" t="s">
        <v>282</v>
      </c>
      <c r="E95" s="42" t="s">
        <v>11</v>
      </c>
      <c r="F95" s="46" t="s">
        <v>12</v>
      </c>
      <c r="G95" s="43" t="s">
        <v>157</v>
      </c>
      <c r="H95" s="50" t="s">
        <v>66</v>
      </c>
      <c r="I95" s="42" t="str">
        <f t="shared" si="10"/>
        <v>Enrollement in formal school for 2020-2021 year of HHs members in the age to go to school : Yes</v>
      </c>
      <c r="J95" s="42" t="str">
        <f t="shared" si="11"/>
        <v>Enrollement in formal school for 2020-2021 year of HHs members in the age to go to school : YesLebanese</v>
      </c>
      <c r="K95" s="44">
        <f t="shared" si="7"/>
        <v>87.695095622937103</v>
      </c>
      <c r="L95" s="50">
        <v>0.87695095622937103</v>
      </c>
    </row>
    <row r="96" spans="1:12" hidden="1" x14ac:dyDescent="0.35">
      <c r="A96" s="42" t="s">
        <v>3</v>
      </c>
      <c r="B96" s="42" t="s">
        <v>87</v>
      </c>
      <c r="C96" s="42" t="s">
        <v>156</v>
      </c>
      <c r="D96" s="42" t="s">
        <v>282</v>
      </c>
      <c r="E96" s="42" t="s">
        <v>11</v>
      </c>
      <c r="F96" s="46" t="s">
        <v>49</v>
      </c>
      <c r="G96" s="43" t="s">
        <v>157</v>
      </c>
      <c r="H96" s="50" t="s">
        <v>7</v>
      </c>
      <c r="I96" s="42" t="str">
        <f t="shared" si="10"/>
        <v>Enrollement in formal school for 2020-2021 year of HHs members in the age to go to school : Decline to answer</v>
      </c>
      <c r="J96" s="42" t="str">
        <f t="shared" si="11"/>
        <v>Enrollement in formal school for 2020-2021 year of HHs members in the age to go to school : Decline to answerMigrants</v>
      </c>
      <c r="K96" s="44">
        <f t="shared" si="7"/>
        <v>0</v>
      </c>
      <c r="L96" s="65">
        <v>0</v>
      </c>
    </row>
    <row r="97" spans="1:12" hidden="1" x14ac:dyDescent="0.35">
      <c r="A97" s="42" t="s">
        <v>3</v>
      </c>
      <c r="B97" s="42" t="s">
        <v>87</v>
      </c>
      <c r="C97" s="42" t="s">
        <v>156</v>
      </c>
      <c r="D97" s="42" t="s">
        <v>282</v>
      </c>
      <c r="E97" s="42" t="s">
        <v>11</v>
      </c>
      <c r="F97" s="46" t="s">
        <v>49</v>
      </c>
      <c r="G97" s="43" t="s">
        <v>157</v>
      </c>
      <c r="H97" s="50" t="s">
        <v>8</v>
      </c>
      <c r="I97" s="42" t="str">
        <f t="shared" si="10"/>
        <v>Enrollement in formal school for 2020-2021 year of HHs members in the age to go to school : Don't know</v>
      </c>
      <c r="J97" s="42" t="str">
        <f t="shared" si="11"/>
        <v>Enrollement in formal school for 2020-2021 year of HHs members in the age to go to school : Don't knowMigrants</v>
      </c>
      <c r="K97" s="44">
        <f t="shared" si="7"/>
        <v>0</v>
      </c>
      <c r="L97" s="65">
        <v>0</v>
      </c>
    </row>
    <row r="98" spans="1:12" hidden="1" x14ac:dyDescent="0.35">
      <c r="A98" s="42" t="s">
        <v>3</v>
      </c>
      <c r="B98" s="42" t="s">
        <v>87</v>
      </c>
      <c r="C98" s="42" t="s">
        <v>156</v>
      </c>
      <c r="D98" s="42" t="s">
        <v>282</v>
      </c>
      <c r="E98" s="42" t="s">
        <v>11</v>
      </c>
      <c r="F98" s="46" t="s">
        <v>49</v>
      </c>
      <c r="G98" s="43" t="s">
        <v>157</v>
      </c>
      <c r="H98" s="50" t="s">
        <v>65</v>
      </c>
      <c r="I98" s="42" t="str">
        <f t="shared" si="10"/>
        <v>Enrollement in formal school for 2020-2021 year of HHs members in the age to go to school : No</v>
      </c>
      <c r="J98" s="42" t="str">
        <f t="shared" si="11"/>
        <v>Enrollement in formal school for 2020-2021 year of HHs members in the age to go to school : NoMigrants</v>
      </c>
      <c r="K98" s="44">
        <f t="shared" si="7"/>
        <v>42.577955627661701</v>
      </c>
      <c r="L98" s="50">
        <v>0.42577955627661701</v>
      </c>
    </row>
    <row r="99" spans="1:12" hidden="1" x14ac:dyDescent="0.35">
      <c r="A99" s="42" t="s">
        <v>3</v>
      </c>
      <c r="B99" s="42" t="s">
        <v>87</v>
      </c>
      <c r="C99" s="42" t="s">
        <v>156</v>
      </c>
      <c r="D99" s="42" t="s">
        <v>282</v>
      </c>
      <c r="E99" s="42" t="s">
        <v>11</v>
      </c>
      <c r="F99" s="46" t="s">
        <v>49</v>
      </c>
      <c r="G99" s="43" t="s">
        <v>157</v>
      </c>
      <c r="H99" s="50" t="s">
        <v>66</v>
      </c>
      <c r="I99" s="42" t="str">
        <f t="shared" si="10"/>
        <v>Enrollement in formal school for 2020-2021 year of HHs members in the age to go to school : Yes</v>
      </c>
      <c r="J99" s="42" t="str">
        <f t="shared" si="11"/>
        <v>Enrollement in formal school for 2020-2021 year of HHs members in the age to go to school : YesMigrants</v>
      </c>
      <c r="K99" s="44">
        <f t="shared" si="7"/>
        <v>57.422044372338299</v>
      </c>
      <c r="L99" s="50">
        <v>0.57422044372338299</v>
      </c>
    </row>
    <row r="100" spans="1:12" hidden="1" x14ac:dyDescent="0.35">
      <c r="A100" s="42" t="s">
        <v>3</v>
      </c>
      <c r="B100" s="42" t="s">
        <v>87</v>
      </c>
      <c r="C100" s="42" t="s">
        <v>156</v>
      </c>
      <c r="D100" s="42" t="s">
        <v>282</v>
      </c>
      <c r="E100" s="42" t="s">
        <v>11</v>
      </c>
      <c r="F100" s="46" t="s">
        <v>13</v>
      </c>
      <c r="G100" s="43" t="s">
        <v>157</v>
      </c>
      <c r="H100" s="50" t="s">
        <v>7</v>
      </c>
      <c r="I100" s="42" t="str">
        <f t="shared" si="10"/>
        <v>Enrollement in formal school for 2020-2021 year of HHs members in the age to go to school : Decline to answer</v>
      </c>
      <c r="J100" s="42" t="str">
        <f t="shared" si="11"/>
        <v>Enrollement in formal school for 2020-2021 year of HHs members in the age to go to school : Decline to answerPRL</v>
      </c>
      <c r="K100" s="44">
        <f t="shared" si="7"/>
        <v>0</v>
      </c>
      <c r="L100" s="65">
        <v>0</v>
      </c>
    </row>
    <row r="101" spans="1:12" hidden="1" x14ac:dyDescent="0.35">
      <c r="A101" s="42" t="s">
        <v>3</v>
      </c>
      <c r="B101" s="42" t="s">
        <v>87</v>
      </c>
      <c r="C101" s="42" t="s">
        <v>156</v>
      </c>
      <c r="D101" s="42" t="s">
        <v>282</v>
      </c>
      <c r="E101" s="42" t="s">
        <v>11</v>
      </c>
      <c r="F101" s="46" t="s">
        <v>13</v>
      </c>
      <c r="G101" s="43" t="s">
        <v>157</v>
      </c>
      <c r="H101" s="50" t="s">
        <v>8</v>
      </c>
      <c r="I101" s="42" t="str">
        <f t="shared" si="10"/>
        <v>Enrollement in formal school for 2020-2021 year of HHs members in the age to go to school : Don't know</v>
      </c>
      <c r="J101" s="42" t="str">
        <f t="shared" si="11"/>
        <v>Enrollement in formal school for 2020-2021 year of HHs members in the age to go to school : Don't knowPRL</v>
      </c>
      <c r="K101" s="44">
        <f t="shared" si="7"/>
        <v>0</v>
      </c>
      <c r="L101" s="65">
        <v>0</v>
      </c>
    </row>
    <row r="102" spans="1:12" hidden="1" x14ac:dyDescent="0.35">
      <c r="A102" s="42" t="s">
        <v>3</v>
      </c>
      <c r="B102" s="42" t="s">
        <v>87</v>
      </c>
      <c r="C102" s="42" t="s">
        <v>156</v>
      </c>
      <c r="D102" s="42" t="s">
        <v>282</v>
      </c>
      <c r="E102" s="42" t="s">
        <v>11</v>
      </c>
      <c r="F102" s="46" t="s">
        <v>13</v>
      </c>
      <c r="G102" s="43" t="s">
        <v>157</v>
      </c>
      <c r="H102" s="50" t="s">
        <v>65</v>
      </c>
      <c r="I102" s="42" t="str">
        <f t="shared" si="10"/>
        <v>Enrollement in formal school for 2020-2021 year of HHs members in the age to go to school : No</v>
      </c>
      <c r="J102" s="42" t="str">
        <f t="shared" si="11"/>
        <v>Enrollement in formal school for 2020-2021 year of HHs members in the age to go to school : NoPRL</v>
      </c>
      <c r="K102" s="44">
        <f t="shared" si="7"/>
        <v>18.921788996125301</v>
      </c>
      <c r="L102" s="50">
        <v>0.18921788996125299</v>
      </c>
    </row>
    <row r="103" spans="1:12" hidden="1" x14ac:dyDescent="0.35">
      <c r="A103" s="42" t="s">
        <v>3</v>
      </c>
      <c r="B103" s="42" t="s">
        <v>87</v>
      </c>
      <c r="C103" s="42" t="s">
        <v>156</v>
      </c>
      <c r="D103" s="42" t="s">
        <v>282</v>
      </c>
      <c r="E103" s="42" t="s">
        <v>11</v>
      </c>
      <c r="F103" s="46" t="s">
        <v>13</v>
      </c>
      <c r="G103" s="43" t="s">
        <v>157</v>
      </c>
      <c r="H103" s="50" t="s">
        <v>66</v>
      </c>
      <c r="I103" s="45" t="str">
        <f t="shared" si="10"/>
        <v>Enrollement in formal school for 2020-2021 year of HHs members in the age to go to school : Yes</v>
      </c>
      <c r="J103" s="45" t="str">
        <f t="shared" si="11"/>
        <v>Enrollement in formal school for 2020-2021 year of HHs members in the age to go to school : YesPRL</v>
      </c>
      <c r="K103" s="44">
        <f t="shared" si="7"/>
        <v>81.078211003874699</v>
      </c>
      <c r="L103" s="50">
        <v>0.81078211003874701</v>
      </c>
    </row>
    <row r="104" spans="1:12" hidden="1" x14ac:dyDescent="0.35">
      <c r="A104" s="42" t="s">
        <v>3</v>
      </c>
      <c r="B104" s="42" t="s">
        <v>87</v>
      </c>
      <c r="C104" s="42" t="s">
        <v>187</v>
      </c>
      <c r="D104" s="42" t="s">
        <v>283</v>
      </c>
      <c r="E104" s="42" t="s">
        <v>11</v>
      </c>
      <c r="F104" s="46" t="s">
        <v>12</v>
      </c>
      <c r="G104" s="43" t="s">
        <v>169</v>
      </c>
      <c r="H104" s="50" t="s">
        <v>163</v>
      </c>
      <c r="I104" s="45" t="str">
        <f t="shared" ref="I104:I131" si="14">CONCATENATE(G104,H104)</f>
        <v>Type of formal school where individual in age to go to school are enrolled : Public school</v>
      </c>
      <c r="J104" s="45" t="str">
        <f t="shared" ref="J104:J131" si="15">CONCATENATE(G104,H104,F104)</f>
        <v>Type of formal school where individual in age to go to school are enrolled : Public schoolLebanese</v>
      </c>
      <c r="K104" s="44">
        <f t="shared" si="7"/>
        <v>50.646312461774798</v>
      </c>
      <c r="L104" s="50">
        <v>0.50646312461774801</v>
      </c>
    </row>
    <row r="105" spans="1:12" hidden="1" x14ac:dyDescent="0.35">
      <c r="A105" s="42" t="s">
        <v>3</v>
      </c>
      <c r="B105" s="42" t="s">
        <v>87</v>
      </c>
      <c r="C105" s="42" t="s">
        <v>187</v>
      </c>
      <c r="D105" s="42" t="s">
        <v>283</v>
      </c>
      <c r="E105" s="42" t="s">
        <v>11</v>
      </c>
      <c r="F105" s="46" t="s">
        <v>12</v>
      </c>
      <c r="G105" s="43" t="s">
        <v>169</v>
      </c>
      <c r="H105" s="50" t="s">
        <v>164</v>
      </c>
      <c r="I105" s="45" t="str">
        <f t="shared" si="14"/>
        <v>Type of formal school where individual in age to go to school are enrolled : Private school</v>
      </c>
      <c r="J105" s="45" t="str">
        <f t="shared" si="15"/>
        <v>Type of formal school where individual in age to go to school are enrolled : Private schoolLebanese</v>
      </c>
      <c r="K105" s="44">
        <f t="shared" si="7"/>
        <v>40.113628474686301</v>
      </c>
      <c r="L105" s="50">
        <v>0.40113628474686303</v>
      </c>
    </row>
    <row r="106" spans="1:12" hidden="1" x14ac:dyDescent="0.35">
      <c r="A106" s="42" t="s">
        <v>3</v>
      </c>
      <c r="B106" s="42" t="s">
        <v>87</v>
      </c>
      <c r="C106" s="42" t="s">
        <v>187</v>
      </c>
      <c r="D106" s="42" t="s">
        <v>283</v>
      </c>
      <c r="E106" s="42" t="s">
        <v>11</v>
      </c>
      <c r="F106" s="46" t="s">
        <v>12</v>
      </c>
      <c r="G106" s="43" t="s">
        <v>169</v>
      </c>
      <c r="H106" s="50" t="s">
        <v>165</v>
      </c>
      <c r="I106" s="45" t="str">
        <f t="shared" si="14"/>
        <v>Type of formal school where individual in age to go to school are enrolled : Semi-private school</v>
      </c>
      <c r="J106" s="45" t="str">
        <f t="shared" si="15"/>
        <v>Type of formal school where individual in age to go to school are enrolled : Semi-private schoolLebanese</v>
      </c>
      <c r="K106" s="44">
        <f t="shared" si="7"/>
        <v>4.1292643430746105</v>
      </c>
      <c r="L106" s="50">
        <v>4.1292643430746102E-2</v>
      </c>
    </row>
    <row r="107" spans="1:12" hidden="1" x14ac:dyDescent="0.35">
      <c r="A107" s="42" t="s">
        <v>3</v>
      </c>
      <c r="B107" s="42" t="s">
        <v>87</v>
      </c>
      <c r="C107" s="42" t="s">
        <v>187</v>
      </c>
      <c r="D107" s="42" t="s">
        <v>283</v>
      </c>
      <c r="E107" s="42" t="s">
        <v>11</v>
      </c>
      <c r="F107" s="46" t="s">
        <v>12</v>
      </c>
      <c r="G107" s="43" t="s">
        <v>169</v>
      </c>
      <c r="H107" s="50" t="s">
        <v>166</v>
      </c>
      <c r="I107" s="45" t="str">
        <f t="shared" si="14"/>
        <v>Type of formal school where individual in age to go to school are enrolled : UNRWA</v>
      </c>
      <c r="J107" s="45" t="str">
        <f t="shared" si="15"/>
        <v>Type of formal school where individual in age to go to school are enrolled : UNRWALebanese</v>
      </c>
      <c r="K107" s="44">
        <f t="shared" si="7"/>
        <v>0.58348258029338695</v>
      </c>
      <c r="L107" s="50">
        <v>5.8348258029338696E-3</v>
      </c>
    </row>
    <row r="108" spans="1:12" hidden="1" x14ac:dyDescent="0.35">
      <c r="A108" s="42" t="s">
        <v>3</v>
      </c>
      <c r="B108" s="42" t="s">
        <v>87</v>
      </c>
      <c r="C108" s="42" t="s">
        <v>187</v>
      </c>
      <c r="D108" s="42" t="s">
        <v>283</v>
      </c>
      <c r="E108" s="42" t="s">
        <v>11</v>
      </c>
      <c r="F108" s="46" t="s">
        <v>12</v>
      </c>
      <c r="G108" s="43" t="s">
        <v>169</v>
      </c>
      <c r="H108" s="50" t="s">
        <v>167</v>
      </c>
      <c r="I108" s="45" t="str">
        <f t="shared" si="14"/>
        <v>Type of formal school where individual in age to go to school are enrolled : Public TVET (15-18 year olds only)</v>
      </c>
      <c r="J108" s="45" t="str">
        <f t="shared" si="15"/>
        <v>Type of formal school where individual in age to go to school are enrolled : Public TVET (15-18 year olds only)Lebanese</v>
      </c>
      <c r="K108" s="44">
        <f t="shared" si="7"/>
        <v>2.2058430426392199</v>
      </c>
      <c r="L108" s="50">
        <v>2.20584304263922E-2</v>
      </c>
    </row>
    <row r="109" spans="1:12" hidden="1" x14ac:dyDescent="0.35">
      <c r="A109" s="42" t="s">
        <v>3</v>
      </c>
      <c r="B109" s="42" t="s">
        <v>87</v>
      </c>
      <c r="C109" s="42" t="s">
        <v>187</v>
      </c>
      <c r="D109" s="42" t="s">
        <v>283</v>
      </c>
      <c r="E109" s="42" t="s">
        <v>11</v>
      </c>
      <c r="F109" s="46" t="s">
        <v>12</v>
      </c>
      <c r="G109" s="43" t="s">
        <v>169</v>
      </c>
      <c r="H109" s="50" t="s">
        <v>168</v>
      </c>
      <c r="I109" s="45" t="str">
        <f t="shared" si="14"/>
        <v>Type of formal school where individual in age to go to school are enrolled : Private TVET (15-18 year olds only)</v>
      </c>
      <c r="J109" s="45" t="str">
        <f t="shared" si="15"/>
        <v>Type of formal school where individual in age to go to school are enrolled : Private TVET (15-18 year olds only)Lebanese</v>
      </c>
      <c r="K109" s="44">
        <f t="shared" si="7"/>
        <v>1.1647811136750501</v>
      </c>
      <c r="L109" s="50">
        <v>1.1647811136750501E-2</v>
      </c>
    </row>
    <row r="110" spans="1:12" hidden="1" x14ac:dyDescent="0.35">
      <c r="A110" s="42" t="s">
        <v>3</v>
      </c>
      <c r="B110" s="42" t="s">
        <v>87</v>
      </c>
      <c r="C110" s="42" t="s">
        <v>187</v>
      </c>
      <c r="D110" s="42" t="s">
        <v>283</v>
      </c>
      <c r="E110" s="42" t="s">
        <v>11</v>
      </c>
      <c r="F110" s="46" t="s">
        <v>12</v>
      </c>
      <c r="G110" s="43" t="s">
        <v>169</v>
      </c>
      <c r="H110" s="50" t="s">
        <v>9</v>
      </c>
      <c r="I110" s="45" t="str">
        <f t="shared" si="14"/>
        <v>Type of formal school where individual in age to go to school are enrolled : Other</v>
      </c>
      <c r="J110" s="45" t="str">
        <f t="shared" si="15"/>
        <v>Type of formal school where individual in age to go to school are enrolled : OtherLebanese</v>
      </c>
      <c r="K110" s="44">
        <f t="shared" si="7"/>
        <v>1.17416562451586</v>
      </c>
      <c r="L110" s="50">
        <v>1.17416562451586E-2</v>
      </c>
    </row>
    <row r="111" spans="1:12" hidden="1" x14ac:dyDescent="0.35">
      <c r="A111" s="42" t="s">
        <v>3</v>
      </c>
      <c r="B111" s="42" t="s">
        <v>87</v>
      </c>
      <c r="C111" s="42" t="s">
        <v>187</v>
      </c>
      <c r="D111" s="42" t="s">
        <v>283</v>
      </c>
      <c r="E111" s="42" t="s">
        <v>11</v>
      </c>
      <c r="F111" s="46" t="s">
        <v>12</v>
      </c>
      <c r="G111" s="43" t="s">
        <v>169</v>
      </c>
      <c r="H111" s="50" t="s">
        <v>8</v>
      </c>
      <c r="I111" s="45" t="str">
        <f t="shared" si="14"/>
        <v>Type of formal school where individual in age to go to school are enrolled : Don't know</v>
      </c>
      <c r="J111" s="45" t="str">
        <f t="shared" si="15"/>
        <v>Type of formal school where individual in age to go to school are enrolled : Don't knowLebanese</v>
      </c>
      <c r="K111" s="44">
        <f t="shared" si="7"/>
        <v>0.190863105106377</v>
      </c>
      <c r="L111" s="50">
        <v>1.90863105106377E-3</v>
      </c>
    </row>
    <row r="112" spans="1:12" hidden="1" x14ac:dyDescent="0.35">
      <c r="A112" s="42" t="s">
        <v>3</v>
      </c>
      <c r="B112" s="42" t="s">
        <v>87</v>
      </c>
      <c r="C112" s="42" t="s">
        <v>187</v>
      </c>
      <c r="D112" s="42" t="s">
        <v>283</v>
      </c>
      <c r="E112" s="42" t="s">
        <v>11</v>
      </c>
      <c r="F112" s="46" t="s">
        <v>12</v>
      </c>
      <c r="G112" s="43" t="s">
        <v>169</v>
      </c>
      <c r="H112" s="50" t="s">
        <v>7</v>
      </c>
      <c r="I112" s="45" t="str">
        <f t="shared" si="14"/>
        <v>Type of formal school where individual in age to go to school are enrolled : Decline to answer</v>
      </c>
      <c r="J112" s="45" t="str">
        <f t="shared" si="15"/>
        <v>Type of formal school where individual in age to go to school are enrolled : Decline to answerLebanese</v>
      </c>
      <c r="K112" s="44">
        <f t="shared" si="7"/>
        <v>7.925479291253491E-3</v>
      </c>
      <c r="L112" s="50">
        <v>7.9254792912534903E-5</v>
      </c>
    </row>
    <row r="113" spans="1:12" hidden="1" x14ac:dyDescent="0.35">
      <c r="A113" s="42" t="s">
        <v>3</v>
      </c>
      <c r="B113" s="42" t="s">
        <v>87</v>
      </c>
      <c r="C113" s="42" t="s">
        <v>187</v>
      </c>
      <c r="D113" s="42" t="s">
        <v>283</v>
      </c>
      <c r="E113" s="42" t="s">
        <v>11</v>
      </c>
      <c r="F113" s="46" t="s">
        <v>49</v>
      </c>
      <c r="G113" s="43" t="s">
        <v>169</v>
      </c>
      <c r="H113" s="50" t="s">
        <v>163</v>
      </c>
      <c r="I113" s="45" t="str">
        <f t="shared" si="14"/>
        <v>Type of formal school where individual in age to go to school are enrolled : Public school</v>
      </c>
      <c r="J113" s="45" t="str">
        <f t="shared" si="15"/>
        <v>Type of formal school where individual in age to go to school are enrolled : Public schoolMigrants</v>
      </c>
      <c r="K113" s="44">
        <f t="shared" ref="K113:K174" si="16">L113*100</f>
        <v>60.951351893905304</v>
      </c>
      <c r="L113" s="50">
        <v>0.60951351893905303</v>
      </c>
    </row>
    <row r="114" spans="1:12" hidden="1" x14ac:dyDescent="0.35">
      <c r="A114" s="42" t="s">
        <v>3</v>
      </c>
      <c r="B114" s="42" t="s">
        <v>87</v>
      </c>
      <c r="C114" s="42" t="s">
        <v>187</v>
      </c>
      <c r="D114" s="42" t="s">
        <v>283</v>
      </c>
      <c r="E114" s="42" t="s">
        <v>11</v>
      </c>
      <c r="F114" s="46" t="s">
        <v>49</v>
      </c>
      <c r="G114" s="43" t="s">
        <v>169</v>
      </c>
      <c r="H114" s="50" t="s">
        <v>164</v>
      </c>
      <c r="I114" s="45" t="str">
        <f t="shared" si="14"/>
        <v>Type of formal school where individual in age to go to school are enrolled : Private school</v>
      </c>
      <c r="J114" s="45" t="str">
        <f t="shared" si="15"/>
        <v>Type of formal school where individual in age to go to school are enrolled : Private schoolMigrants</v>
      </c>
      <c r="K114" s="44">
        <f t="shared" si="16"/>
        <v>25.109622562332401</v>
      </c>
      <c r="L114" s="50">
        <v>0.25109622562332401</v>
      </c>
    </row>
    <row r="115" spans="1:12" hidden="1" x14ac:dyDescent="0.35">
      <c r="A115" s="42" t="s">
        <v>3</v>
      </c>
      <c r="B115" s="42" t="s">
        <v>87</v>
      </c>
      <c r="C115" s="42" t="s">
        <v>187</v>
      </c>
      <c r="D115" s="42" t="s">
        <v>283</v>
      </c>
      <c r="E115" s="42" t="s">
        <v>11</v>
      </c>
      <c r="F115" s="46" t="s">
        <v>49</v>
      </c>
      <c r="G115" s="43" t="s">
        <v>169</v>
      </c>
      <c r="H115" s="50" t="s">
        <v>165</v>
      </c>
      <c r="I115" s="45" t="str">
        <f t="shared" si="14"/>
        <v>Type of formal school where individual in age to go to school are enrolled : Semi-private school</v>
      </c>
      <c r="J115" s="45" t="str">
        <f t="shared" si="15"/>
        <v>Type of formal school where individual in age to go to school are enrolled : Semi-private schoolMigrants</v>
      </c>
      <c r="K115" s="44">
        <f t="shared" si="16"/>
        <v>2.7349471041899402</v>
      </c>
      <c r="L115" s="50">
        <v>2.7349471041899401E-2</v>
      </c>
    </row>
    <row r="116" spans="1:12" hidden="1" x14ac:dyDescent="0.35">
      <c r="A116" s="42" t="s">
        <v>3</v>
      </c>
      <c r="B116" s="42" t="s">
        <v>87</v>
      </c>
      <c r="C116" s="42" t="s">
        <v>187</v>
      </c>
      <c r="D116" s="42" t="s">
        <v>283</v>
      </c>
      <c r="E116" s="42" t="s">
        <v>11</v>
      </c>
      <c r="F116" s="46" t="s">
        <v>49</v>
      </c>
      <c r="G116" s="43" t="s">
        <v>169</v>
      </c>
      <c r="H116" s="50" t="s">
        <v>166</v>
      </c>
      <c r="I116" s="45" t="str">
        <f t="shared" si="14"/>
        <v>Type of formal school where individual in age to go to school are enrolled : UNRWA</v>
      </c>
      <c r="J116" s="45" t="str">
        <f t="shared" si="15"/>
        <v>Type of formal school where individual in age to go to school are enrolled : UNRWAMigrants</v>
      </c>
      <c r="K116" s="44">
        <f t="shared" si="16"/>
        <v>11.204078439572299</v>
      </c>
      <c r="L116" s="50">
        <v>0.112040784395723</v>
      </c>
    </row>
    <row r="117" spans="1:12" hidden="1" x14ac:dyDescent="0.35">
      <c r="A117" s="42" t="s">
        <v>3</v>
      </c>
      <c r="B117" s="42" t="s">
        <v>87</v>
      </c>
      <c r="C117" s="42" t="s">
        <v>187</v>
      </c>
      <c r="D117" s="42" t="s">
        <v>283</v>
      </c>
      <c r="E117" s="42" t="s">
        <v>11</v>
      </c>
      <c r="F117" s="46" t="s">
        <v>49</v>
      </c>
      <c r="G117" s="43" t="s">
        <v>169</v>
      </c>
      <c r="H117" s="50" t="s">
        <v>167</v>
      </c>
      <c r="I117" s="45" t="str">
        <f t="shared" si="14"/>
        <v>Type of formal school where individual in age to go to school are enrolled : Public TVET (15-18 year olds only)</v>
      </c>
      <c r="J117" s="45" t="str">
        <f t="shared" si="15"/>
        <v>Type of formal school where individual in age to go to school are enrolled : Public TVET (15-18 year olds only)Migrants</v>
      </c>
      <c r="K117" s="44">
        <f t="shared" si="16"/>
        <v>1.11022302462516E-14</v>
      </c>
      <c r="L117" s="50">
        <v>1.11022302462516E-16</v>
      </c>
    </row>
    <row r="118" spans="1:12" hidden="1" x14ac:dyDescent="0.35">
      <c r="A118" s="42" t="s">
        <v>3</v>
      </c>
      <c r="B118" s="42" t="s">
        <v>87</v>
      </c>
      <c r="C118" s="42" t="s">
        <v>187</v>
      </c>
      <c r="D118" s="42" t="s">
        <v>283</v>
      </c>
      <c r="E118" s="42" t="s">
        <v>11</v>
      </c>
      <c r="F118" s="46" t="s">
        <v>49</v>
      </c>
      <c r="G118" s="43" t="s">
        <v>169</v>
      </c>
      <c r="H118" s="50" t="s">
        <v>168</v>
      </c>
      <c r="I118" s="45" t="str">
        <f t="shared" si="14"/>
        <v>Type of formal school where individual in age to go to school are enrolled : Private TVET (15-18 year olds only)</v>
      </c>
      <c r="J118" s="45" t="str">
        <f t="shared" si="15"/>
        <v>Type of formal school where individual in age to go to school are enrolled : Private TVET (15-18 year olds only)Migrants</v>
      </c>
      <c r="K118" s="44">
        <f t="shared" si="16"/>
        <v>1.11022302462516E-14</v>
      </c>
      <c r="L118" s="50">
        <v>1.11022302462516E-16</v>
      </c>
    </row>
    <row r="119" spans="1:12" hidden="1" x14ac:dyDescent="0.35">
      <c r="A119" s="42" t="s">
        <v>3</v>
      </c>
      <c r="B119" s="42" t="s">
        <v>87</v>
      </c>
      <c r="C119" s="42" t="s">
        <v>187</v>
      </c>
      <c r="D119" s="42" t="s">
        <v>283</v>
      </c>
      <c r="E119" s="42" t="s">
        <v>11</v>
      </c>
      <c r="F119" s="46" t="s">
        <v>49</v>
      </c>
      <c r="G119" s="43" t="s">
        <v>169</v>
      </c>
      <c r="H119" s="50" t="s">
        <v>9</v>
      </c>
      <c r="I119" s="45" t="str">
        <f t="shared" si="14"/>
        <v>Type of formal school where individual in age to go to school are enrolled : Other</v>
      </c>
      <c r="J119" s="45" t="str">
        <f t="shared" si="15"/>
        <v>Type of formal school where individual in age to go to school are enrolled : OtherMigrants</v>
      </c>
      <c r="K119" s="44">
        <f t="shared" si="16"/>
        <v>1.11022302462516E-14</v>
      </c>
      <c r="L119" s="50">
        <v>1.11022302462516E-16</v>
      </c>
    </row>
    <row r="120" spans="1:12" hidden="1" x14ac:dyDescent="0.35">
      <c r="A120" s="42" t="s">
        <v>3</v>
      </c>
      <c r="B120" s="42" t="s">
        <v>87</v>
      </c>
      <c r="C120" s="42" t="s">
        <v>187</v>
      </c>
      <c r="D120" s="42" t="s">
        <v>283</v>
      </c>
      <c r="E120" s="42" t="s">
        <v>11</v>
      </c>
      <c r="F120" s="46" t="s">
        <v>49</v>
      </c>
      <c r="G120" s="43" t="s">
        <v>169</v>
      </c>
      <c r="H120" s="50" t="s">
        <v>8</v>
      </c>
      <c r="I120" s="45" t="str">
        <f t="shared" si="14"/>
        <v>Type of formal school where individual in age to go to school are enrolled : Don't know</v>
      </c>
      <c r="J120" s="45" t="str">
        <f t="shared" si="15"/>
        <v>Type of formal school where individual in age to go to school are enrolled : Don't knowMigrants</v>
      </c>
      <c r="K120" s="44">
        <f t="shared" si="16"/>
        <v>1.11022302462516E-14</v>
      </c>
      <c r="L120" s="50">
        <v>1.11022302462516E-16</v>
      </c>
    </row>
    <row r="121" spans="1:12" hidden="1" x14ac:dyDescent="0.35">
      <c r="A121" s="42" t="s">
        <v>3</v>
      </c>
      <c r="B121" s="42" t="s">
        <v>87</v>
      </c>
      <c r="C121" s="42" t="s">
        <v>187</v>
      </c>
      <c r="D121" s="42" t="s">
        <v>283</v>
      </c>
      <c r="E121" s="42" t="s">
        <v>11</v>
      </c>
      <c r="F121" s="46" t="s">
        <v>49</v>
      </c>
      <c r="G121" s="43" t="s">
        <v>169</v>
      </c>
      <c r="H121" s="50" t="s">
        <v>7</v>
      </c>
      <c r="I121" s="45" t="str">
        <f t="shared" si="14"/>
        <v>Type of formal school where individual in age to go to school are enrolled : Decline to answer</v>
      </c>
      <c r="J121" s="45" t="str">
        <f t="shared" si="15"/>
        <v>Type of formal school where individual in age to go to school are enrolled : Decline to answerMigrants</v>
      </c>
      <c r="K121" s="44">
        <f t="shared" si="16"/>
        <v>1.11022302462516E-14</v>
      </c>
      <c r="L121" s="50">
        <v>1.11022302462516E-16</v>
      </c>
    </row>
    <row r="122" spans="1:12" hidden="1" x14ac:dyDescent="0.35">
      <c r="A122" s="42" t="s">
        <v>3</v>
      </c>
      <c r="B122" s="42" t="s">
        <v>87</v>
      </c>
      <c r="C122" s="42" t="s">
        <v>187</v>
      </c>
      <c r="D122" s="42" t="s">
        <v>283</v>
      </c>
      <c r="E122" s="42" t="s">
        <v>11</v>
      </c>
      <c r="F122" s="46" t="s">
        <v>13</v>
      </c>
      <c r="G122" s="43" t="s">
        <v>169</v>
      </c>
      <c r="H122" s="50" t="s">
        <v>163</v>
      </c>
      <c r="I122" s="45" t="str">
        <f t="shared" si="14"/>
        <v>Type of formal school where individual in age to go to school are enrolled : Public school</v>
      </c>
      <c r="J122" s="45" t="str">
        <f t="shared" si="15"/>
        <v>Type of formal school where individual in age to go to school are enrolled : Public schoolPRL</v>
      </c>
      <c r="K122" s="44">
        <f t="shared" si="16"/>
        <v>18.5510115050199</v>
      </c>
      <c r="L122" s="50">
        <v>0.18551011505019899</v>
      </c>
    </row>
    <row r="123" spans="1:12" hidden="1" x14ac:dyDescent="0.35">
      <c r="A123" s="42" t="s">
        <v>3</v>
      </c>
      <c r="B123" s="42" t="s">
        <v>87</v>
      </c>
      <c r="C123" s="42" t="s">
        <v>187</v>
      </c>
      <c r="D123" s="42" t="s">
        <v>283</v>
      </c>
      <c r="E123" s="42" t="s">
        <v>11</v>
      </c>
      <c r="F123" s="46" t="s">
        <v>13</v>
      </c>
      <c r="G123" s="43" t="s">
        <v>169</v>
      </c>
      <c r="H123" s="50" t="s">
        <v>164</v>
      </c>
      <c r="I123" s="45" t="str">
        <f t="shared" si="14"/>
        <v>Type of formal school where individual in age to go to school are enrolled : Private school</v>
      </c>
      <c r="J123" s="45" t="str">
        <f t="shared" si="15"/>
        <v>Type of formal school where individual in age to go to school are enrolled : Private schoolPRL</v>
      </c>
      <c r="K123" s="44">
        <f t="shared" si="16"/>
        <v>13.607554593951901</v>
      </c>
      <c r="L123" s="50">
        <v>0.13607554593951901</v>
      </c>
    </row>
    <row r="124" spans="1:12" hidden="1" x14ac:dyDescent="0.35">
      <c r="A124" s="42" t="s">
        <v>3</v>
      </c>
      <c r="B124" s="42" t="s">
        <v>87</v>
      </c>
      <c r="C124" s="42" t="s">
        <v>187</v>
      </c>
      <c r="D124" s="42" t="s">
        <v>283</v>
      </c>
      <c r="E124" s="42" t="s">
        <v>11</v>
      </c>
      <c r="F124" s="46" t="s">
        <v>13</v>
      </c>
      <c r="G124" s="43" t="s">
        <v>169</v>
      </c>
      <c r="H124" s="50" t="s">
        <v>165</v>
      </c>
      <c r="I124" s="45" t="str">
        <f t="shared" si="14"/>
        <v>Type of formal school where individual in age to go to school are enrolled : Semi-private school</v>
      </c>
      <c r="J124" s="45" t="str">
        <f t="shared" si="15"/>
        <v>Type of formal school where individual in age to go to school are enrolled : Semi-private schoolPRL</v>
      </c>
      <c r="K124" s="44">
        <f t="shared" si="16"/>
        <v>2.4546515905217898</v>
      </c>
      <c r="L124" s="50">
        <v>2.4546515905217899E-2</v>
      </c>
    </row>
    <row r="125" spans="1:12" hidden="1" x14ac:dyDescent="0.35">
      <c r="A125" s="42" t="s">
        <v>3</v>
      </c>
      <c r="B125" s="42" t="s">
        <v>87</v>
      </c>
      <c r="C125" s="42" t="s">
        <v>187</v>
      </c>
      <c r="D125" s="42" t="s">
        <v>283</v>
      </c>
      <c r="E125" s="42" t="s">
        <v>11</v>
      </c>
      <c r="F125" s="46" t="s">
        <v>13</v>
      </c>
      <c r="G125" s="43" t="s">
        <v>169</v>
      </c>
      <c r="H125" s="50" t="s">
        <v>166</v>
      </c>
      <c r="I125" s="45" t="str">
        <f t="shared" si="14"/>
        <v>Type of formal school where individual in age to go to school are enrolled : UNRWA</v>
      </c>
      <c r="J125" s="45" t="str">
        <f t="shared" si="15"/>
        <v>Type of formal school where individual in age to go to school are enrolled : UNRWAPRL</v>
      </c>
      <c r="K125" s="44">
        <f t="shared" si="16"/>
        <v>60.031865967918499</v>
      </c>
      <c r="L125" s="50">
        <v>0.60031865967918496</v>
      </c>
    </row>
    <row r="126" spans="1:12" hidden="1" x14ac:dyDescent="0.35">
      <c r="A126" s="42" t="s">
        <v>3</v>
      </c>
      <c r="B126" s="42" t="s">
        <v>87</v>
      </c>
      <c r="C126" s="42" t="s">
        <v>187</v>
      </c>
      <c r="D126" s="42" t="s">
        <v>283</v>
      </c>
      <c r="E126" s="42" t="s">
        <v>11</v>
      </c>
      <c r="F126" s="46" t="s">
        <v>13</v>
      </c>
      <c r="G126" s="43" t="s">
        <v>169</v>
      </c>
      <c r="H126" s="50" t="s">
        <v>167</v>
      </c>
      <c r="I126" s="45" t="str">
        <f t="shared" si="14"/>
        <v>Type of formal school where individual in age to go to school are enrolled : Public TVET (15-18 year olds only)</v>
      </c>
      <c r="J126" s="45" t="str">
        <f t="shared" si="15"/>
        <v>Type of formal school where individual in age to go to school are enrolled : Public TVET (15-18 year olds only)PRL</v>
      </c>
      <c r="K126" s="44">
        <f t="shared" si="16"/>
        <v>2.6128562215820099</v>
      </c>
      <c r="L126" s="50">
        <v>2.6128562215820099E-2</v>
      </c>
    </row>
    <row r="127" spans="1:12" hidden="1" x14ac:dyDescent="0.35">
      <c r="A127" s="42" t="s">
        <v>3</v>
      </c>
      <c r="B127" s="42" t="s">
        <v>87</v>
      </c>
      <c r="C127" s="42" t="s">
        <v>187</v>
      </c>
      <c r="D127" s="42" t="s">
        <v>283</v>
      </c>
      <c r="E127" s="42" t="s">
        <v>11</v>
      </c>
      <c r="F127" s="46" t="s">
        <v>13</v>
      </c>
      <c r="G127" s="43" t="s">
        <v>169</v>
      </c>
      <c r="H127" s="50" t="s">
        <v>168</v>
      </c>
      <c r="I127" s="45" t="str">
        <f t="shared" si="14"/>
        <v>Type of formal school where individual in age to go to school are enrolled : Private TVET (15-18 year olds only)</v>
      </c>
      <c r="J127" s="45" t="str">
        <f t="shared" si="15"/>
        <v>Type of formal school where individual in age to go to school are enrolled : Private TVET (15-18 year olds only)PRL</v>
      </c>
      <c r="K127" s="44">
        <f t="shared" si="16"/>
        <v>1.11945308600029</v>
      </c>
      <c r="L127" s="50">
        <v>1.11945308600029E-2</v>
      </c>
    </row>
    <row r="128" spans="1:12" hidden="1" x14ac:dyDescent="0.35">
      <c r="A128" s="42" t="s">
        <v>3</v>
      </c>
      <c r="B128" s="42" t="s">
        <v>87</v>
      </c>
      <c r="C128" s="42" t="s">
        <v>187</v>
      </c>
      <c r="D128" s="42" t="s">
        <v>283</v>
      </c>
      <c r="E128" s="42" t="s">
        <v>11</v>
      </c>
      <c r="F128" s="46" t="s">
        <v>13</v>
      </c>
      <c r="G128" s="43" t="s">
        <v>169</v>
      </c>
      <c r="H128" s="50" t="s">
        <v>9</v>
      </c>
      <c r="I128" s="45" t="str">
        <f t="shared" si="14"/>
        <v>Type of formal school where individual in age to go to school are enrolled : Other</v>
      </c>
      <c r="J128" s="45" t="str">
        <f t="shared" si="15"/>
        <v>Type of formal school where individual in age to go to school are enrolled : OtherPRL</v>
      </c>
      <c r="K128" s="44">
        <f t="shared" si="16"/>
        <v>1.4553744289756099</v>
      </c>
      <c r="L128" s="50">
        <v>1.45537442897561E-2</v>
      </c>
    </row>
    <row r="129" spans="1:12" hidden="1" x14ac:dyDescent="0.35">
      <c r="A129" s="42" t="s">
        <v>3</v>
      </c>
      <c r="B129" s="42" t="s">
        <v>87</v>
      </c>
      <c r="C129" s="42" t="s">
        <v>187</v>
      </c>
      <c r="D129" s="42" t="s">
        <v>283</v>
      </c>
      <c r="E129" s="42" t="s">
        <v>11</v>
      </c>
      <c r="F129" s="46" t="s">
        <v>13</v>
      </c>
      <c r="G129" s="43" t="s">
        <v>169</v>
      </c>
      <c r="H129" s="50" t="s">
        <v>8</v>
      </c>
      <c r="I129" s="45" t="str">
        <f t="shared" si="14"/>
        <v>Type of formal school where individual in age to go to school are enrolled : Don't know</v>
      </c>
      <c r="J129" s="45" t="str">
        <f t="shared" si="15"/>
        <v>Type of formal school where individual in age to go to school are enrolled : Don't knowPRL</v>
      </c>
      <c r="K129" s="44">
        <f t="shared" si="16"/>
        <v>0</v>
      </c>
      <c r="L129" s="50">
        <v>0</v>
      </c>
    </row>
    <row r="130" spans="1:12" hidden="1" x14ac:dyDescent="0.35">
      <c r="A130" s="42" t="s">
        <v>3</v>
      </c>
      <c r="B130" s="42" t="s">
        <v>87</v>
      </c>
      <c r="C130" s="42" t="s">
        <v>187</v>
      </c>
      <c r="D130" s="42" t="s">
        <v>283</v>
      </c>
      <c r="E130" s="42" t="s">
        <v>11</v>
      </c>
      <c r="F130" s="46" t="s">
        <v>13</v>
      </c>
      <c r="G130" s="43" t="s">
        <v>169</v>
      </c>
      <c r="H130" s="50" t="s">
        <v>7</v>
      </c>
      <c r="I130" s="45" t="str">
        <f t="shared" si="14"/>
        <v>Type of formal school where individual in age to go to school are enrolled : Decline to answer</v>
      </c>
      <c r="J130" s="45" t="str">
        <f t="shared" si="15"/>
        <v>Type of formal school where individual in age to go to school are enrolled : Decline to answerPRL</v>
      </c>
      <c r="K130" s="44">
        <f t="shared" si="16"/>
        <v>0.44528060893754207</v>
      </c>
      <c r="L130" s="50">
        <v>4.4528060893754204E-3</v>
      </c>
    </row>
    <row r="131" spans="1:12" hidden="1" x14ac:dyDescent="0.35">
      <c r="A131" s="42" t="s">
        <v>3</v>
      </c>
      <c r="B131" s="42" t="s">
        <v>87</v>
      </c>
      <c r="C131" s="42" t="s">
        <v>188</v>
      </c>
      <c r="D131" s="42" t="s">
        <v>283</v>
      </c>
      <c r="E131" s="42" t="s">
        <v>11</v>
      </c>
      <c r="F131" s="46" t="s">
        <v>12</v>
      </c>
      <c r="G131" s="43" t="s">
        <v>180</v>
      </c>
      <c r="H131" s="50" t="s">
        <v>7</v>
      </c>
      <c r="I131" s="45" t="str">
        <f t="shared" si="14"/>
        <v>Individuals attending regularly (at least 4 days per week) schools when opened (2020-2021 school year) : Decline to answer</v>
      </c>
      <c r="J131" s="45" t="str">
        <f t="shared" si="15"/>
        <v>Individuals attending regularly (at least 4 days per week) schools when opened (2020-2021 school year) : Decline to answerLebanese</v>
      </c>
      <c r="K131" s="44">
        <f t="shared" si="16"/>
        <v>2.86453662635274E-2</v>
      </c>
      <c r="L131" s="50">
        <v>2.8645366263527401E-4</v>
      </c>
    </row>
    <row r="132" spans="1:12" hidden="1" x14ac:dyDescent="0.35">
      <c r="A132" s="42" t="s">
        <v>3</v>
      </c>
      <c r="B132" s="42" t="s">
        <v>87</v>
      </c>
      <c r="C132" s="42" t="s">
        <v>188</v>
      </c>
      <c r="D132" s="42" t="s">
        <v>283</v>
      </c>
      <c r="E132" s="42" t="s">
        <v>11</v>
      </c>
      <c r="F132" s="46" t="s">
        <v>12</v>
      </c>
      <c r="G132" s="43" t="s">
        <v>180</v>
      </c>
      <c r="H132" s="50" t="s">
        <v>8</v>
      </c>
      <c r="I132" s="45" t="str">
        <f t="shared" ref="I132:I158" si="17">CONCATENATE(G132,H132)</f>
        <v>Individuals attending regularly (at least 4 days per week) schools when opened (2020-2021 school year) : Don't know</v>
      </c>
      <c r="J132" s="45" t="str">
        <f t="shared" ref="J132:J158" si="18">CONCATENATE(G132,H132,F132)</f>
        <v>Individuals attending regularly (at least 4 days per week) schools when opened (2020-2021 school year) : Don't knowLebanese</v>
      </c>
      <c r="K132" s="44">
        <f t="shared" si="16"/>
        <v>0.14860765857327801</v>
      </c>
      <c r="L132" s="50">
        <v>1.48607658573278E-3</v>
      </c>
    </row>
    <row r="133" spans="1:12" hidden="1" x14ac:dyDescent="0.35">
      <c r="A133" s="42" t="s">
        <v>3</v>
      </c>
      <c r="B133" s="42" t="s">
        <v>87</v>
      </c>
      <c r="C133" s="42" t="s">
        <v>188</v>
      </c>
      <c r="D133" s="42" t="s">
        <v>283</v>
      </c>
      <c r="E133" s="42" t="s">
        <v>11</v>
      </c>
      <c r="F133" s="46" t="s">
        <v>12</v>
      </c>
      <c r="G133" s="43" t="s">
        <v>180</v>
      </c>
      <c r="H133" s="50" t="s">
        <v>65</v>
      </c>
      <c r="I133" s="45" t="str">
        <f t="shared" si="17"/>
        <v>Individuals attending regularly (at least 4 days per week) schools when opened (2020-2021 school year) : No</v>
      </c>
      <c r="J133" s="45" t="str">
        <f t="shared" si="18"/>
        <v>Individuals attending regularly (at least 4 days per week) schools when opened (2020-2021 school year) : NoLebanese</v>
      </c>
      <c r="K133" s="44">
        <f t="shared" si="16"/>
        <v>8.8899495894415796</v>
      </c>
      <c r="L133" s="50">
        <v>8.88994958944158E-2</v>
      </c>
    </row>
    <row r="134" spans="1:12" hidden="1" x14ac:dyDescent="0.35">
      <c r="A134" s="42" t="s">
        <v>3</v>
      </c>
      <c r="B134" s="42" t="s">
        <v>87</v>
      </c>
      <c r="C134" s="42" t="s">
        <v>188</v>
      </c>
      <c r="D134" s="42" t="s">
        <v>283</v>
      </c>
      <c r="E134" s="42" t="s">
        <v>11</v>
      </c>
      <c r="F134" s="46" t="s">
        <v>12</v>
      </c>
      <c r="G134" s="43" t="s">
        <v>180</v>
      </c>
      <c r="H134" s="50" t="s">
        <v>66</v>
      </c>
      <c r="I134" s="45" t="str">
        <f t="shared" si="17"/>
        <v>Individuals attending regularly (at least 4 days per week) schools when opened (2020-2021 school year) : Yes</v>
      </c>
      <c r="J134" s="45" t="str">
        <f t="shared" si="18"/>
        <v>Individuals attending regularly (at least 4 days per week) schools when opened (2020-2021 school year) : YesLebanese</v>
      </c>
      <c r="K134" s="44">
        <f t="shared" si="16"/>
        <v>90.932797385721599</v>
      </c>
      <c r="L134" s="50">
        <v>0.90932797385721598</v>
      </c>
    </row>
    <row r="135" spans="1:12" hidden="1" x14ac:dyDescent="0.35">
      <c r="A135" s="42" t="s">
        <v>3</v>
      </c>
      <c r="B135" s="42" t="s">
        <v>87</v>
      </c>
      <c r="C135" s="42" t="s">
        <v>188</v>
      </c>
      <c r="D135" s="42" t="s">
        <v>283</v>
      </c>
      <c r="E135" s="42" t="s">
        <v>11</v>
      </c>
      <c r="F135" s="46" t="s">
        <v>49</v>
      </c>
      <c r="G135" s="43" t="s">
        <v>180</v>
      </c>
      <c r="H135" s="50" t="s">
        <v>7</v>
      </c>
      <c r="I135" s="45" t="str">
        <f t="shared" si="17"/>
        <v>Individuals attending regularly (at least 4 days per week) schools when opened (2020-2021 school year) : Decline to answer</v>
      </c>
      <c r="J135" s="45" t="str">
        <f t="shared" si="18"/>
        <v>Individuals attending regularly (at least 4 days per week) schools when opened (2020-2021 school year) : Decline to answerMigrants</v>
      </c>
      <c r="K135" s="44">
        <f t="shared" si="16"/>
        <v>0</v>
      </c>
      <c r="L135" s="73">
        <v>0</v>
      </c>
    </row>
    <row r="136" spans="1:12" hidden="1" x14ac:dyDescent="0.35">
      <c r="A136" s="42" t="s">
        <v>3</v>
      </c>
      <c r="B136" s="42" t="s">
        <v>87</v>
      </c>
      <c r="C136" s="42" t="s">
        <v>188</v>
      </c>
      <c r="D136" s="42" t="s">
        <v>283</v>
      </c>
      <c r="E136" s="42" t="s">
        <v>11</v>
      </c>
      <c r="F136" s="46" t="s">
        <v>49</v>
      </c>
      <c r="G136" s="43" t="s">
        <v>180</v>
      </c>
      <c r="H136" s="50" t="s">
        <v>8</v>
      </c>
      <c r="I136" s="45" t="str">
        <f t="shared" si="17"/>
        <v>Individuals attending regularly (at least 4 days per week) schools when opened (2020-2021 school year) : Don't know</v>
      </c>
      <c r="J136" s="45" t="str">
        <f t="shared" si="18"/>
        <v>Individuals attending regularly (at least 4 days per week) schools when opened (2020-2021 school year) : Don't knowMigrants</v>
      </c>
      <c r="K136" s="44">
        <f t="shared" si="16"/>
        <v>0</v>
      </c>
      <c r="L136" s="65">
        <v>0</v>
      </c>
    </row>
    <row r="137" spans="1:12" hidden="1" x14ac:dyDescent="0.35">
      <c r="A137" s="42" t="s">
        <v>3</v>
      </c>
      <c r="B137" s="42" t="s">
        <v>87</v>
      </c>
      <c r="C137" s="42" t="s">
        <v>188</v>
      </c>
      <c r="D137" s="42" t="s">
        <v>283</v>
      </c>
      <c r="E137" s="42" t="s">
        <v>11</v>
      </c>
      <c r="F137" s="46" t="s">
        <v>49</v>
      </c>
      <c r="G137" s="43" t="s">
        <v>180</v>
      </c>
      <c r="H137" s="50" t="s">
        <v>65</v>
      </c>
      <c r="I137" s="45" t="str">
        <f t="shared" si="17"/>
        <v>Individuals attending regularly (at least 4 days per week) schools when opened (2020-2021 school year) : No</v>
      </c>
      <c r="J137" s="45" t="str">
        <f t="shared" si="18"/>
        <v>Individuals attending regularly (at least 4 days per week) schools when opened (2020-2021 school year) : NoMigrants</v>
      </c>
      <c r="K137" s="44">
        <f t="shared" si="16"/>
        <v>15.0228919064224</v>
      </c>
      <c r="L137" s="50">
        <v>0.150228919064224</v>
      </c>
    </row>
    <row r="138" spans="1:12" hidden="1" x14ac:dyDescent="0.35">
      <c r="A138" s="42" t="s">
        <v>3</v>
      </c>
      <c r="B138" s="42" t="s">
        <v>87</v>
      </c>
      <c r="C138" s="42" t="s">
        <v>188</v>
      </c>
      <c r="D138" s="42" t="s">
        <v>283</v>
      </c>
      <c r="E138" s="42" t="s">
        <v>11</v>
      </c>
      <c r="F138" s="46" t="s">
        <v>49</v>
      </c>
      <c r="G138" s="43" t="s">
        <v>180</v>
      </c>
      <c r="H138" s="50" t="s">
        <v>66</v>
      </c>
      <c r="I138" s="45" t="str">
        <f t="shared" si="17"/>
        <v>Individuals attending regularly (at least 4 days per week) schools when opened (2020-2021 school year) : Yes</v>
      </c>
      <c r="J138" s="45" t="str">
        <f t="shared" si="18"/>
        <v>Individuals attending regularly (at least 4 days per week) schools when opened (2020-2021 school year) : YesMigrants</v>
      </c>
      <c r="K138" s="44">
        <f t="shared" si="16"/>
        <v>84.977108093577598</v>
      </c>
      <c r="L138" s="50">
        <v>0.84977108093577602</v>
      </c>
    </row>
    <row r="139" spans="1:12" hidden="1" x14ac:dyDescent="0.35">
      <c r="A139" s="42" t="s">
        <v>3</v>
      </c>
      <c r="B139" s="42" t="s">
        <v>87</v>
      </c>
      <c r="C139" s="42" t="s">
        <v>188</v>
      </c>
      <c r="D139" s="42" t="s">
        <v>283</v>
      </c>
      <c r="E139" s="42" t="s">
        <v>11</v>
      </c>
      <c r="F139" s="46" t="s">
        <v>13</v>
      </c>
      <c r="G139" s="43" t="s">
        <v>180</v>
      </c>
      <c r="H139" s="50" t="s">
        <v>7</v>
      </c>
      <c r="I139" s="45" t="str">
        <f t="shared" si="17"/>
        <v>Individuals attending regularly (at least 4 days per week) schools when opened (2020-2021 school year) : Decline to answer</v>
      </c>
      <c r="J139" s="45" t="str">
        <f t="shared" si="18"/>
        <v>Individuals attending regularly (at least 4 days per week) schools when opened (2020-2021 school year) : Decline to answerPRL</v>
      </c>
      <c r="K139" s="44">
        <f t="shared" si="16"/>
        <v>0.12621010445658901</v>
      </c>
      <c r="L139" s="50">
        <v>1.2621010445658901E-3</v>
      </c>
    </row>
    <row r="140" spans="1:12" hidden="1" x14ac:dyDescent="0.35">
      <c r="A140" s="42" t="s">
        <v>3</v>
      </c>
      <c r="B140" s="42" t="s">
        <v>87</v>
      </c>
      <c r="C140" s="42" t="s">
        <v>188</v>
      </c>
      <c r="D140" s="42" t="s">
        <v>283</v>
      </c>
      <c r="E140" s="42" t="s">
        <v>11</v>
      </c>
      <c r="F140" s="46" t="s">
        <v>13</v>
      </c>
      <c r="G140" s="43" t="s">
        <v>180</v>
      </c>
      <c r="H140" s="50" t="s">
        <v>8</v>
      </c>
      <c r="I140" s="45" t="str">
        <f t="shared" si="17"/>
        <v>Individuals attending regularly (at least 4 days per week) schools when opened (2020-2021 school year) : Don't know</v>
      </c>
      <c r="J140" s="45" t="str">
        <f t="shared" si="18"/>
        <v>Individuals attending regularly (at least 4 days per week) schools when opened (2020-2021 school year) : Don't knowPRL</v>
      </c>
      <c r="K140" s="44">
        <f t="shared" si="16"/>
        <v>0.41707200436122904</v>
      </c>
      <c r="L140" s="50">
        <v>4.1707200436122902E-3</v>
      </c>
    </row>
    <row r="141" spans="1:12" hidden="1" x14ac:dyDescent="0.35">
      <c r="A141" s="42" t="s">
        <v>3</v>
      </c>
      <c r="B141" s="42" t="s">
        <v>87</v>
      </c>
      <c r="C141" s="42" t="s">
        <v>188</v>
      </c>
      <c r="D141" s="42" t="s">
        <v>283</v>
      </c>
      <c r="E141" s="42" t="s">
        <v>11</v>
      </c>
      <c r="F141" s="46" t="s">
        <v>13</v>
      </c>
      <c r="G141" s="43" t="s">
        <v>180</v>
      </c>
      <c r="H141" s="50" t="s">
        <v>65</v>
      </c>
      <c r="I141" s="45" t="str">
        <f t="shared" si="17"/>
        <v>Individuals attending regularly (at least 4 days per week) schools when opened (2020-2021 school year) : No</v>
      </c>
      <c r="J141" s="45" t="str">
        <f t="shared" si="18"/>
        <v>Individuals attending regularly (at least 4 days per week) schools when opened (2020-2021 school year) : NoPRL</v>
      </c>
      <c r="K141" s="44">
        <f t="shared" si="16"/>
        <v>10.0989330286683</v>
      </c>
      <c r="L141" s="50">
        <v>0.100989330286683</v>
      </c>
    </row>
    <row r="142" spans="1:12" hidden="1" x14ac:dyDescent="0.35">
      <c r="A142" s="42" t="s">
        <v>3</v>
      </c>
      <c r="B142" s="42" t="s">
        <v>87</v>
      </c>
      <c r="C142" s="42" t="s">
        <v>188</v>
      </c>
      <c r="D142" s="42" t="s">
        <v>283</v>
      </c>
      <c r="E142" s="42" t="s">
        <v>11</v>
      </c>
      <c r="F142" s="46" t="s">
        <v>13</v>
      </c>
      <c r="G142" s="43" t="s">
        <v>180</v>
      </c>
      <c r="H142" s="50" t="s">
        <v>66</v>
      </c>
      <c r="I142" s="45" t="str">
        <f t="shared" si="17"/>
        <v>Individuals attending regularly (at least 4 days per week) schools when opened (2020-2021 school year) : Yes</v>
      </c>
      <c r="J142" s="45" t="str">
        <f t="shared" si="18"/>
        <v>Individuals attending regularly (at least 4 days per week) schools when opened (2020-2021 school year) : YesPRL</v>
      </c>
      <c r="K142" s="44">
        <f t="shared" si="16"/>
        <v>89.357784862513896</v>
      </c>
      <c r="L142" s="50">
        <v>0.893577848625139</v>
      </c>
    </row>
    <row r="143" spans="1:12" hidden="1" x14ac:dyDescent="0.35">
      <c r="A143" s="42" t="s">
        <v>3</v>
      </c>
      <c r="B143" s="42" t="s">
        <v>87</v>
      </c>
      <c r="C143" s="42" t="s">
        <v>188</v>
      </c>
      <c r="D143" s="42" t="s">
        <v>283</v>
      </c>
      <c r="E143" s="42" t="s">
        <v>11</v>
      </c>
      <c r="F143" s="46" t="s">
        <v>12</v>
      </c>
      <c r="G143" s="43" t="s">
        <v>186</v>
      </c>
      <c r="H143" s="50" t="s">
        <v>7</v>
      </c>
      <c r="I143" s="45" t="str">
        <f t="shared" si="17"/>
        <v>Individuals having access to distance learning when school were closed (2020-2021 school year) : Decline to answer</v>
      </c>
      <c r="J143" s="45" t="str">
        <f t="shared" si="18"/>
        <v>Individuals having access to distance learning when school were closed (2020-2021 school year) : Decline to answerLebanese</v>
      </c>
      <c r="K143" s="44">
        <f t="shared" si="16"/>
        <v>7.2390504297583799E-2</v>
      </c>
      <c r="L143" s="50">
        <v>7.2390504297583801E-4</v>
      </c>
    </row>
    <row r="144" spans="1:12" hidden="1" x14ac:dyDescent="0.35">
      <c r="A144" s="42" t="s">
        <v>3</v>
      </c>
      <c r="B144" s="42" t="s">
        <v>87</v>
      </c>
      <c r="C144" s="42" t="s">
        <v>188</v>
      </c>
      <c r="D144" s="42" t="s">
        <v>283</v>
      </c>
      <c r="E144" s="42" t="s">
        <v>11</v>
      </c>
      <c r="F144" s="46" t="s">
        <v>12</v>
      </c>
      <c r="G144" s="43" t="s">
        <v>186</v>
      </c>
      <c r="H144" s="50" t="s">
        <v>8</v>
      </c>
      <c r="I144" s="45" t="str">
        <f t="shared" si="17"/>
        <v>Individuals having access to distance learning when school were closed (2020-2021 school year) : Don't know</v>
      </c>
      <c r="J144" s="45" t="str">
        <f t="shared" si="18"/>
        <v>Individuals having access to distance learning when school were closed (2020-2021 school year) : Don't knowLebanese</v>
      </c>
      <c r="K144" s="44">
        <f t="shared" si="16"/>
        <v>0.193785597352919</v>
      </c>
      <c r="L144" s="50">
        <v>1.93785597352919E-3</v>
      </c>
    </row>
    <row r="145" spans="1:12" hidden="1" x14ac:dyDescent="0.35">
      <c r="A145" s="42" t="s">
        <v>3</v>
      </c>
      <c r="B145" s="42" t="s">
        <v>87</v>
      </c>
      <c r="C145" s="42" t="s">
        <v>188</v>
      </c>
      <c r="D145" s="42" t="s">
        <v>283</v>
      </c>
      <c r="E145" s="42" t="s">
        <v>11</v>
      </c>
      <c r="F145" s="46" t="s">
        <v>12</v>
      </c>
      <c r="G145" s="43" t="s">
        <v>186</v>
      </c>
      <c r="H145" s="50" t="s">
        <v>65</v>
      </c>
      <c r="I145" s="45" t="str">
        <f t="shared" si="17"/>
        <v>Individuals having access to distance learning when school were closed (2020-2021 school year) : No</v>
      </c>
      <c r="J145" s="45" t="str">
        <f t="shared" si="18"/>
        <v>Individuals having access to distance learning when school were closed (2020-2021 school year) : NoLebanese</v>
      </c>
      <c r="K145" s="44">
        <f t="shared" si="16"/>
        <v>9.5121013807976897</v>
      </c>
      <c r="L145" s="50">
        <v>9.5121013807976898E-2</v>
      </c>
    </row>
    <row r="146" spans="1:12" hidden="1" x14ac:dyDescent="0.35">
      <c r="A146" s="42" t="s">
        <v>3</v>
      </c>
      <c r="B146" s="42" t="s">
        <v>87</v>
      </c>
      <c r="C146" s="42" t="s">
        <v>188</v>
      </c>
      <c r="D146" s="42" t="s">
        <v>283</v>
      </c>
      <c r="E146" s="42" t="s">
        <v>11</v>
      </c>
      <c r="F146" s="46" t="s">
        <v>12</v>
      </c>
      <c r="G146" s="43" t="s">
        <v>186</v>
      </c>
      <c r="H146" s="50" t="s">
        <v>66</v>
      </c>
      <c r="I146" s="45" t="str">
        <f t="shared" si="17"/>
        <v>Individuals having access to distance learning when school were closed (2020-2021 school year) : Yes</v>
      </c>
      <c r="J146" s="45" t="str">
        <f t="shared" si="18"/>
        <v>Individuals having access to distance learning when school were closed (2020-2021 school year) : YesLebanese</v>
      </c>
      <c r="K146" s="44">
        <f t="shared" si="16"/>
        <v>90.221722517551797</v>
      </c>
      <c r="L146" s="50">
        <v>0.90221722517551795</v>
      </c>
    </row>
    <row r="147" spans="1:12" hidden="1" x14ac:dyDescent="0.35">
      <c r="A147" s="42" t="s">
        <v>3</v>
      </c>
      <c r="B147" s="42" t="s">
        <v>87</v>
      </c>
      <c r="C147" s="42" t="s">
        <v>188</v>
      </c>
      <c r="D147" s="42" t="s">
        <v>283</v>
      </c>
      <c r="E147" s="42" t="s">
        <v>11</v>
      </c>
      <c r="F147" s="46" t="s">
        <v>49</v>
      </c>
      <c r="G147" s="43" t="s">
        <v>186</v>
      </c>
      <c r="H147" s="50" t="s">
        <v>7</v>
      </c>
      <c r="I147" s="45" t="str">
        <f t="shared" si="17"/>
        <v>Individuals having access to distance learning when school were closed (2020-2021 school year) : Decline to answer</v>
      </c>
      <c r="J147" s="45" t="str">
        <f t="shared" si="18"/>
        <v>Individuals having access to distance learning when school were closed (2020-2021 school year) : Decline to answerMigrants</v>
      </c>
      <c r="K147" s="44">
        <f t="shared" si="16"/>
        <v>0</v>
      </c>
      <c r="L147" s="65">
        <v>0</v>
      </c>
    </row>
    <row r="148" spans="1:12" hidden="1" x14ac:dyDescent="0.35">
      <c r="A148" s="42" t="s">
        <v>3</v>
      </c>
      <c r="B148" s="42" t="s">
        <v>87</v>
      </c>
      <c r="C148" s="42" t="s">
        <v>188</v>
      </c>
      <c r="D148" s="42" t="s">
        <v>283</v>
      </c>
      <c r="E148" s="42" t="s">
        <v>11</v>
      </c>
      <c r="F148" s="46" t="s">
        <v>49</v>
      </c>
      <c r="G148" s="43" t="s">
        <v>186</v>
      </c>
      <c r="H148" s="50" t="s">
        <v>8</v>
      </c>
      <c r="I148" s="45" t="str">
        <f t="shared" si="17"/>
        <v>Individuals having access to distance learning when school were closed (2020-2021 school year) : Don't know</v>
      </c>
      <c r="J148" s="45" t="str">
        <f t="shared" si="18"/>
        <v>Individuals having access to distance learning when school were closed (2020-2021 school year) : Don't knowMigrants</v>
      </c>
      <c r="K148" s="44">
        <f t="shared" si="16"/>
        <v>0</v>
      </c>
      <c r="L148" s="65">
        <v>0</v>
      </c>
    </row>
    <row r="149" spans="1:12" hidden="1" x14ac:dyDescent="0.35">
      <c r="A149" s="42" t="s">
        <v>3</v>
      </c>
      <c r="B149" s="42" t="s">
        <v>87</v>
      </c>
      <c r="C149" s="42" t="s">
        <v>188</v>
      </c>
      <c r="D149" s="42" t="s">
        <v>283</v>
      </c>
      <c r="E149" s="42" t="s">
        <v>11</v>
      </c>
      <c r="F149" s="46" t="s">
        <v>49</v>
      </c>
      <c r="G149" s="43" t="s">
        <v>186</v>
      </c>
      <c r="H149" s="50" t="s">
        <v>65</v>
      </c>
      <c r="I149" s="45" t="str">
        <f t="shared" si="17"/>
        <v>Individuals having access to distance learning when school were closed (2020-2021 school year) : No</v>
      </c>
      <c r="J149" s="45" t="str">
        <f t="shared" si="18"/>
        <v>Individuals having access to distance learning when school were closed (2020-2021 school year) : NoMigrants</v>
      </c>
      <c r="K149" s="44">
        <f t="shared" si="16"/>
        <v>15.0228919064224</v>
      </c>
      <c r="L149" s="50">
        <v>0.150228919064224</v>
      </c>
    </row>
    <row r="150" spans="1:12" hidden="1" x14ac:dyDescent="0.35">
      <c r="A150" s="42" t="s">
        <v>3</v>
      </c>
      <c r="B150" s="42" t="s">
        <v>87</v>
      </c>
      <c r="C150" s="42" t="s">
        <v>188</v>
      </c>
      <c r="D150" s="42" t="s">
        <v>283</v>
      </c>
      <c r="E150" s="42" t="s">
        <v>11</v>
      </c>
      <c r="F150" s="46" t="s">
        <v>49</v>
      </c>
      <c r="G150" s="43" t="s">
        <v>186</v>
      </c>
      <c r="H150" s="50" t="s">
        <v>66</v>
      </c>
      <c r="I150" s="45" t="str">
        <f t="shared" si="17"/>
        <v>Individuals having access to distance learning when school were closed (2020-2021 school year) : Yes</v>
      </c>
      <c r="J150" s="45" t="str">
        <f t="shared" si="18"/>
        <v>Individuals having access to distance learning when school were closed (2020-2021 school year) : YesMigrants</v>
      </c>
      <c r="K150" s="44">
        <f t="shared" si="16"/>
        <v>84.977108093577598</v>
      </c>
      <c r="L150" s="50">
        <v>0.84977108093577602</v>
      </c>
    </row>
    <row r="151" spans="1:12" hidden="1" x14ac:dyDescent="0.35">
      <c r="A151" s="42" t="s">
        <v>3</v>
      </c>
      <c r="B151" s="42" t="s">
        <v>87</v>
      </c>
      <c r="C151" s="42" t="s">
        <v>188</v>
      </c>
      <c r="D151" s="42" t="s">
        <v>283</v>
      </c>
      <c r="E151" s="42" t="s">
        <v>11</v>
      </c>
      <c r="F151" s="46" t="s">
        <v>13</v>
      </c>
      <c r="G151" s="43" t="s">
        <v>186</v>
      </c>
      <c r="H151" s="50" t="s">
        <v>7</v>
      </c>
      <c r="I151" s="45" t="str">
        <f t="shared" si="17"/>
        <v>Individuals having access to distance learning when school were closed (2020-2021 school year) : Decline to answer</v>
      </c>
      <c r="J151" s="45" t="str">
        <f t="shared" si="18"/>
        <v>Individuals having access to distance learning when school were closed (2020-2021 school year) : Decline to answerPRL</v>
      </c>
      <c r="K151" s="44">
        <f t="shared" si="16"/>
        <v>0.12621010445658901</v>
      </c>
      <c r="L151" s="50">
        <v>1.2621010445658901E-3</v>
      </c>
    </row>
    <row r="152" spans="1:12" hidden="1" x14ac:dyDescent="0.35">
      <c r="A152" s="42" t="s">
        <v>3</v>
      </c>
      <c r="B152" s="42" t="s">
        <v>87</v>
      </c>
      <c r="C152" s="42" t="s">
        <v>188</v>
      </c>
      <c r="D152" s="42" t="s">
        <v>283</v>
      </c>
      <c r="E152" s="42" t="s">
        <v>11</v>
      </c>
      <c r="F152" s="46" t="s">
        <v>13</v>
      </c>
      <c r="G152" s="43" t="s">
        <v>186</v>
      </c>
      <c r="H152" s="50" t="s">
        <v>8</v>
      </c>
      <c r="I152" s="45" t="str">
        <f t="shared" si="17"/>
        <v>Individuals having access to distance learning when school were closed (2020-2021 school year) : Don't know</v>
      </c>
      <c r="J152" s="45" t="str">
        <f t="shared" si="18"/>
        <v>Individuals having access to distance learning when school were closed (2020-2021 school year) : Don't knowPRL</v>
      </c>
      <c r="K152" s="44">
        <f t="shared" si="16"/>
        <v>0</v>
      </c>
      <c r="L152" s="65">
        <v>0</v>
      </c>
    </row>
    <row r="153" spans="1:12" hidden="1" x14ac:dyDescent="0.35">
      <c r="A153" s="42" t="s">
        <v>3</v>
      </c>
      <c r="B153" s="42" t="s">
        <v>87</v>
      </c>
      <c r="C153" s="42" t="s">
        <v>188</v>
      </c>
      <c r="D153" s="42" t="s">
        <v>283</v>
      </c>
      <c r="E153" s="42" t="s">
        <v>11</v>
      </c>
      <c r="F153" s="46" t="s">
        <v>13</v>
      </c>
      <c r="G153" s="43" t="s">
        <v>186</v>
      </c>
      <c r="H153" s="50" t="s">
        <v>65</v>
      </c>
      <c r="I153" s="45" t="str">
        <f t="shared" si="17"/>
        <v>Individuals having access to distance learning when school were closed (2020-2021 school year) : No</v>
      </c>
      <c r="J153" s="45" t="str">
        <f t="shared" si="18"/>
        <v>Individuals having access to distance learning when school were closed (2020-2021 school year) : NoPRL</v>
      </c>
      <c r="K153" s="44">
        <f t="shared" si="16"/>
        <v>8.5024351450325995</v>
      </c>
      <c r="L153" s="50">
        <v>8.5024351450325997E-2</v>
      </c>
    </row>
    <row r="154" spans="1:12" hidden="1" x14ac:dyDescent="0.35">
      <c r="A154" s="42" t="s">
        <v>3</v>
      </c>
      <c r="B154" s="42" t="s">
        <v>87</v>
      </c>
      <c r="C154" s="42" t="s">
        <v>188</v>
      </c>
      <c r="D154" s="42" t="s">
        <v>283</v>
      </c>
      <c r="E154" s="42" t="s">
        <v>11</v>
      </c>
      <c r="F154" s="46" t="s">
        <v>13</v>
      </c>
      <c r="G154" s="43" t="s">
        <v>186</v>
      </c>
      <c r="H154" s="50" t="s">
        <v>66</v>
      </c>
      <c r="I154" s="45" t="str">
        <f t="shared" si="17"/>
        <v>Individuals having access to distance learning when school were closed (2020-2021 school year) : Yes</v>
      </c>
      <c r="J154" s="45" t="str">
        <f t="shared" si="18"/>
        <v>Individuals having access to distance learning when school were closed (2020-2021 school year) : YesPRL</v>
      </c>
      <c r="K154" s="44">
        <f t="shared" si="16"/>
        <v>91.371354750510804</v>
      </c>
      <c r="L154" s="50">
        <v>0.91371354750510803</v>
      </c>
    </row>
    <row r="155" spans="1:12" hidden="1" x14ac:dyDescent="0.35">
      <c r="A155" s="42" t="s">
        <v>3</v>
      </c>
      <c r="B155" s="42" t="s">
        <v>87</v>
      </c>
      <c r="C155" s="42" t="s">
        <v>188</v>
      </c>
      <c r="D155" s="42" t="s">
        <v>283</v>
      </c>
      <c r="E155" s="42" t="s">
        <v>11</v>
      </c>
      <c r="F155" s="46" t="s">
        <v>12</v>
      </c>
      <c r="G155" s="43" t="s">
        <v>194</v>
      </c>
      <c r="H155" s="50" t="s">
        <v>7</v>
      </c>
      <c r="I155" s="45" t="str">
        <f t="shared" si="17"/>
        <v>Individual engagement in labor outside or in the home that consistently disrupted their attendance at school (2020-2021 school year) : Decline to answer</v>
      </c>
      <c r="J155" s="45" t="str">
        <f t="shared" si="18"/>
        <v>Individual engagement in labor outside or in the home that consistently disrupted their attendance at school (2020-2021 school year) : Decline to answerLebanese</v>
      </c>
      <c r="K155" s="44">
        <f t="shared" si="16"/>
        <v>0</v>
      </c>
      <c r="L155" s="65">
        <v>0</v>
      </c>
    </row>
    <row r="156" spans="1:12" hidden="1" x14ac:dyDescent="0.35">
      <c r="A156" s="42" t="s">
        <v>3</v>
      </c>
      <c r="B156" s="42" t="s">
        <v>87</v>
      </c>
      <c r="C156" s="42" t="s">
        <v>188</v>
      </c>
      <c r="D156" s="42" t="s">
        <v>283</v>
      </c>
      <c r="E156" s="42" t="s">
        <v>11</v>
      </c>
      <c r="F156" s="46" t="s">
        <v>12</v>
      </c>
      <c r="G156" s="43" t="s">
        <v>194</v>
      </c>
      <c r="H156" s="50" t="s">
        <v>8</v>
      </c>
      <c r="I156" s="45" t="str">
        <f t="shared" si="17"/>
        <v>Individual engagement in labor outside or in the home that consistently disrupted their attendance at school (2020-2021 school year) : Don't know</v>
      </c>
      <c r="J156" s="45" t="str">
        <f t="shared" si="18"/>
        <v>Individual engagement in labor outside or in the home that consistently disrupted their attendance at school (2020-2021 school year) : Don't knowLebanese</v>
      </c>
      <c r="K156" s="44">
        <f t="shared" si="16"/>
        <v>0.20337713741591201</v>
      </c>
      <c r="L156" s="68">
        <v>2.0337713741591201E-3</v>
      </c>
    </row>
    <row r="157" spans="1:12" hidden="1" x14ac:dyDescent="0.35">
      <c r="A157" s="42" t="s">
        <v>3</v>
      </c>
      <c r="B157" s="42" t="s">
        <v>87</v>
      </c>
      <c r="C157" s="42" t="s">
        <v>188</v>
      </c>
      <c r="D157" s="42" t="s">
        <v>283</v>
      </c>
      <c r="E157" s="42" t="s">
        <v>11</v>
      </c>
      <c r="F157" s="46" t="s">
        <v>12</v>
      </c>
      <c r="G157" s="43" t="s">
        <v>194</v>
      </c>
      <c r="H157" s="50" t="s">
        <v>65</v>
      </c>
      <c r="I157" s="45" t="str">
        <f t="shared" si="17"/>
        <v>Individual engagement in labor outside or in the home that consistently disrupted their attendance at school (2020-2021 school year) : No</v>
      </c>
      <c r="J157" s="45" t="str">
        <f t="shared" si="18"/>
        <v>Individual engagement in labor outside or in the home that consistently disrupted their attendance at school (2020-2021 school year) : NoLebanese</v>
      </c>
      <c r="K157" s="44">
        <f t="shared" si="16"/>
        <v>92.831589206188909</v>
      </c>
      <c r="L157" s="68">
        <v>0.92831589206188903</v>
      </c>
    </row>
    <row r="158" spans="1:12" hidden="1" x14ac:dyDescent="0.35">
      <c r="A158" s="42" t="s">
        <v>3</v>
      </c>
      <c r="B158" s="42" t="s">
        <v>87</v>
      </c>
      <c r="C158" s="42" t="s">
        <v>188</v>
      </c>
      <c r="D158" s="42" t="s">
        <v>283</v>
      </c>
      <c r="E158" s="42" t="s">
        <v>11</v>
      </c>
      <c r="F158" s="46" t="s">
        <v>12</v>
      </c>
      <c r="G158" s="43" t="s">
        <v>194</v>
      </c>
      <c r="H158" s="50" t="s">
        <v>66</v>
      </c>
      <c r="I158" s="45" t="str">
        <f t="shared" si="17"/>
        <v>Individual engagement in labor outside or in the home that consistently disrupted their attendance at school (2020-2021 school year) : Yes</v>
      </c>
      <c r="J158" s="45" t="str">
        <f t="shared" si="18"/>
        <v>Individual engagement in labor outside or in the home that consistently disrupted their attendance at school (2020-2021 school year) : YesLebanese</v>
      </c>
      <c r="K158" s="44">
        <f t="shared" si="16"/>
        <v>6.9650336563951694</v>
      </c>
      <c r="L158" s="68">
        <v>6.9650336563951698E-2</v>
      </c>
    </row>
    <row r="159" spans="1:12" hidden="1" x14ac:dyDescent="0.35">
      <c r="A159" s="42" t="s">
        <v>3</v>
      </c>
      <c r="B159" s="42" t="s">
        <v>87</v>
      </c>
      <c r="C159" s="42" t="s">
        <v>188</v>
      </c>
      <c r="D159" s="42" t="s">
        <v>283</v>
      </c>
      <c r="E159" s="42" t="s">
        <v>11</v>
      </c>
      <c r="F159" s="46" t="s">
        <v>49</v>
      </c>
      <c r="G159" s="43" t="s">
        <v>194</v>
      </c>
      <c r="H159" s="50" t="s">
        <v>7</v>
      </c>
      <c r="I159" s="45" t="str">
        <f t="shared" ref="I159:I187" si="19">CONCATENATE(G159,H159)</f>
        <v>Individual engagement in labor outside or in the home that consistently disrupted their attendance at school (2020-2021 school year) : Decline to answer</v>
      </c>
      <c r="J159" s="45" t="str">
        <f t="shared" ref="J159:J187" si="20">CONCATENATE(G159,H159,F159)</f>
        <v>Individual engagement in labor outside or in the home that consistently disrupted their attendance at school (2020-2021 school year) : Decline to answerMigrants</v>
      </c>
      <c r="K159" s="44">
        <f t="shared" si="16"/>
        <v>0</v>
      </c>
      <c r="L159" s="65">
        <v>0</v>
      </c>
    </row>
    <row r="160" spans="1:12" hidden="1" x14ac:dyDescent="0.35">
      <c r="A160" s="42" t="s">
        <v>3</v>
      </c>
      <c r="B160" s="42" t="s">
        <v>87</v>
      </c>
      <c r="C160" s="42" t="s">
        <v>188</v>
      </c>
      <c r="D160" s="42" t="s">
        <v>283</v>
      </c>
      <c r="E160" s="42" t="s">
        <v>11</v>
      </c>
      <c r="F160" s="46" t="s">
        <v>49</v>
      </c>
      <c r="G160" s="43" t="s">
        <v>194</v>
      </c>
      <c r="H160" s="50" t="s">
        <v>8</v>
      </c>
      <c r="I160" s="45" t="str">
        <f t="shared" si="19"/>
        <v>Individual engagement in labor outside or in the home that consistently disrupted their attendance at school (2020-2021 school year) : Don't know</v>
      </c>
      <c r="J160" s="45" t="str">
        <f t="shared" si="20"/>
        <v>Individual engagement in labor outside or in the home that consistently disrupted their attendance at school (2020-2021 school year) : Don't knowMigrants</v>
      </c>
      <c r="K160" s="44">
        <f t="shared" si="16"/>
        <v>0</v>
      </c>
      <c r="L160" s="65">
        <v>0</v>
      </c>
    </row>
    <row r="161" spans="1:12" hidden="1" x14ac:dyDescent="0.35">
      <c r="A161" s="42" t="s">
        <v>3</v>
      </c>
      <c r="B161" s="42" t="s">
        <v>87</v>
      </c>
      <c r="C161" s="42" t="s">
        <v>188</v>
      </c>
      <c r="D161" s="42" t="s">
        <v>283</v>
      </c>
      <c r="E161" s="42" t="s">
        <v>11</v>
      </c>
      <c r="F161" s="46" t="s">
        <v>49</v>
      </c>
      <c r="G161" s="43" t="s">
        <v>194</v>
      </c>
      <c r="H161" s="50" t="s">
        <v>65</v>
      </c>
      <c r="I161" s="45" t="str">
        <f t="shared" si="19"/>
        <v>Individual engagement in labor outside or in the home that consistently disrupted their attendance at school (2020-2021 school year) : No</v>
      </c>
      <c r="J161" s="45" t="str">
        <f t="shared" si="20"/>
        <v>Individual engagement in labor outside or in the home that consistently disrupted their attendance at school (2020-2021 school year) : NoMigrants</v>
      </c>
      <c r="K161" s="44">
        <f t="shared" si="16"/>
        <v>100</v>
      </c>
      <c r="L161" s="68">
        <v>1</v>
      </c>
    </row>
    <row r="162" spans="1:12" hidden="1" x14ac:dyDescent="0.35">
      <c r="A162" s="42" t="s">
        <v>3</v>
      </c>
      <c r="B162" s="42" t="s">
        <v>87</v>
      </c>
      <c r="C162" s="42" t="s">
        <v>188</v>
      </c>
      <c r="D162" s="42" t="s">
        <v>283</v>
      </c>
      <c r="E162" s="42" t="s">
        <v>11</v>
      </c>
      <c r="F162" s="46" t="s">
        <v>49</v>
      </c>
      <c r="G162" s="43" t="s">
        <v>194</v>
      </c>
      <c r="H162" s="50" t="s">
        <v>66</v>
      </c>
      <c r="I162" s="45" t="str">
        <f t="shared" si="19"/>
        <v>Individual engagement in labor outside or in the home that consistently disrupted their attendance at school (2020-2021 school year) : Yes</v>
      </c>
      <c r="J162" s="45" t="str">
        <f t="shared" si="20"/>
        <v>Individual engagement in labor outside or in the home that consistently disrupted their attendance at school (2020-2021 school year) : YesMigrants</v>
      </c>
      <c r="K162" s="44">
        <f t="shared" si="16"/>
        <v>0</v>
      </c>
      <c r="L162" s="65">
        <v>0</v>
      </c>
    </row>
    <row r="163" spans="1:12" hidden="1" x14ac:dyDescent="0.35">
      <c r="A163" s="42" t="s">
        <v>3</v>
      </c>
      <c r="B163" s="42" t="s">
        <v>87</v>
      </c>
      <c r="C163" s="42" t="s">
        <v>188</v>
      </c>
      <c r="D163" s="42" t="s">
        <v>283</v>
      </c>
      <c r="E163" s="42" t="s">
        <v>11</v>
      </c>
      <c r="F163" s="46" t="s">
        <v>13</v>
      </c>
      <c r="G163" s="43" t="s">
        <v>194</v>
      </c>
      <c r="H163" s="50" t="s">
        <v>7</v>
      </c>
      <c r="I163" s="45" t="str">
        <f t="shared" si="19"/>
        <v>Individual engagement in labor outside or in the home that consistently disrupted their attendance at school (2020-2021 school year) : Decline to answer</v>
      </c>
      <c r="J163" s="45" t="str">
        <f t="shared" si="20"/>
        <v>Individual engagement in labor outside or in the home that consistently disrupted their attendance at school (2020-2021 school year) : Decline to answerPRL</v>
      </c>
      <c r="K163" s="44">
        <f t="shared" si="16"/>
        <v>1.0078699132180899</v>
      </c>
      <c r="L163" s="68">
        <v>1.00786991321809E-2</v>
      </c>
    </row>
    <row r="164" spans="1:12" hidden="1" x14ac:dyDescent="0.35">
      <c r="A164" s="42" t="s">
        <v>3</v>
      </c>
      <c r="B164" s="42" t="s">
        <v>87</v>
      </c>
      <c r="C164" s="42" t="s">
        <v>188</v>
      </c>
      <c r="D164" s="42" t="s">
        <v>283</v>
      </c>
      <c r="E164" s="42" t="s">
        <v>11</v>
      </c>
      <c r="F164" s="46" t="s">
        <v>13</v>
      </c>
      <c r="G164" s="43" t="s">
        <v>194</v>
      </c>
      <c r="H164" s="50" t="s">
        <v>8</v>
      </c>
      <c r="I164" s="45" t="str">
        <f t="shared" si="19"/>
        <v>Individual engagement in labor outside or in the home that consistently disrupted their attendance at school (2020-2021 school year) : Don't know</v>
      </c>
      <c r="J164" s="45" t="str">
        <f t="shared" si="20"/>
        <v>Individual engagement in labor outside or in the home that consistently disrupted their attendance at school (2020-2021 school year) : Don't knowPRL</v>
      </c>
      <c r="K164" s="44">
        <f t="shared" si="16"/>
        <v>0</v>
      </c>
      <c r="L164" s="65">
        <v>0</v>
      </c>
    </row>
    <row r="165" spans="1:12" hidden="1" x14ac:dyDescent="0.35">
      <c r="A165" s="42" t="s">
        <v>3</v>
      </c>
      <c r="B165" s="42" t="s">
        <v>87</v>
      </c>
      <c r="C165" s="42" t="s">
        <v>188</v>
      </c>
      <c r="D165" s="42" t="s">
        <v>283</v>
      </c>
      <c r="E165" s="42" t="s">
        <v>11</v>
      </c>
      <c r="F165" s="46" t="s">
        <v>13</v>
      </c>
      <c r="G165" s="43" t="s">
        <v>194</v>
      </c>
      <c r="H165" s="50" t="s">
        <v>65</v>
      </c>
      <c r="I165" s="45" t="str">
        <f t="shared" si="19"/>
        <v>Individual engagement in labor outside or in the home that consistently disrupted their attendance at school (2020-2021 school year) : No</v>
      </c>
      <c r="J165" s="45" t="str">
        <f t="shared" si="20"/>
        <v>Individual engagement in labor outside or in the home that consistently disrupted their attendance at school (2020-2021 school year) : NoPRL</v>
      </c>
      <c r="K165" s="44">
        <f t="shared" si="16"/>
        <v>95.158668210735101</v>
      </c>
      <c r="L165" s="68">
        <v>0.95158668210735098</v>
      </c>
    </row>
    <row r="166" spans="1:12" hidden="1" x14ac:dyDescent="0.35">
      <c r="A166" s="42" t="s">
        <v>3</v>
      </c>
      <c r="B166" s="42" t="s">
        <v>87</v>
      </c>
      <c r="C166" s="42" t="s">
        <v>188</v>
      </c>
      <c r="D166" s="42" t="s">
        <v>283</v>
      </c>
      <c r="E166" s="42" t="s">
        <v>11</v>
      </c>
      <c r="F166" s="46" t="s">
        <v>13</v>
      </c>
      <c r="G166" s="43" t="s">
        <v>194</v>
      </c>
      <c r="H166" s="50" t="s">
        <v>66</v>
      </c>
      <c r="I166" s="45" t="str">
        <f t="shared" si="19"/>
        <v>Individual engagement in labor outside or in the home that consistently disrupted their attendance at school (2020-2021 school year) : Yes</v>
      </c>
      <c r="J166" s="45" t="str">
        <f t="shared" si="20"/>
        <v>Individual engagement in labor outside or in the home that consistently disrupted their attendance at school (2020-2021 school year) : YesPRL</v>
      </c>
      <c r="K166" s="44">
        <f t="shared" si="16"/>
        <v>3.8334618760468202</v>
      </c>
      <c r="L166" s="68">
        <v>3.8334618760468203E-2</v>
      </c>
    </row>
    <row r="167" spans="1:12" hidden="1" x14ac:dyDescent="0.35">
      <c r="A167" s="42" t="s">
        <v>3</v>
      </c>
      <c r="B167" s="42" t="s">
        <v>87</v>
      </c>
      <c r="C167" s="42" t="s">
        <v>188</v>
      </c>
      <c r="D167" s="42" t="s">
        <v>283</v>
      </c>
      <c r="E167" s="42" t="s">
        <v>11</v>
      </c>
      <c r="F167" s="46" t="s">
        <v>12</v>
      </c>
      <c r="G167" s="43" t="s">
        <v>200</v>
      </c>
      <c r="H167" s="50" t="s">
        <v>7</v>
      </c>
      <c r="I167" s="45" t="str">
        <f t="shared" si="19"/>
        <v>Individual dropping out of school (2020-2021 school year) : Decline to answer</v>
      </c>
      <c r="J167" s="45" t="str">
        <f t="shared" si="20"/>
        <v>Individual dropping out of school (2020-2021 school year) : Decline to answerLebanese</v>
      </c>
      <c r="K167" s="44">
        <f t="shared" si="16"/>
        <v>0</v>
      </c>
      <c r="L167" s="65">
        <v>0</v>
      </c>
    </row>
    <row r="168" spans="1:12" hidden="1" x14ac:dyDescent="0.35">
      <c r="A168" s="46" t="s">
        <v>3</v>
      </c>
      <c r="B168" s="42" t="s">
        <v>87</v>
      </c>
      <c r="C168" s="42" t="s">
        <v>188</v>
      </c>
      <c r="D168" s="42" t="s">
        <v>283</v>
      </c>
      <c r="E168" s="46" t="s">
        <v>11</v>
      </c>
      <c r="F168" s="46" t="s">
        <v>12</v>
      </c>
      <c r="G168" s="43" t="s">
        <v>200</v>
      </c>
      <c r="H168" s="50" t="s">
        <v>8</v>
      </c>
      <c r="I168" s="45" t="str">
        <f t="shared" si="19"/>
        <v>Individual dropping out of school (2020-2021 school year) : Don't know</v>
      </c>
      <c r="J168" s="45" t="str">
        <f t="shared" si="20"/>
        <v>Individual dropping out of school (2020-2021 school year) : Don't knowLebanese</v>
      </c>
      <c r="K168" s="44">
        <f t="shared" si="16"/>
        <v>0.52734864971203199</v>
      </c>
      <c r="L168" s="68">
        <v>5.2734864971203197E-3</v>
      </c>
    </row>
    <row r="169" spans="1:12" hidden="1" x14ac:dyDescent="0.35">
      <c r="A169" s="46" t="s">
        <v>3</v>
      </c>
      <c r="B169" s="42" t="s">
        <v>87</v>
      </c>
      <c r="C169" s="42" t="s">
        <v>188</v>
      </c>
      <c r="D169" s="42" t="s">
        <v>283</v>
      </c>
      <c r="E169" s="46" t="s">
        <v>11</v>
      </c>
      <c r="F169" s="46" t="s">
        <v>12</v>
      </c>
      <c r="G169" s="43" t="s">
        <v>200</v>
      </c>
      <c r="H169" s="50" t="s">
        <v>65</v>
      </c>
      <c r="I169" s="45" t="str">
        <f t="shared" si="19"/>
        <v>Individual dropping out of school (2020-2021 school year) : No</v>
      </c>
      <c r="J169" s="45" t="str">
        <f t="shared" si="20"/>
        <v>Individual dropping out of school (2020-2021 school year) : NoLebanese</v>
      </c>
      <c r="K169" s="44">
        <f t="shared" si="16"/>
        <v>85.113457025646198</v>
      </c>
      <c r="L169" s="68">
        <v>0.851134570256462</v>
      </c>
    </row>
    <row r="170" spans="1:12" hidden="1" x14ac:dyDescent="0.35">
      <c r="A170" s="46" t="s">
        <v>3</v>
      </c>
      <c r="B170" s="42" t="s">
        <v>87</v>
      </c>
      <c r="C170" s="42" t="s">
        <v>188</v>
      </c>
      <c r="D170" s="42" t="s">
        <v>283</v>
      </c>
      <c r="E170" s="46" t="s">
        <v>11</v>
      </c>
      <c r="F170" s="46" t="s">
        <v>12</v>
      </c>
      <c r="G170" s="43" t="s">
        <v>200</v>
      </c>
      <c r="H170" s="50" t="s">
        <v>66</v>
      </c>
      <c r="I170" s="45" t="str">
        <f t="shared" si="19"/>
        <v>Individual dropping out of school (2020-2021 school year) : Yes</v>
      </c>
      <c r="J170" s="45" t="str">
        <f t="shared" si="20"/>
        <v>Individual dropping out of school (2020-2021 school year) : YesLebanese</v>
      </c>
      <c r="K170" s="44">
        <f t="shared" si="16"/>
        <v>14.3591943246418</v>
      </c>
      <c r="L170" s="68">
        <v>0.143591943246418</v>
      </c>
    </row>
    <row r="171" spans="1:12" hidden="1" x14ac:dyDescent="0.35">
      <c r="A171" s="46" t="s">
        <v>3</v>
      </c>
      <c r="B171" s="42" t="s">
        <v>87</v>
      </c>
      <c r="C171" s="42" t="s">
        <v>188</v>
      </c>
      <c r="D171" s="42" t="s">
        <v>283</v>
      </c>
      <c r="E171" s="46" t="s">
        <v>11</v>
      </c>
      <c r="F171" s="46" t="s">
        <v>49</v>
      </c>
      <c r="G171" s="43" t="s">
        <v>200</v>
      </c>
      <c r="H171" s="50" t="s">
        <v>7</v>
      </c>
      <c r="I171" s="45" t="str">
        <f t="shared" si="19"/>
        <v>Individual dropping out of school (2020-2021 school year) : Decline to answer</v>
      </c>
      <c r="J171" s="45" t="str">
        <f t="shared" si="20"/>
        <v>Individual dropping out of school (2020-2021 school year) : Decline to answerMigrants</v>
      </c>
      <c r="K171" s="44">
        <f t="shared" si="16"/>
        <v>0</v>
      </c>
      <c r="L171" s="65">
        <v>0</v>
      </c>
    </row>
    <row r="172" spans="1:12" hidden="1" x14ac:dyDescent="0.35">
      <c r="A172" s="46" t="s">
        <v>3</v>
      </c>
      <c r="B172" s="42" t="s">
        <v>87</v>
      </c>
      <c r="C172" s="42" t="s">
        <v>188</v>
      </c>
      <c r="D172" s="42" t="s">
        <v>283</v>
      </c>
      <c r="E172" s="46" t="s">
        <v>11</v>
      </c>
      <c r="F172" s="46" t="s">
        <v>49</v>
      </c>
      <c r="G172" s="43" t="s">
        <v>200</v>
      </c>
      <c r="H172" s="50" t="s">
        <v>8</v>
      </c>
      <c r="I172" s="45" t="str">
        <f t="shared" si="19"/>
        <v>Individual dropping out of school (2020-2021 school year) : Don't know</v>
      </c>
      <c r="J172" s="45" t="str">
        <f t="shared" si="20"/>
        <v>Individual dropping out of school (2020-2021 school year) : Don't knowMigrants</v>
      </c>
      <c r="K172" s="44">
        <f t="shared" si="16"/>
        <v>0</v>
      </c>
      <c r="L172" s="65">
        <v>0</v>
      </c>
    </row>
    <row r="173" spans="1:12" hidden="1" x14ac:dyDescent="0.35">
      <c r="A173" s="46" t="s">
        <v>3</v>
      </c>
      <c r="B173" s="42" t="s">
        <v>87</v>
      </c>
      <c r="C173" s="42" t="s">
        <v>188</v>
      </c>
      <c r="D173" s="42" t="s">
        <v>283</v>
      </c>
      <c r="E173" s="46" t="s">
        <v>11</v>
      </c>
      <c r="F173" s="46" t="s">
        <v>49</v>
      </c>
      <c r="G173" s="43" t="s">
        <v>200</v>
      </c>
      <c r="H173" s="50" t="s">
        <v>65</v>
      </c>
      <c r="I173" s="45" t="str">
        <f t="shared" si="19"/>
        <v>Individual dropping out of school (2020-2021 school year) : No</v>
      </c>
      <c r="J173" s="45" t="str">
        <f t="shared" si="20"/>
        <v>Individual dropping out of school (2020-2021 school year) : NoMigrants</v>
      </c>
      <c r="K173" s="44">
        <f t="shared" si="16"/>
        <v>98.409538279007407</v>
      </c>
      <c r="L173" s="68">
        <v>0.98409538279007402</v>
      </c>
    </row>
    <row r="174" spans="1:12" hidden="1" x14ac:dyDescent="0.35">
      <c r="A174" s="46" t="s">
        <v>3</v>
      </c>
      <c r="B174" s="42" t="s">
        <v>87</v>
      </c>
      <c r="C174" s="42" t="s">
        <v>188</v>
      </c>
      <c r="D174" s="42" t="s">
        <v>283</v>
      </c>
      <c r="E174" s="46" t="s">
        <v>11</v>
      </c>
      <c r="F174" s="46" t="s">
        <v>49</v>
      </c>
      <c r="G174" s="43" t="s">
        <v>200</v>
      </c>
      <c r="H174" s="50" t="s">
        <v>66</v>
      </c>
      <c r="I174" s="45" t="str">
        <f t="shared" si="19"/>
        <v>Individual dropping out of school (2020-2021 school year) : Yes</v>
      </c>
      <c r="J174" s="45" t="str">
        <f t="shared" si="20"/>
        <v>Individual dropping out of school (2020-2021 school year) : YesMigrants</v>
      </c>
      <c r="K174" s="44">
        <f t="shared" si="16"/>
        <v>1.5904617209925798</v>
      </c>
      <c r="L174" s="68">
        <v>1.5904617209925798E-2</v>
      </c>
    </row>
    <row r="175" spans="1:12" hidden="1" x14ac:dyDescent="0.35">
      <c r="A175" s="46" t="s">
        <v>3</v>
      </c>
      <c r="B175" s="42" t="s">
        <v>87</v>
      </c>
      <c r="C175" s="42" t="s">
        <v>188</v>
      </c>
      <c r="D175" s="42" t="s">
        <v>283</v>
      </c>
      <c r="E175" s="46" t="s">
        <v>11</v>
      </c>
      <c r="F175" s="46" t="s">
        <v>13</v>
      </c>
      <c r="G175" s="43" t="s">
        <v>200</v>
      </c>
      <c r="H175" s="50" t="s">
        <v>7</v>
      </c>
      <c r="I175" s="45" t="str">
        <f t="shared" si="19"/>
        <v>Individual dropping out of school (2020-2021 school year) : Decline to answer</v>
      </c>
      <c r="J175" s="45" t="str">
        <f t="shared" si="20"/>
        <v>Individual dropping out of school (2020-2021 school year) : Decline to answerPRL</v>
      </c>
      <c r="K175" s="44">
        <f t="shared" ref="K175:K238" si="21">L175*100</f>
        <v>0</v>
      </c>
      <c r="L175" s="65">
        <v>0</v>
      </c>
    </row>
    <row r="176" spans="1:12" hidden="1" x14ac:dyDescent="0.35">
      <c r="A176" s="46" t="s">
        <v>3</v>
      </c>
      <c r="B176" s="42" t="s">
        <v>87</v>
      </c>
      <c r="C176" s="42" t="s">
        <v>188</v>
      </c>
      <c r="D176" s="42" t="s">
        <v>283</v>
      </c>
      <c r="E176" s="46" t="s">
        <v>11</v>
      </c>
      <c r="F176" s="46" t="s">
        <v>13</v>
      </c>
      <c r="G176" s="43" t="s">
        <v>200</v>
      </c>
      <c r="H176" s="50" t="s">
        <v>8</v>
      </c>
      <c r="I176" s="45" t="str">
        <f t="shared" si="19"/>
        <v>Individual dropping out of school (2020-2021 school year) : Don't know</v>
      </c>
      <c r="J176" s="45" t="str">
        <f t="shared" si="20"/>
        <v>Individual dropping out of school (2020-2021 school year) : Don't knowPRL</v>
      </c>
      <c r="K176" s="44">
        <f t="shared" si="21"/>
        <v>0</v>
      </c>
      <c r="L176" s="65">
        <v>0</v>
      </c>
    </row>
    <row r="177" spans="1:12" hidden="1" x14ac:dyDescent="0.35">
      <c r="A177" s="46" t="s">
        <v>3</v>
      </c>
      <c r="B177" s="42" t="s">
        <v>87</v>
      </c>
      <c r="C177" s="42" t="s">
        <v>188</v>
      </c>
      <c r="D177" s="42" t="s">
        <v>283</v>
      </c>
      <c r="E177" s="46" t="s">
        <v>11</v>
      </c>
      <c r="F177" s="46" t="s">
        <v>13</v>
      </c>
      <c r="G177" s="43" t="s">
        <v>200</v>
      </c>
      <c r="H177" s="50" t="s">
        <v>65</v>
      </c>
      <c r="I177" s="45" t="str">
        <f t="shared" si="19"/>
        <v>Individual dropping out of school (2020-2021 school year) : No</v>
      </c>
      <c r="J177" s="45" t="str">
        <f t="shared" si="20"/>
        <v>Individual dropping out of school (2020-2021 school year) : NoPRL</v>
      </c>
      <c r="K177" s="44">
        <f t="shared" si="21"/>
        <v>95.896587411822296</v>
      </c>
      <c r="L177" s="68">
        <v>0.95896587411822298</v>
      </c>
    </row>
    <row r="178" spans="1:12" hidden="1" x14ac:dyDescent="0.35">
      <c r="A178" s="46" t="s">
        <v>3</v>
      </c>
      <c r="B178" s="42" t="s">
        <v>87</v>
      </c>
      <c r="C178" s="42" t="s">
        <v>188</v>
      </c>
      <c r="D178" s="42" t="s">
        <v>283</v>
      </c>
      <c r="E178" s="46" t="s">
        <v>11</v>
      </c>
      <c r="F178" s="46" t="s">
        <v>13</v>
      </c>
      <c r="G178" s="43" t="s">
        <v>200</v>
      </c>
      <c r="H178" s="50" t="s">
        <v>66</v>
      </c>
      <c r="I178" s="45" t="str">
        <f t="shared" si="19"/>
        <v>Individual dropping out of school (2020-2021 school year) : Yes</v>
      </c>
      <c r="J178" s="45" t="str">
        <f t="shared" si="20"/>
        <v>Individual dropping out of school (2020-2021 school year) : YesPRL</v>
      </c>
      <c r="K178" s="44">
        <f t="shared" si="21"/>
        <v>4.10341258817766</v>
      </c>
      <c r="L178" s="68">
        <v>4.1034125881776601E-2</v>
      </c>
    </row>
    <row r="179" spans="1:12" hidden="1" x14ac:dyDescent="0.35">
      <c r="A179" s="46" t="s">
        <v>3</v>
      </c>
      <c r="B179" s="42" t="s">
        <v>87</v>
      </c>
      <c r="C179" s="42"/>
      <c r="D179" s="42" t="s">
        <v>229</v>
      </c>
      <c r="E179" s="46" t="s">
        <v>11</v>
      </c>
      <c r="F179" s="46" t="s">
        <v>12</v>
      </c>
      <c r="G179" s="43" t="s">
        <v>228</v>
      </c>
      <c r="H179" s="68" t="s">
        <v>206</v>
      </c>
      <c r="I179" s="45" t="str">
        <f t="shared" si="19"/>
        <v>Main reasons explaining drop out : Cannot afford education-related costs (e.g. tuition, supplies, transportation)</v>
      </c>
      <c r="J179" s="45" t="str">
        <f t="shared" si="20"/>
        <v>Main reasons explaining drop out : Cannot afford education-related costs (e.g. tuition, supplies, transportation)Lebanese</v>
      </c>
      <c r="K179" s="44">
        <f t="shared" si="21"/>
        <v>18.655872150210801</v>
      </c>
      <c r="L179" s="68">
        <v>0.186558721502108</v>
      </c>
    </row>
    <row r="180" spans="1:12" hidden="1" x14ac:dyDescent="0.35">
      <c r="A180" s="46" t="s">
        <v>3</v>
      </c>
      <c r="B180" s="42"/>
      <c r="C180" s="42"/>
      <c r="D180" s="42" t="s">
        <v>229</v>
      </c>
      <c r="E180" s="46" t="s">
        <v>11</v>
      </c>
      <c r="F180" s="46" t="s">
        <v>12</v>
      </c>
      <c r="G180" s="43" t="s">
        <v>228</v>
      </c>
      <c r="H180" s="68" t="s">
        <v>207</v>
      </c>
      <c r="I180" s="45" t="str">
        <f t="shared" si="19"/>
        <v>Main reasons explaining drop out : Lack of schools in the community leading to drop out</v>
      </c>
      <c r="J180" s="45" t="str">
        <f t="shared" si="20"/>
        <v>Main reasons explaining drop out : Lack of schools in the community leading to drop outLebanese</v>
      </c>
      <c r="K180" s="44">
        <f t="shared" si="21"/>
        <v>1.00242931036602</v>
      </c>
      <c r="L180" s="68">
        <v>1.00242931036602E-2</v>
      </c>
    </row>
    <row r="181" spans="1:12" hidden="1" x14ac:dyDescent="0.35">
      <c r="A181" s="46" t="s">
        <v>3</v>
      </c>
      <c r="B181" s="42"/>
      <c r="C181" s="42"/>
      <c r="D181" s="42" t="s">
        <v>229</v>
      </c>
      <c r="E181" s="46" t="s">
        <v>11</v>
      </c>
      <c r="F181" s="46" t="s">
        <v>12</v>
      </c>
      <c r="G181" s="43" t="s">
        <v>228</v>
      </c>
      <c r="H181" s="68" t="s">
        <v>208</v>
      </c>
      <c r="I181" s="45" t="str">
        <f t="shared" si="19"/>
        <v>Main reasons explaining drop out : Protection risks while commuting to school</v>
      </c>
      <c r="J181" s="45" t="str">
        <f t="shared" si="20"/>
        <v>Main reasons explaining drop out : Protection risks while commuting to schoolLebanese</v>
      </c>
      <c r="K181" s="44">
        <f t="shared" si="21"/>
        <v>1.11022302462516E-14</v>
      </c>
      <c r="L181" s="68">
        <v>1.11022302462516E-16</v>
      </c>
    </row>
    <row r="182" spans="1:12" hidden="1" x14ac:dyDescent="0.35">
      <c r="A182" s="46" t="s">
        <v>3</v>
      </c>
      <c r="B182" s="42"/>
      <c r="C182" s="42"/>
      <c r="D182" s="42" t="s">
        <v>229</v>
      </c>
      <c r="E182" s="46" t="s">
        <v>11</v>
      </c>
      <c r="F182" s="46" t="s">
        <v>12</v>
      </c>
      <c r="G182" s="43" t="s">
        <v>228</v>
      </c>
      <c r="H182" s="68" t="s">
        <v>209</v>
      </c>
      <c r="I182" s="45" t="str">
        <f t="shared" si="19"/>
        <v>Main reasons explaining drop out : Protection risks while at school</v>
      </c>
      <c r="J182" s="45" t="str">
        <f t="shared" si="20"/>
        <v>Main reasons explaining drop out : Protection risks while at schoolLebanese</v>
      </c>
      <c r="K182" s="44">
        <f t="shared" si="21"/>
        <v>1.4163547955256599</v>
      </c>
      <c r="L182" s="68">
        <v>1.41635479552566E-2</v>
      </c>
    </row>
    <row r="183" spans="1:12" hidden="1" x14ac:dyDescent="0.35">
      <c r="A183" s="46" t="s">
        <v>3</v>
      </c>
      <c r="B183" s="42"/>
      <c r="C183" s="42"/>
      <c r="D183" s="42" t="s">
        <v>229</v>
      </c>
      <c r="E183" s="46" t="s">
        <v>11</v>
      </c>
      <c r="F183" s="46" t="s">
        <v>12</v>
      </c>
      <c r="G183" s="43" t="s">
        <v>228</v>
      </c>
      <c r="H183" s="68" t="s">
        <v>210</v>
      </c>
      <c r="I183" s="45" t="str">
        <f t="shared" si="19"/>
        <v>Main reasons explaining drop out : Child marriage</v>
      </c>
      <c r="J183" s="45" t="str">
        <f t="shared" si="20"/>
        <v>Main reasons explaining drop out : Child marriageLebanese</v>
      </c>
      <c r="K183" s="44">
        <f t="shared" si="21"/>
        <v>1.11022302462516E-14</v>
      </c>
      <c r="L183" s="68">
        <v>1.11022302462516E-16</v>
      </c>
    </row>
    <row r="184" spans="1:12" hidden="1" x14ac:dyDescent="0.35">
      <c r="A184" s="46" t="s">
        <v>3</v>
      </c>
      <c r="B184" s="42"/>
      <c r="C184" s="42"/>
      <c r="D184" s="42" t="s">
        <v>229</v>
      </c>
      <c r="E184" s="46" t="s">
        <v>11</v>
      </c>
      <c r="F184" s="46" t="s">
        <v>12</v>
      </c>
      <c r="G184" s="43" t="s">
        <v>228</v>
      </c>
      <c r="H184" s="68" t="s">
        <v>211</v>
      </c>
      <c r="I184" s="45" t="str">
        <f t="shared" si="19"/>
        <v>Main reasons explaining drop out : Disability</v>
      </c>
      <c r="J184" s="45" t="str">
        <f t="shared" si="20"/>
        <v>Main reasons explaining drop out : DisabilityLebanese</v>
      </c>
      <c r="K184" s="44">
        <f t="shared" si="21"/>
        <v>1.11022302462516E-14</v>
      </c>
      <c r="L184" s="68">
        <v>1.11022302462516E-16</v>
      </c>
    </row>
    <row r="185" spans="1:12" hidden="1" x14ac:dyDescent="0.35">
      <c r="A185" s="46" t="s">
        <v>3</v>
      </c>
      <c r="B185" s="42"/>
      <c r="C185" s="42"/>
      <c r="D185" s="42" t="s">
        <v>229</v>
      </c>
      <c r="E185" s="46" t="s">
        <v>11</v>
      </c>
      <c r="F185" s="46" t="s">
        <v>12</v>
      </c>
      <c r="G185" s="43" t="s">
        <v>228</v>
      </c>
      <c r="H185" s="68" t="s">
        <v>212</v>
      </c>
      <c r="I185" s="45" t="str">
        <f t="shared" si="19"/>
        <v>Main reasons explaining drop out : COVID-19 related school closures</v>
      </c>
      <c r="J185" s="45" t="str">
        <f t="shared" si="20"/>
        <v>Main reasons explaining drop out : COVID-19 related school closuresLebanese</v>
      </c>
      <c r="K185" s="44">
        <f t="shared" si="21"/>
        <v>21.887036194247301</v>
      </c>
      <c r="L185" s="68">
        <v>0.218870361942473</v>
      </c>
    </row>
    <row r="186" spans="1:12" hidden="1" x14ac:dyDescent="0.35">
      <c r="A186" s="46" t="s">
        <v>3</v>
      </c>
      <c r="B186" s="42"/>
      <c r="C186" s="42"/>
      <c r="D186" s="42" t="s">
        <v>229</v>
      </c>
      <c r="E186" s="46" t="s">
        <v>11</v>
      </c>
      <c r="F186" s="46" t="s">
        <v>12</v>
      </c>
      <c r="G186" s="43" t="s">
        <v>228</v>
      </c>
      <c r="H186" s="68" t="s">
        <v>213</v>
      </c>
      <c r="I186" s="45" t="str">
        <f t="shared" si="19"/>
        <v>Main reasons explaining drop out : Lack of interest from child in education</v>
      </c>
      <c r="J186" s="45" t="str">
        <f t="shared" si="20"/>
        <v>Main reasons explaining drop out : Lack of interest from child in educationLebanese</v>
      </c>
      <c r="K186" s="44">
        <f t="shared" si="21"/>
        <v>1.00242931036602</v>
      </c>
      <c r="L186" s="68">
        <v>1.00242931036602E-2</v>
      </c>
    </row>
    <row r="187" spans="1:12" hidden="1" x14ac:dyDescent="0.35">
      <c r="A187" s="46" t="s">
        <v>3</v>
      </c>
      <c r="B187" s="42"/>
      <c r="C187" s="42"/>
      <c r="D187" s="42" t="s">
        <v>229</v>
      </c>
      <c r="E187" s="46" t="s">
        <v>11</v>
      </c>
      <c r="F187" s="46" t="s">
        <v>12</v>
      </c>
      <c r="G187" s="43" t="s">
        <v>228</v>
      </c>
      <c r="H187" s="68" t="s">
        <v>214</v>
      </c>
      <c r="I187" s="45" t="str">
        <f t="shared" si="19"/>
        <v>Main reasons explaining drop out : Lack of interest/priority from parents</v>
      </c>
      <c r="J187" s="45" t="str">
        <f t="shared" si="20"/>
        <v>Main reasons explaining drop out : Lack of interest/priority from parentsLebanese</v>
      </c>
      <c r="K187" s="44">
        <f t="shared" si="21"/>
        <v>1.00242931036602</v>
      </c>
      <c r="L187" s="68">
        <v>1.00242931036602E-2</v>
      </c>
    </row>
    <row r="188" spans="1:12" hidden="1" x14ac:dyDescent="0.35">
      <c r="A188" s="46" t="s">
        <v>3</v>
      </c>
      <c r="B188" s="42"/>
      <c r="C188" s="42"/>
      <c r="D188" s="42" t="s">
        <v>229</v>
      </c>
      <c r="E188" s="46" t="s">
        <v>11</v>
      </c>
      <c r="F188" s="46" t="s">
        <v>12</v>
      </c>
      <c r="G188" s="43" t="s">
        <v>228</v>
      </c>
      <c r="H188" s="68" t="s">
        <v>215</v>
      </c>
      <c r="I188" s="45" t="str">
        <f t="shared" ref="I188:I217" si="22">CONCATENATE(G188,H188)</f>
        <v>Main reasons explaining drop out : Moved to another area</v>
      </c>
      <c r="J188" s="45" t="str">
        <f t="shared" ref="J188:J217" si="23">CONCATENATE(G188,H188,F188)</f>
        <v>Main reasons explaining drop out : Moved to another areaLebanese</v>
      </c>
      <c r="K188" s="44">
        <f t="shared" si="21"/>
        <v>1.11022302462516E-14</v>
      </c>
      <c r="L188" s="68">
        <v>1.11022302462516E-16</v>
      </c>
    </row>
    <row r="189" spans="1:12" hidden="1" x14ac:dyDescent="0.35">
      <c r="A189" s="46" t="s">
        <v>3</v>
      </c>
      <c r="B189" s="42"/>
      <c r="C189" s="42"/>
      <c r="D189" s="42" t="s">
        <v>229</v>
      </c>
      <c r="E189" s="46" t="s">
        <v>11</v>
      </c>
      <c r="F189" s="46" t="s">
        <v>12</v>
      </c>
      <c r="G189" s="43" t="s">
        <v>228</v>
      </c>
      <c r="H189" s="68" t="s">
        <v>216</v>
      </c>
      <c r="I189" s="45" t="str">
        <f t="shared" si="22"/>
        <v>Main reasons explaining drop out : Not able to register or enrol child in the school</v>
      </c>
      <c r="J189" s="45" t="str">
        <f t="shared" si="23"/>
        <v>Main reasons explaining drop out : Not able to register or enrol child in the schoolLebanese</v>
      </c>
      <c r="K189" s="44">
        <f t="shared" si="21"/>
        <v>8.57504663635269</v>
      </c>
      <c r="L189" s="68">
        <v>8.57504663635269E-2</v>
      </c>
    </row>
    <row r="190" spans="1:12" hidden="1" x14ac:dyDescent="0.35">
      <c r="A190" s="46" t="s">
        <v>3</v>
      </c>
      <c r="B190" s="42"/>
      <c r="C190" s="42"/>
      <c r="D190" s="42" t="s">
        <v>229</v>
      </c>
      <c r="E190" s="46" t="s">
        <v>11</v>
      </c>
      <c r="F190" s="46" t="s">
        <v>12</v>
      </c>
      <c r="G190" s="43" t="s">
        <v>228</v>
      </c>
      <c r="H190" s="68" t="s">
        <v>217</v>
      </c>
      <c r="I190" s="45" t="str">
        <f t="shared" si="22"/>
        <v>Main reasons explaining drop out : School and classes are overcrowded</v>
      </c>
      <c r="J190" s="45" t="str">
        <f t="shared" si="23"/>
        <v>Main reasons explaining drop out : School and classes are overcrowdedLebanese</v>
      </c>
      <c r="K190" s="44">
        <f t="shared" si="21"/>
        <v>5.4194853291387997</v>
      </c>
      <c r="L190" s="68">
        <v>5.4194853291387998E-2</v>
      </c>
    </row>
    <row r="191" spans="1:12" hidden="1" x14ac:dyDescent="0.35">
      <c r="A191" s="46" t="s">
        <v>3</v>
      </c>
      <c r="B191" s="42"/>
      <c r="C191" s="42"/>
      <c r="D191" s="42" t="s">
        <v>229</v>
      </c>
      <c r="E191" s="46" t="s">
        <v>11</v>
      </c>
      <c r="F191" s="46" t="s">
        <v>12</v>
      </c>
      <c r="G191" s="43" t="s">
        <v>228</v>
      </c>
      <c r="H191" s="68" t="s">
        <v>218</v>
      </c>
      <c r="I191" s="45" t="str">
        <f t="shared" si="22"/>
        <v>Main reasons explaining drop out : Lack of staff to run the school</v>
      </c>
      <c r="J191" s="45" t="str">
        <f t="shared" si="23"/>
        <v>Main reasons explaining drop out : Lack of staff to run the schoolLebanese</v>
      </c>
      <c r="K191" s="44">
        <f t="shared" si="21"/>
        <v>8.1292279937082004</v>
      </c>
      <c r="L191" s="68">
        <v>8.1292279937082004E-2</v>
      </c>
    </row>
    <row r="192" spans="1:12" hidden="1" x14ac:dyDescent="0.35">
      <c r="A192" s="46" t="s">
        <v>3</v>
      </c>
      <c r="B192" s="42"/>
      <c r="C192" s="42"/>
      <c r="D192" s="42" t="s">
        <v>229</v>
      </c>
      <c r="E192" s="46" t="s">
        <v>11</v>
      </c>
      <c r="F192" s="46" t="s">
        <v>12</v>
      </c>
      <c r="G192" s="43" t="s">
        <v>228</v>
      </c>
      <c r="H192" s="68" t="s">
        <v>219</v>
      </c>
      <c r="I192" s="45" t="str">
        <f t="shared" si="22"/>
        <v>Main reasons explaining drop out : The school infrastructure is poor</v>
      </c>
      <c r="J192" s="45" t="str">
        <f t="shared" si="23"/>
        <v>Main reasons explaining drop out : The school infrastructure is poorLebanese</v>
      </c>
      <c r="K192" s="44">
        <f t="shared" si="21"/>
        <v>1.11022302462516E-14</v>
      </c>
      <c r="L192" s="68">
        <v>1.11022302462516E-16</v>
      </c>
    </row>
    <row r="193" spans="1:12" hidden="1" x14ac:dyDescent="0.35">
      <c r="A193" s="46" t="s">
        <v>3</v>
      </c>
      <c r="B193" s="42"/>
      <c r="C193" s="42"/>
      <c r="D193" s="42" t="s">
        <v>229</v>
      </c>
      <c r="E193" s="46" t="s">
        <v>11</v>
      </c>
      <c r="F193" s="46" t="s">
        <v>12</v>
      </c>
      <c r="G193" s="43" t="s">
        <v>228</v>
      </c>
      <c r="H193" s="68" t="s">
        <v>220</v>
      </c>
      <c r="I193" s="45" t="str">
        <f t="shared" si="22"/>
        <v>Main reasons explaining drop out : Poor quality of education/teaching</v>
      </c>
      <c r="J193" s="45" t="str">
        <f t="shared" si="23"/>
        <v>Main reasons explaining drop out : Poor quality of education/teachingLebanese</v>
      </c>
      <c r="K193" s="44">
        <f t="shared" si="21"/>
        <v>4.1260974600950604</v>
      </c>
      <c r="L193" s="68">
        <v>4.1260974600950601E-2</v>
      </c>
    </row>
    <row r="194" spans="1:12" hidden="1" x14ac:dyDescent="0.35">
      <c r="A194" s="46" t="s">
        <v>3</v>
      </c>
      <c r="B194" s="42"/>
      <c r="C194" s="42"/>
      <c r="D194" s="42" t="s">
        <v>229</v>
      </c>
      <c r="E194" s="46" t="s">
        <v>11</v>
      </c>
      <c r="F194" s="46" t="s">
        <v>12</v>
      </c>
      <c r="G194" s="43" t="s">
        <v>228</v>
      </c>
      <c r="H194" s="68" t="s">
        <v>221</v>
      </c>
      <c r="I194" s="45" t="str">
        <f t="shared" si="22"/>
        <v>Main reasons explaining drop out : The curriculum and teaching are not adapted for child</v>
      </c>
      <c r="J194" s="45" t="str">
        <f t="shared" si="23"/>
        <v>Main reasons explaining drop out : The curriculum and teaching are not adapted for childLebanese</v>
      </c>
      <c r="K194" s="44">
        <f t="shared" si="21"/>
        <v>1.4163547955256599</v>
      </c>
      <c r="L194" s="68">
        <v>1.41635479552566E-2</v>
      </c>
    </row>
    <row r="195" spans="1:12" hidden="1" x14ac:dyDescent="0.35">
      <c r="A195" s="46" t="s">
        <v>3</v>
      </c>
      <c r="B195" s="42"/>
      <c r="C195" s="42"/>
      <c r="D195" s="42" t="s">
        <v>229</v>
      </c>
      <c r="E195" s="46" t="s">
        <v>11</v>
      </c>
      <c r="F195" s="46" t="s">
        <v>12</v>
      </c>
      <c r="G195" s="43" t="s">
        <v>228</v>
      </c>
      <c r="H195" s="68" t="s">
        <v>222</v>
      </c>
      <c r="I195" s="45" t="str">
        <f t="shared" si="22"/>
        <v>Main reasons explaining drop out : Child busy working or supporting the household</v>
      </c>
      <c r="J195" s="45" t="str">
        <f t="shared" si="23"/>
        <v>Main reasons explaining drop out : Child busy working or supporting the householdLebanese</v>
      </c>
      <c r="K195" s="44">
        <f t="shared" si="21"/>
        <v>3.8656301621561999</v>
      </c>
      <c r="L195" s="68">
        <v>3.8656301621562E-2</v>
      </c>
    </row>
    <row r="196" spans="1:12" hidden="1" x14ac:dyDescent="0.35">
      <c r="A196" s="46" t="s">
        <v>3</v>
      </c>
      <c r="B196" s="42"/>
      <c r="C196" s="42"/>
      <c r="D196" s="42" t="s">
        <v>229</v>
      </c>
      <c r="E196" s="46" t="s">
        <v>11</v>
      </c>
      <c r="F196" s="46" t="s">
        <v>12</v>
      </c>
      <c r="G196" s="43" t="s">
        <v>228</v>
      </c>
      <c r="H196" s="68" t="s">
        <v>223</v>
      </c>
      <c r="I196" s="45" t="str">
        <f t="shared" si="22"/>
        <v>Main reasons explaining drop out : Lack of valid documentation</v>
      </c>
      <c r="J196" s="45" t="str">
        <f t="shared" si="23"/>
        <v>Main reasons explaining drop out : Lack of valid documentationLebanese</v>
      </c>
      <c r="K196" s="44">
        <f t="shared" si="21"/>
        <v>1.11022302462516E-14</v>
      </c>
      <c r="L196" s="68">
        <v>1.11022302462516E-16</v>
      </c>
    </row>
    <row r="197" spans="1:12" hidden="1" x14ac:dyDescent="0.35">
      <c r="A197" s="46" t="s">
        <v>3</v>
      </c>
      <c r="B197" s="42"/>
      <c r="C197" s="42"/>
      <c r="D197" s="42" t="s">
        <v>229</v>
      </c>
      <c r="E197" s="46" t="s">
        <v>11</v>
      </c>
      <c r="F197" s="46" t="s">
        <v>12</v>
      </c>
      <c r="G197" s="43" t="s">
        <v>228</v>
      </c>
      <c r="H197" s="68" t="s">
        <v>224</v>
      </c>
      <c r="I197" s="45" t="str">
        <f t="shared" si="22"/>
        <v>Main reasons explaining drop out : Schools did not provide remote learning frequently or at all</v>
      </c>
      <c r="J197" s="45" t="str">
        <f t="shared" si="23"/>
        <v>Main reasons explaining drop out : Schools did not provide remote learning frequently or at allLebanese</v>
      </c>
      <c r="K197" s="44">
        <f t="shared" si="21"/>
        <v>0.41244903050054199</v>
      </c>
      <c r="L197" s="68">
        <v>4.12449030500542E-3</v>
      </c>
    </row>
    <row r="198" spans="1:12" hidden="1" x14ac:dyDescent="0.35">
      <c r="A198" s="46" t="s">
        <v>3</v>
      </c>
      <c r="B198" s="42"/>
      <c r="C198" s="42"/>
      <c r="D198" s="42" t="s">
        <v>229</v>
      </c>
      <c r="E198" s="46" t="s">
        <v>11</v>
      </c>
      <c r="F198" s="46" t="s">
        <v>12</v>
      </c>
      <c r="G198" s="43" t="s">
        <v>228</v>
      </c>
      <c r="H198" s="68" t="s">
        <v>225</v>
      </c>
      <c r="I198" s="45" t="str">
        <f t="shared" si="22"/>
        <v>Main reasons explaining drop out : HH did not have necessary equipment (e.g. tablets)</v>
      </c>
      <c r="J198" s="45" t="str">
        <f t="shared" si="23"/>
        <v>Main reasons explaining drop out : HH did not have necessary equipment (e.g. tablets)Lebanese</v>
      </c>
      <c r="K198" s="44">
        <f t="shared" si="21"/>
        <v>36.564510168864999</v>
      </c>
      <c r="L198" s="68">
        <v>0.36564510168865</v>
      </c>
    </row>
    <row r="199" spans="1:12" hidden="1" x14ac:dyDescent="0.35">
      <c r="A199" s="46" t="s">
        <v>3</v>
      </c>
      <c r="B199" s="42"/>
      <c r="C199" s="42"/>
      <c r="D199" s="42" t="s">
        <v>229</v>
      </c>
      <c r="E199" s="46" t="s">
        <v>11</v>
      </c>
      <c r="F199" s="46" t="s">
        <v>12</v>
      </c>
      <c r="G199" s="43" t="s">
        <v>228</v>
      </c>
      <c r="H199" s="68" t="s">
        <v>226</v>
      </c>
      <c r="I199" s="45" t="str">
        <f t="shared" si="22"/>
        <v>Main reasons explaining drop out : Lack of connectivity/Internet-related barriers for remote learning</v>
      </c>
      <c r="J199" s="45" t="str">
        <f t="shared" si="23"/>
        <v>Main reasons explaining drop out : Lack of connectivity/Internet-related barriers for remote learningLebanese</v>
      </c>
      <c r="K199" s="44">
        <f t="shared" si="21"/>
        <v>57.281877456228102</v>
      </c>
      <c r="L199" s="68">
        <v>0.57281877456228103</v>
      </c>
    </row>
    <row r="200" spans="1:12" hidden="1" x14ac:dyDescent="0.35">
      <c r="A200" s="46" t="s">
        <v>3</v>
      </c>
      <c r="B200" s="42"/>
      <c r="C200" s="42"/>
      <c r="D200" s="42" t="s">
        <v>229</v>
      </c>
      <c r="E200" s="46" t="s">
        <v>11</v>
      </c>
      <c r="F200" s="46" t="s">
        <v>12</v>
      </c>
      <c r="G200" s="43" t="s">
        <v>228</v>
      </c>
      <c r="H200" s="68" t="s">
        <v>227</v>
      </c>
      <c r="I200" s="45" t="str">
        <f t="shared" si="22"/>
        <v>Main reasons explaining drop out : HH did not have regular electricity/power for remote learning</v>
      </c>
      <c r="J200" s="45" t="str">
        <f t="shared" si="23"/>
        <v>Main reasons explaining drop out : HH did not have regular electricity/power for remote learningLebanese</v>
      </c>
      <c r="K200" s="44">
        <f>L200</f>
        <v>0.57603757816671297</v>
      </c>
      <c r="L200" s="68">
        <v>0.57603757816671297</v>
      </c>
    </row>
    <row r="201" spans="1:12" hidden="1" x14ac:dyDescent="0.35">
      <c r="A201" s="46" t="s">
        <v>3</v>
      </c>
      <c r="B201" s="42"/>
      <c r="C201" s="42"/>
      <c r="D201" s="42" t="s">
        <v>229</v>
      </c>
      <c r="E201" s="46" t="s">
        <v>11</v>
      </c>
      <c r="F201" s="46" t="s">
        <v>12</v>
      </c>
      <c r="G201" s="43" t="s">
        <v>228</v>
      </c>
      <c r="H201" s="68" t="s">
        <v>9</v>
      </c>
      <c r="I201" s="45" t="str">
        <f t="shared" ref="I201:I209" si="24">CONCATENATE(G201,H201)</f>
        <v>Main reasons explaining drop out : Other</v>
      </c>
      <c r="J201" s="45" t="str">
        <f t="shared" ref="J201:J209" si="25">CONCATENATE(G201,H201,F201)</f>
        <v>Main reasons explaining drop out : OtherLebanese</v>
      </c>
      <c r="K201" s="44">
        <f t="shared" ref="K201:K209" si="26">L201</f>
        <v>2.7807255732145399E-2</v>
      </c>
      <c r="L201" s="68">
        <v>2.7807255732145399E-2</v>
      </c>
    </row>
    <row r="202" spans="1:12" hidden="1" x14ac:dyDescent="0.35">
      <c r="A202" s="46" t="s">
        <v>3</v>
      </c>
      <c r="B202" s="42"/>
      <c r="C202" s="42"/>
      <c r="D202" s="42" t="s">
        <v>229</v>
      </c>
      <c r="E202" s="46" t="s">
        <v>11</v>
      </c>
      <c r="F202" s="46" t="s">
        <v>12</v>
      </c>
      <c r="G202" s="43" t="s">
        <v>228</v>
      </c>
      <c r="H202" s="68" t="s">
        <v>8</v>
      </c>
      <c r="I202" s="45" t="str">
        <f t="shared" si="24"/>
        <v>Main reasons explaining drop out : Don't know</v>
      </c>
      <c r="J202" s="45" t="str">
        <f t="shared" si="25"/>
        <v>Main reasons explaining drop out : Don't knowLebanese</v>
      </c>
      <c r="K202" s="44">
        <f t="shared" si="26"/>
        <v>1.11022302462516E-16</v>
      </c>
      <c r="L202" s="68">
        <v>1.11022302462516E-16</v>
      </c>
    </row>
    <row r="203" spans="1:12" hidden="1" x14ac:dyDescent="0.35">
      <c r="A203" s="46" t="s">
        <v>3</v>
      </c>
      <c r="B203" s="42"/>
      <c r="C203" s="42"/>
      <c r="D203" s="42" t="s">
        <v>229</v>
      </c>
      <c r="E203" s="46" t="s">
        <v>11</v>
      </c>
      <c r="F203" s="46" t="s">
        <v>12</v>
      </c>
      <c r="G203" s="43" t="s">
        <v>228</v>
      </c>
      <c r="H203" s="68" t="s">
        <v>7</v>
      </c>
      <c r="I203" s="45" t="str">
        <f t="shared" si="24"/>
        <v>Main reasons explaining drop out : Decline to answer</v>
      </c>
      <c r="J203" s="45" t="str">
        <f t="shared" si="25"/>
        <v>Main reasons explaining drop out : Decline to answerLebanese</v>
      </c>
      <c r="K203" s="44">
        <f t="shared" si="26"/>
        <v>1.11022302462516E-16</v>
      </c>
      <c r="L203" s="68">
        <v>1.11022302462516E-16</v>
      </c>
    </row>
    <row r="204" spans="1:12" hidden="1" x14ac:dyDescent="0.35">
      <c r="A204" s="46" t="s">
        <v>3</v>
      </c>
      <c r="B204" s="42"/>
      <c r="C204" s="42"/>
      <c r="D204" s="42" t="s">
        <v>229</v>
      </c>
      <c r="E204" s="46" t="s">
        <v>11</v>
      </c>
      <c r="F204" s="46" t="s">
        <v>49</v>
      </c>
      <c r="G204" s="43" t="s">
        <v>228</v>
      </c>
      <c r="H204" s="68" t="s">
        <v>206</v>
      </c>
      <c r="I204" s="45" t="str">
        <f t="shared" si="24"/>
        <v>Main reasons explaining drop out : Cannot afford education-related costs (e.g. tuition, supplies, transportation)</v>
      </c>
      <c r="J204" s="45" t="str">
        <f t="shared" si="25"/>
        <v>Main reasons explaining drop out : Cannot afford education-related costs (e.g. tuition, supplies, transportation)Migrants</v>
      </c>
      <c r="K204" s="44">
        <f t="shared" si="26"/>
        <v>0</v>
      </c>
      <c r="L204" s="68">
        <v>0</v>
      </c>
    </row>
    <row r="205" spans="1:12" hidden="1" x14ac:dyDescent="0.35">
      <c r="A205" s="46" t="s">
        <v>3</v>
      </c>
      <c r="B205" s="42"/>
      <c r="C205" s="42"/>
      <c r="D205" s="42" t="s">
        <v>229</v>
      </c>
      <c r="E205" s="46" t="s">
        <v>11</v>
      </c>
      <c r="F205" s="46" t="s">
        <v>49</v>
      </c>
      <c r="G205" s="43" t="s">
        <v>228</v>
      </c>
      <c r="H205" s="68" t="s">
        <v>207</v>
      </c>
      <c r="I205" s="45" t="str">
        <f t="shared" si="24"/>
        <v>Main reasons explaining drop out : Lack of schools in the community leading to drop out</v>
      </c>
      <c r="J205" s="45" t="str">
        <f t="shared" si="25"/>
        <v>Main reasons explaining drop out : Lack of schools in the community leading to drop outMigrants</v>
      </c>
      <c r="K205" s="44">
        <f t="shared" si="26"/>
        <v>0</v>
      </c>
      <c r="L205" s="68">
        <v>0</v>
      </c>
    </row>
    <row r="206" spans="1:12" hidden="1" x14ac:dyDescent="0.35">
      <c r="A206" s="46" t="s">
        <v>3</v>
      </c>
      <c r="B206" s="42"/>
      <c r="C206" s="42"/>
      <c r="D206" s="42" t="s">
        <v>229</v>
      </c>
      <c r="E206" s="46" t="s">
        <v>11</v>
      </c>
      <c r="F206" s="46" t="s">
        <v>49</v>
      </c>
      <c r="G206" s="43" t="s">
        <v>228</v>
      </c>
      <c r="H206" s="68" t="s">
        <v>208</v>
      </c>
      <c r="I206" s="45" t="str">
        <f t="shared" si="24"/>
        <v>Main reasons explaining drop out : Protection risks while commuting to school</v>
      </c>
      <c r="J206" s="45" t="str">
        <f t="shared" si="25"/>
        <v>Main reasons explaining drop out : Protection risks while commuting to schoolMigrants</v>
      </c>
      <c r="K206" s="44">
        <f t="shared" si="26"/>
        <v>0</v>
      </c>
      <c r="L206" s="68">
        <v>0</v>
      </c>
    </row>
    <row r="207" spans="1:12" hidden="1" x14ac:dyDescent="0.35">
      <c r="A207" s="46" t="s">
        <v>3</v>
      </c>
      <c r="B207" s="42"/>
      <c r="C207" s="42"/>
      <c r="D207" s="42" t="s">
        <v>229</v>
      </c>
      <c r="E207" s="46" t="s">
        <v>11</v>
      </c>
      <c r="F207" s="46" t="s">
        <v>49</v>
      </c>
      <c r="G207" s="43" t="s">
        <v>228</v>
      </c>
      <c r="H207" s="68" t="s">
        <v>209</v>
      </c>
      <c r="I207" s="45" t="str">
        <f t="shared" si="24"/>
        <v>Main reasons explaining drop out : Protection risks while at school</v>
      </c>
      <c r="J207" s="45" t="str">
        <f t="shared" si="25"/>
        <v>Main reasons explaining drop out : Protection risks while at schoolMigrants</v>
      </c>
      <c r="K207" s="44">
        <f t="shared" si="26"/>
        <v>0</v>
      </c>
      <c r="L207" s="68">
        <v>0</v>
      </c>
    </row>
    <row r="208" spans="1:12" hidden="1" x14ac:dyDescent="0.35">
      <c r="A208" s="46" t="s">
        <v>3</v>
      </c>
      <c r="B208" s="42"/>
      <c r="C208" s="42"/>
      <c r="D208" s="42" t="s">
        <v>229</v>
      </c>
      <c r="E208" s="46" t="s">
        <v>11</v>
      </c>
      <c r="F208" s="46" t="s">
        <v>49</v>
      </c>
      <c r="G208" s="43" t="s">
        <v>228</v>
      </c>
      <c r="H208" s="68" t="s">
        <v>210</v>
      </c>
      <c r="I208" s="45" t="str">
        <f t="shared" si="24"/>
        <v>Main reasons explaining drop out : Child marriage</v>
      </c>
      <c r="J208" s="45" t="str">
        <f t="shared" si="25"/>
        <v>Main reasons explaining drop out : Child marriageMigrants</v>
      </c>
      <c r="K208" s="44">
        <f t="shared" si="26"/>
        <v>0</v>
      </c>
      <c r="L208" s="68">
        <v>0</v>
      </c>
    </row>
    <row r="209" spans="1:12" hidden="1" x14ac:dyDescent="0.35">
      <c r="A209" s="46" t="s">
        <v>3</v>
      </c>
      <c r="B209" s="42"/>
      <c r="C209" s="42"/>
      <c r="D209" s="42" t="s">
        <v>229</v>
      </c>
      <c r="E209" s="46" t="s">
        <v>11</v>
      </c>
      <c r="F209" s="46" t="s">
        <v>49</v>
      </c>
      <c r="G209" s="43" t="s">
        <v>228</v>
      </c>
      <c r="H209" s="68" t="s">
        <v>211</v>
      </c>
      <c r="I209" s="45" t="str">
        <f t="shared" si="24"/>
        <v>Main reasons explaining drop out : Disability</v>
      </c>
      <c r="J209" s="45" t="str">
        <f t="shared" si="25"/>
        <v>Main reasons explaining drop out : DisabilityMigrants</v>
      </c>
      <c r="K209" s="44">
        <f t="shared" si="26"/>
        <v>0</v>
      </c>
      <c r="L209" s="68">
        <v>0</v>
      </c>
    </row>
    <row r="210" spans="1:12" hidden="1" x14ac:dyDescent="0.35">
      <c r="A210" s="46" t="s">
        <v>3</v>
      </c>
      <c r="B210" s="42"/>
      <c r="C210" s="42"/>
      <c r="D210" s="42" t="s">
        <v>229</v>
      </c>
      <c r="E210" s="46" t="s">
        <v>11</v>
      </c>
      <c r="F210" s="46" t="s">
        <v>49</v>
      </c>
      <c r="G210" s="43" t="s">
        <v>228</v>
      </c>
      <c r="H210" s="68" t="s">
        <v>212</v>
      </c>
      <c r="I210" s="45" t="str">
        <f t="shared" ref="I210:I212" si="27">CONCATENATE(G210,H210)</f>
        <v>Main reasons explaining drop out : COVID-19 related school closures</v>
      </c>
      <c r="J210" s="45" t="str">
        <f t="shared" ref="J210:J212" si="28">CONCATENATE(G210,H210,F210)</f>
        <v>Main reasons explaining drop out : COVID-19 related school closuresMigrants</v>
      </c>
      <c r="K210" s="66"/>
      <c r="L210" s="68">
        <v>1</v>
      </c>
    </row>
    <row r="211" spans="1:12" hidden="1" x14ac:dyDescent="0.35">
      <c r="A211" s="46" t="s">
        <v>3</v>
      </c>
      <c r="B211" s="42"/>
      <c r="C211" s="42"/>
      <c r="D211" s="42" t="s">
        <v>229</v>
      </c>
      <c r="E211" s="46" t="s">
        <v>11</v>
      </c>
      <c r="F211" s="46" t="s">
        <v>49</v>
      </c>
      <c r="G211" s="43" t="s">
        <v>228</v>
      </c>
      <c r="H211" s="68" t="s">
        <v>213</v>
      </c>
      <c r="I211" s="45" t="str">
        <f t="shared" si="27"/>
        <v>Main reasons explaining drop out : Lack of interest from child in education</v>
      </c>
      <c r="J211" s="45" t="str">
        <f t="shared" si="28"/>
        <v>Main reasons explaining drop out : Lack of interest from child in educationMigrants</v>
      </c>
      <c r="K211" s="66"/>
      <c r="L211" s="68">
        <v>0</v>
      </c>
    </row>
    <row r="212" spans="1:12" hidden="1" x14ac:dyDescent="0.35">
      <c r="A212" s="46" t="s">
        <v>3</v>
      </c>
      <c r="B212" s="42"/>
      <c r="C212" s="42"/>
      <c r="D212" s="42" t="s">
        <v>229</v>
      </c>
      <c r="E212" s="46" t="s">
        <v>11</v>
      </c>
      <c r="F212" s="46" t="s">
        <v>49</v>
      </c>
      <c r="G212" s="43" t="s">
        <v>228</v>
      </c>
      <c r="H212" s="68" t="s">
        <v>214</v>
      </c>
      <c r="I212" s="45" t="str">
        <f t="shared" si="27"/>
        <v>Main reasons explaining drop out : Lack of interest/priority from parents</v>
      </c>
      <c r="J212" s="45" t="str">
        <f t="shared" si="28"/>
        <v>Main reasons explaining drop out : Lack of interest/priority from parentsMigrants</v>
      </c>
      <c r="K212" s="66"/>
      <c r="L212" s="68">
        <v>0</v>
      </c>
    </row>
    <row r="213" spans="1:12" hidden="1" x14ac:dyDescent="0.35">
      <c r="A213" s="46" t="s">
        <v>3</v>
      </c>
      <c r="B213" s="42"/>
      <c r="C213" s="42"/>
      <c r="D213" s="42" t="s">
        <v>229</v>
      </c>
      <c r="E213" s="46" t="s">
        <v>11</v>
      </c>
      <c r="F213" s="46" t="s">
        <v>49</v>
      </c>
      <c r="G213" s="43" t="s">
        <v>228</v>
      </c>
      <c r="H213" s="68" t="s">
        <v>215</v>
      </c>
      <c r="I213" s="45" t="str">
        <f t="shared" si="22"/>
        <v>Main reasons explaining drop out : Moved to another area</v>
      </c>
      <c r="J213" s="45" t="str">
        <f t="shared" si="23"/>
        <v>Main reasons explaining drop out : Moved to another areaMigrants</v>
      </c>
      <c r="K213" s="44">
        <f t="shared" si="21"/>
        <v>0</v>
      </c>
      <c r="L213" s="68">
        <v>0</v>
      </c>
    </row>
    <row r="214" spans="1:12" hidden="1" x14ac:dyDescent="0.35">
      <c r="A214" s="46" t="s">
        <v>3</v>
      </c>
      <c r="B214" s="42"/>
      <c r="C214" s="42"/>
      <c r="D214" s="42" t="s">
        <v>229</v>
      </c>
      <c r="E214" s="46" t="s">
        <v>11</v>
      </c>
      <c r="F214" s="46" t="s">
        <v>49</v>
      </c>
      <c r="G214" s="43" t="s">
        <v>228</v>
      </c>
      <c r="H214" s="68" t="s">
        <v>216</v>
      </c>
      <c r="I214" s="45" t="str">
        <f t="shared" si="22"/>
        <v>Main reasons explaining drop out : Not able to register or enrol child in the school</v>
      </c>
      <c r="J214" s="45" t="str">
        <f t="shared" si="23"/>
        <v>Main reasons explaining drop out : Not able to register or enrol child in the schoolMigrants</v>
      </c>
      <c r="K214" s="44">
        <f t="shared" si="21"/>
        <v>0</v>
      </c>
      <c r="L214" s="68">
        <v>0</v>
      </c>
    </row>
    <row r="215" spans="1:12" hidden="1" x14ac:dyDescent="0.35">
      <c r="A215" s="46" t="s">
        <v>3</v>
      </c>
      <c r="B215" s="42"/>
      <c r="C215" s="42"/>
      <c r="D215" s="42" t="s">
        <v>229</v>
      </c>
      <c r="E215" s="46" t="s">
        <v>11</v>
      </c>
      <c r="F215" s="46" t="s">
        <v>49</v>
      </c>
      <c r="G215" s="43" t="s">
        <v>228</v>
      </c>
      <c r="H215" s="68" t="s">
        <v>217</v>
      </c>
      <c r="I215" s="45" t="str">
        <f t="shared" si="22"/>
        <v>Main reasons explaining drop out : School and classes are overcrowded</v>
      </c>
      <c r="J215" s="45" t="str">
        <f t="shared" si="23"/>
        <v>Main reasons explaining drop out : School and classes are overcrowdedMigrants</v>
      </c>
      <c r="K215" s="44">
        <f t="shared" si="21"/>
        <v>0</v>
      </c>
      <c r="L215" s="68">
        <v>0</v>
      </c>
    </row>
    <row r="216" spans="1:12" hidden="1" x14ac:dyDescent="0.35">
      <c r="A216" s="46" t="s">
        <v>3</v>
      </c>
      <c r="B216" s="42"/>
      <c r="C216" s="42"/>
      <c r="D216" s="42" t="s">
        <v>229</v>
      </c>
      <c r="E216" s="46" t="s">
        <v>11</v>
      </c>
      <c r="F216" s="46" t="s">
        <v>49</v>
      </c>
      <c r="G216" s="43" t="s">
        <v>228</v>
      </c>
      <c r="H216" s="68" t="s">
        <v>218</v>
      </c>
      <c r="I216" s="45" t="str">
        <f t="shared" si="22"/>
        <v>Main reasons explaining drop out : Lack of staff to run the school</v>
      </c>
      <c r="J216" s="45" t="str">
        <f t="shared" si="23"/>
        <v>Main reasons explaining drop out : Lack of staff to run the schoolMigrants</v>
      </c>
      <c r="K216" s="44">
        <f t="shared" si="21"/>
        <v>0</v>
      </c>
      <c r="L216" s="68">
        <v>0</v>
      </c>
    </row>
    <row r="217" spans="1:12" hidden="1" x14ac:dyDescent="0.35">
      <c r="A217" s="46" t="s">
        <v>3</v>
      </c>
      <c r="B217" s="42"/>
      <c r="C217" s="42"/>
      <c r="D217" s="42" t="s">
        <v>229</v>
      </c>
      <c r="E217" s="46" t="s">
        <v>11</v>
      </c>
      <c r="F217" s="46" t="s">
        <v>49</v>
      </c>
      <c r="G217" s="43" t="s">
        <v>228</v>
      </c>
      <c r="H217" s="68" t="s">
        <v>219</v>
      </c>
      <c r="I217" s="45" t="str">
        <f t="shared" si="22"/>
        <v>Main reasons explaining drop out : The school infrastructure is poor</v>
      </c>
      <c r="J217" s="45" t="str">
        <f t="shared" si="23"/>
        <v>Main reasons explaining drop out : The school infrastructure is poorMigrants</v>
      </c>
      <c r="K217" s="44">
        <f t="shared" si="21"/>
        <v>0</v>
      </c>
      <c r="L217" s="68">
        <v>0</v>
      </c>
    </row>
    <row r="218" spans="1:12" hidden="1" x14ac:dyDescent="0.35">
      <c r="A218" s="46" t="s">
        <v>3</v>
      </c>
      <c r="B218" s="42"/>
      <c r="C218" s="42"/>
      <c r="D218" s="42" t="s">
        <v>229</v>
      </c>
      <c r="E218" s="46" t="s">
        <v>11</v>
      </c>
      <c r="F218" s="46" t="s">
        <v>49</v>
      </c>
      <c r="G218" s="43" t="s">
        <v>228</v>
      </c>
      <c r="H218" s="68" t="s">
        <v>220</v>
      </c>
      <c r="I218" s="45" t="str">
        <f t="shared" ref="I218:I245" si="29">CONCATENATE(G218,H218)</f>
        <v>Main reasons explaining drop out : Poor quality of education/teaching</v>
      </c>
      <c r="J218" s="45" t="str">
        <f t="shared" ref="J218:J245" si="30">CONCATENATE(G218,H218,F218)</f>
        <v>Main reasons explaining drop out : Poor quality of education/teachingMigrants</v>
      </c>
      <c r="K218" s="44">
        <f t="shared" si="21"/>
        <v>0</v>
      </c>
      <c r="L218" s="68">
        <v>0</v>
      </c>
    </row>
    <row r="219" spans="1:12" hidden="1" x14ac:dyDescent="0.35">
      <c r="A219" s="46" t="s">
        <v>3</v>
      </c>
      <c r="B219" s="42"/>
      <c r="C219" s="42"/>
      <c r="D219" s="42" t="s">
        <v>229</v>
      </c>
      <c r="E219" s="46" t="s">
        <v>11</v>
      </c>
      <c r="F219" s="46" t="s">
        <v>49</v>
      </c>
      <c r="G219" s="43" t="s">
        <v>228</v>
      </c>
      <c r="H219" s="68" t="s">
        <v>221</v>
      </c>
      <c r="I219" s="45" t="str">
        <f t="shared" si="29"/>
        <v>Main reasons explaining drop out : The curriculum and teaching are not adapted for child</v>
      </c>
      <c r="J219" s="45" t="str">
        <f t="shared" si="30"/>
        <v>Main reasons explaining drop out : The curriculum and teaching are not adapted for childMigrants</v>
      </c>
      <c r="K219" s="44">
        <f t="shared" si="21"/>
        <v>0</v>
      </c>
      <c r="L219" s="68">
        <v>0</v>
      </c>
    </row>
    <row r="220" spans="1:12" hidden="1" x14ac:dyDescent="0.35">
      <c r="A220" s="46" t="s">
        <v>3</v>
      </c>
      <c r="B220" s="42"/>
      <c r="C220" s="42"/>
      <c r="D220" s="42" t="s">
        <v>229</v>
      </c>
      <c r="E220" s="46" t="s">
        <v>11</v>
      </c>
      <c r="F220" s="46" t="s">
        <v>49</v>
      </c>
      <c r="G220" s="43" t="s">
        <v>228</v>
      </c>
      <c r="H220" s="68" t="s">
        <v>222</v>
      </c>
      <c r="I220" s="45" t="str">
        <f t="shared" si="29"/>
        <v>Main reasons explaining drop out : Child busy working or supporting the household</v>
      </c>
      <c r="J220" s="45" t="str">
        <f t="shared" si="30"/>
        <v>Main reasons explaining drop out : Child busy working or supporting the householdMigrants</v>
      </c>
      <c r="K220" s="44">
        <f t="shared" si="21"/>
        <v>0</v>
      </c>
      <c r="L220" s="68">
        <v>0</v>
      </c>
    </row>
    <row r="221" spans="1:12" hidden="1" x14ac:dyDescent="0.35">
      <c r="A221" s="46" t="s">
        <v>3</v>
      </c>
      <c r="B221" s="42"/>
      <c r="C221" s="42"/>
      <c r="D221" s="42" t="s">
        <v>229</v>
      </c>
      <c r="E221" s="46" t="s">
        <v>11</v>
      </c>
      <c r="F221" s="46" t="s">
        <v>49</v>
      </c>
      <c r="G221" s="43" t="s">
        <v>228</v>
      </c>
      <c r="H221" s="68" t="s">
        <v>223</v>
      </c>
      <c r="I221" s="45" t="str">
        <f t="shared" si="29"/>
        <v>Main reasons explaining drop out : Lack of valid documentation</v>
      </c>
      <c r="J221" s="45" t="str">
        <f t="shared" si="30"/>
        <v>Main reasons explaining drop out : Lack of valid documentationMigrants</v>
      </c>
      <c r="K221" s="44">
        <f t="shared" si="21"/>
        <v>0</v>
      </c>
      <c r="L221" s="68">
        <v>0</v>
      </c>
    </row>
    <row r="222" spans="1:12" hidden="1" x14ac:dyDescent="0.35">
      <c r="A222" s="46" t="s">
        <v>3</v>
      </c>
      <c r="B222" s="42"/>
      <c r="C222" s="42"/>
      <c r="D222" s="42" t="s">
        <v>229</v>
      </c>
      <c r="E222" s="46" t="s">
        <v>11</v>
      </c>
      <c r="F222" s="46" t="s">
        <v>49</v>
      </c>
      <c r="G222" s="43" t="s">
        <v>228</v>
      </c>
      <c r="H222" s="68" t="s">
        <v>224</v>
      </c>
      <c r="I222" s="45" t="str">
        <f t="shared" si="29"/>
        <v>Main reasons explaining drop out : Schools did not provide remote learning frequently or at all</v>
      </c>
      <c r="J222" s="45" t="str">
        <f t="shared" si="30"/>
        <v>Main reasons explaining drop out : Schools did not provide remote learning frequently or at allMigrants</v>
      </c>
      <c r="K222" s="44">
        <f t="shared" si="21"/>
        <v>100</v>
      </c>
      <c r="L222" s="68">
        <v>1</v>
      </c>
    </row>
    <row r="223" spans="1:12" hidden="1" x14ac:dyDescent="0.35">
      <c r="A223" s="46" t="s">
        <v>3</v>
      </c>
      <c r="B223" s="42"/>
      <c r="C223" s="42"/>
      <c r="D223" s="42" t="s">
        <v>229</v>
      </c>
      <c r="E223" s="46" t="s">
        <v>11</v>
      </c>
      <c r="F223" s="46" t="s">
        <v>49</v>
      </c>
      <c r="G223" s="43" t="s">
        <v>228</v>
      </c>
      <c r="H223" s="68" t="s">
        <v>225</v>
      </c>
      <c r="I223" s="45" t="str">
        <f t="shared" si="29"/>
        <v>Main reasons explaining drop out : HH did not have necessary equipment (e.g. tablets)</v>
      </c>
      <c r="J223" s="45" t="str">
        <f t="shared" si="30"/>
        <v>Main reasons explaining drop out : HH did not have necessary equipment (e.g. tablets)Migrants</v>
      </c>
      <c r="K223" s="44">
        <f t="shared" si="21"/>
        <v>100</v>
      </c>
      <c r="L223" s="68">
        <v>1</v>
      </c>
    </row>
    <row r="224" spans="1:12" hidden="1" x14ac:dyDescent="0.35">
      <c r="A224" s="46" t="s">
        <v>3</v>
      </c>
      <c r="B224" s="42"/>
      <c r="C224" s="42"/>
      <c r="D224" s="42" t="s">
        <v>229</v>
      </c>
      <c r="E224" s="46" t="s">
        <v>11</v>
      </c>
      <c r="F224" s="46" t="s">
        <v>49</v>
      </c>
      <c r="G224" s="43" t="s">
        <v>228</v>
      </c>
      <c r="H224" s="68" t="s">
        <v>226</v>
      </c>
      <c r="I224" s="45" t="str">
        <f t="shared" si="29"/>
        <v>Main reasons explaining drop out : Lack of connectivity/Internet-related barriers for remote learning</v>
      </c>
      <c r="J224" s="45" t="str">
        <f t="shared" si="30"/>
        <v>Main reasons explaining drop out : Lack of connectivity/Internet-related barriers for remote learningMigrants</v>
      </c>
      <c r="K224" s="44">
        <f t="shared" si="21"/>
        <v>100</v>
      </c>
      <c r="L224" s="68">
        <v>1</v>
      </c>
    </row>
    <row r="225" spans="1:12" hidden="1" x14ac:dyDescent="0.35">
      <c r="A225" s="46" t="s">
        <v>3</v>
      </c>
      <c r="B225" s="42"/>
      <c r="C225" s="42"/>
      <c r="D225" s="42" t="s">
        <v>229</v>
      </c>
      <c r="E225" s="46" t="s">
        <v>11</v>
      </c>
      <c r="F225" s="46" t="s">
        <v>49</v>
      </c>
      <c r="G225" s="43" t="s">
        <v>228</v>
      </c>
      <c r="H225" s="68" t="s">
        <v>227</v>
      </c>
      <c r="I225" s="45" t="str">
        <f t="shared" si="29"/>
        <v>Main reasons explaining drop out : HH did not have regular electricity/power for remote learning</v>
      </c>
      <c r="J225" s="45" t="str">
        <f t="shared" si="30"/>
        <v>Main reasons explaining drop out : HH did not have regular electricity/power for remote learningMigrants</v>
      </c>
      <c r="K225" s="44">
        <f t="shared" si="21"/>
        <v>0</v>
      </c>
      <c r="L225" s="68">
        <v>0</v>
      </c>
    </row>
    <row r="226" spans="1:12" hidden="1" x14ac:dyDescent="0.35">
      <c r="A226" s="46" t="s">
        <v>3</v>
      </c>
      <c r="B226" s="42"/>
      <c r="C226" s="42"/>
      <c r="D226" s="42" t="s">
        <v>229</v>
      </c>
      <c r="E226" s="46" t="s">
        <v>11</v>
      </c>
      <c r="F226" s="46" t="s">
        <v>49</v>
      </c>
      <c r="G226" s="43" t="s">
        <v>228</v>
      </c>
      <c r="H226" s="68" t="s">
        <v>9</v>
      </c>
      <c r="I226" s="45" t="str">
        <f t="shared" si="29"/>
        <v>Main reasons explaining drop out : Other</v>
      </c>
      <c r="J226" s="45" t="str">
        <f t="shared" si="30"/>
        <v>Main reasons explaining drop out : OtherMigrants</v>
      </c>
      <c r="K226" s="44">
        <f t="shared" si="21"/>
        <v>0</v>
      </c>
      <c r="L226" s="68">
        <v>0</v>
      </c>
    </row>
    <row r="227" spans="1:12" hidden="1" x14ac:dyDescent="0.35">
      <c r="A227" s="46" t="s">
        <v>3</v>
      </c>
      <c r="B227" s="42"/>
      <c r="C227" s="42"/>
      <c r="D227" s="42" t="s">
        <v>229</v>
      </c>
      <c r="E227" s="46" t="s">
        <v>11</v>
      </c>
      <c r="F227" s="46" t="s">
        <v>49</v>
      </c>
      <c r="G227" s="43" t="s">
        <v>228</v>
      </c>
      <c r="H227" s="68" t="s">
        <v>8</v>
      </c>
      <c r="I227" s="45" t="str">
        <f t="shared" si="29"/>
        <v>Main reasons explaining drop out : Don't know</v>
      </c>
      <c r="J227" s="45" t="str">
        <f t="shared" si="30"/>
        <v>Main reasons explaining drop out : Don't knowMigrants</v>
      </c>
      <c r="K227" s="44">
        <f t="shared" si="21"/>
        <v>0</v>
      </c>
      <c r="L227" s="68">
        <v>0</v>
      </c>
    </row>
    <row r="228" spans="1:12" hidden="1" x14ac:dyDescent="0.35">
      <c r="A228" s="46" t="s">
        <v>3</v>
      </c>
      <c r="B228" s="42"/>
      <c r="C228" s="42"/>
      <c r="D228" s="42" t="s">
        <v>229</v>
      </c>
      <c r="E228" s="46" t="s">
        <v>11</v>
      </c>
      <c r="F228" s="46" t="s">
        <v>49</v>
      </c>
      <c r="G228" s="43" t="s">
        <v>228</v>
      </c>
      <c r="H228" s="68" t="s">
        <v>7</v>
      </c>
      <c r="I228" s="45" t="str">
        <f t="shared" si="29"/>
        <v>Main reasons explaining drop out : Decline to answer</v>
      </c>
      <c r="J228" s="45" t="str">
        <f t="shared" si="30"/>
        <v>Main reasons explaining drop out : Decline to answerMigrants</v>
      </c>
      <c r="K228" s="44">
        <f t="shared" si="21"/>
        <v>0</v>
      </c>
      <c r="L228" s="68">
        <v>0</v>
      </c>
    </row>
    <row r="229" spans="1:12" hidden="1" x14ac:dyDescent="0.35">
      <c r="A229" s="46" t="s">
        <v>3</v>
      </c>
      <c r="B229" s="42"/>
      <c r="C229" s="42"/>
      <c r="D229" s="42" t="s">
        <v>229</v>
      </c>
      <c r="E229" s="46" t="s">
        <v>11</v>
      </c>
      <c r="F229" s="46" t="s">
        <v>13</v>
      </c>
      <c r="G229" s="43" t="s">
        <v>228</v>
      </c>
      <c r="H229" s="68" t="s">
        <v>206</v>
      </c>
      <c r="I229" s="45" t="str">
        <f t="shared" si="29"/>
        <v>Main reasons explaining drop out : Cannot afford education-related costs (e.g. tuition, supplies, transportation)</v>
      </c>
      <c r="J229" s="45" t="str">
        <f t="shared" si="30"/>
        <v>Main reasons explaining drop out : Cannot afford education-related costs (e.g. tuition, supplies, transportation)PRL</v>
      </c>
      <c r="K229" s="44">
        <f t="shared" si="21"/>
        <v>24.561749313775199</v>
      </c>
      <c r="L229" s="68">
        <v>0.245617493137752</v>
      </c>
    </row>
    <row r="230" spans="1:12" hidden="1" x14ac:dyDescent="0.35">
      <c r="A230" s="46" t="s">
        <v>3</v>
      </c>
      <c r="B230" s="42"/>
      <c r="C230" s="42"/>
      <c r="D230" s="42" t="s">
        <v>229</v>
      </c>
      <c r="E230" s="46" t="s">
        <v>11</v>
      </c>
      <c r="F230" s="46" t="s">
        <v>13</v>
      </c>
      <c r="G230" s="43" t="s">
        <v>228</v>
      </c>
      <c r="H230" s="68" t="s">
        <v>207</v>
      </c>
      <c r="I230" s="45" t="str">
        <f t="shared" si="29"/>
        <v>Main reasons explaining drop out : Lack of schools in the community leading to drop out</v>
      </c>
      <c r="J230" s="45" t="str">
        <f t="shared" si="30"/>
        <v>Main reasons explaining drop out : Lack of schools in the community leading to drop outPRL</v>
      </c>
      <c r="K230" s="44">
        <f t="shared" si="21"/>
        <v>0</v>
      </c>
      <c r="L230" s="68">
        <v>0</v>
      </c>
    </row>
    <row r="231" spans="1:12" hidden="1" x14ac:dyDescent="0.35">
      <c r="A231" s="46" t="s">
        <v>3</v>
      </c>
      <c r="B231" s="42"/>
      <c r="C231" s="42"/>
      <c r="D231" s="42" t="s">
        <v>229</v>
      </c>
      <c r="E231" s="46" t="s">
        <v>11</v>
      </c>
      <c r="F231" s="46" t="s">
        <v>13</v>
      </c>
      <c r="G231" s="43" t="s">
        <v>228</v>
      </c>
      <c r="H231" s="68" t="s">
        <v>208</v>
      </c>
      <c r="I231" s="45" t="str">
        <f t="shared" si="29"/>
        <v>Main reasons explaining drop out : Protection risks while commuting to school</v>
      </c>
      <c r="J231" s="45" t="str">
        <f t="shared" si="30"/>
        <v>Main reasons explaining drop out : Protection risks while commuting to schoolPRL</v>
      </c>
      <c r="K231" s="44">
        <f t="shared" si="21"/>
        <v>0</v>
      </c>
      <c r="L231" s="68">
        <v>0</v>
      </c>
    </row>
    <row r="232" spans="1:12" hidden="1" x14ac:dyDescent="0.35">
      <c r="A232" s="46" t="s">
        <v>3</v>
      </c>
      <c r="B232" s="42"/>
      <c r="C232" s="42"/>
      <c r="D232" s="42" t="s">
        <v>229</v>
      </c>
      <c r="E232" s="46" t="s">
        <v>11</v>
      </c>
      <c r="F232" s="46" t="s">
        <v>13</v>
      </c>
      <c r="G232" s="43" t="s">
        <v>228</v>
      </c>
      <c r="H232" s="68" t="s">
        <v>209</v>
      </c>
      <c r="I232" s="45" t="str">
        <f t="shared" si="29"/>
        <v>Main reasons explaining drop out : Protection risks while at school</v>
      </c>
      <c r="J232" s="45" t="str">
        <f t="shared" si="30"/>
        <v>Main reasons explaining drop out : Protection risks while at schoolPRL</v>
      </c>
      <c r="K232" s="44">
        <f t="shared" si="21"/>
        <v>0</v>
      </c>
      <c r="L232" s="68">
        <v>0</v>
      </c>
    </row>
    <row r="233" spans="1:12" hidden="1" x14ac:dyDescent="0.35">
      <c r="A233" s="46" t="s">
        <v>3</v>
      </c>
      <c r="B233" s="42"/>
      <c r="C233" s="42"/>
      <c r="D233" s="42" t="s">
        <v>229</v>
      </c>
      <c r="E233" s="46" t="s">
        <v>11</v>
      </c>
      <c r="F233" s="46" t="s">
        <v>13</v>
      </c>
      <c r="G233" s="43" t="s">
        <v>228</v>
      </c>
      <c r="H233" s="68" t="s">
        <v>210</v>
      </c>
      <c r="I233" s="45" t="str">
        <f t="shared" si="29"/>
        <v>Main reasons explaining drop out : Child marriage</v>
      </c>
      <c r="J233" s="45" t="str">
        <f t="shared" si="30"/>
        <v>Main reasons explaining drop out : Child marriagePRL</v>
      </c>
      <c r="K233" s="44">
        <f t="shared" si="21"/>
        <v>0</v>
      </c>
      <c r="L233" s="68">
        <v>0</v>
      </c>
    </row>
    <row r="234" spans="1:12" hidden="1" x14ac:dyDescent="0.35">
      <c r="A234" s="46" t="s">
        <v>3</v>
      </c>
      <c r="B234" s="42"/>
      <c r="C234" s="42"/>
      <c r="D234" s="42" t="s">
        <v>229</v>
      </c>
      <c r="E234" s="46" t="s">
        <v>11</v>
      </c>
      <c r="F234" s="46" t="s">
        <v>13</v>
      </c>
      <c r="G234" s="43" t="s">
        <v>228</v>
      </c>
      <c r="H234" s="68" t="s">
        <v>211</v>
      </c>
      <c r="I234" s="45" t="str">
        <f t="shared" si="29"/>
        <v>Main reasons explaining drop out : Disability</v>
      </c>
      <c r="J234" s="45" t="str">
        <f t="shared" si="30"/>
        <v>Main reasons explaining drop out : DisabilityPRL</v>
      </c>
      <c r="K234" s="44">
        <f t="shared" si="21"/>
        <v>0</v>
      </c>
      <c r="L234" s="68">
        <v>0</v>
      </c>
    </row>
    <row r="235" spans="1:12" hidden="1" x14ac:dyDescent="0.35">
      <c r="A235" s="46" t="s">
        <v>3</v>
      </c>
      <c r="B235" s="42"/>
      <c r="C235" s="42"/>
      <c r="D235" s="42" t="s">
        <v>229</v>
      </c>
      <c r="E235" s="46" t="s">
        <v>11</v>
      </c>
      <c r="F235" s="46" t="s">
        <v>13</v>
      </c>
      <c r="G235" s="43" t="s">
        <v>228</v>
      </c>
      <c r="H235" s="68" t="s">
        <v>212</v>
      </c>
      <c r="I235" s="45" t="str">
        <f t="shared" si="29"/>
        <v>Main reasons explaining drop out : COVID-19 related school closures</v>
      </c>
      <c r="J235" s="45" t="str">
        <f t="shared" si="30"/>
        <v>Main reasons explaining drop out : COVID-19 related school closuresPRL</v>
      </c>
      <c r="K235" s="44">
        <f t="shared" si="21"/>
        <v>37.719125343112395</v>
      </c>
      <c r="L235" s="68">
        <v>0.37719125343112397</v>
      </c>
    </row>
    <row r="236" spans="1:12" hidden="1" x14ac:dyDescent="0.35">
      <c r="A236" s="46" t="s">
        <v>3</v>
      </c>
      <c r="B236" s="42"/>
      <c r="C236" s="42"/>
      <c r="D236" s="42" t="s">
        <v>229</v>
      </c>
      <c r="E236" s="46" t="s">
        <v>11</v>
      </c>
      <c r="F236" s="46" t="s">
        <v>13</v>
      </c>
      <c r="G236" s="43" t="s">
        <v>228</v>
      </c>
      <c r="H236" s="68" t="s">
        <v>213</v>
      </c>
      <c r="I236" s="45" t="str">
        <f t="shared" si="29"/>
        <v>Main reasons explaining drop out : Lack of interest from child in education</v>
      </c>
      <c r="J236" s="45" t="str">
        <f t="shared" si="30"/>
        <v>Main reasons explaining drop out : Lack of interest from child in educationPRL</v>
      </c>
      <c r="K236" s="44">
        <f t="shared" si="21"/>
        <v>6.57868801466857</v>
      </c>
      <c r="L236" s="68">
        <v>6.5786880146685697E-2</v>
      </c>
    </row>
    <row r="237" spans="1:12" hidden="1" x14ac:dyDescent="0.35">
      <c r="A237" s="46" t="s">
        <v>3</v>
      </c>
      <c r="B237" s="42"/>
      <c r="C237" s="42"/>
      <c r="D237" s="42" t="s">
        <v>229</v>
      </c>
      <c r="E237" s="46" t="s">
        <v>11</v>
      </c>
      <c r="F237" s="46" t="s">
        <v>13</v>
      </c>
      <c r="G237" s="43" t="s">
        <v>228</v>
      </c>
      <c r="H237" s="68" t="s">
        <v>214</v>
      </c>
      <c r="I237" s="45" t="str">
        <f t="shared" si="29"/>
        <v>Main reasons explaining drop out : Lack of interest/priority from parents</v>
      </c>
      <c r="J237" s="45" t="str">
        <f t="shared" si="30"/>
        <v>Main reasons explaining drop out : Lack of interest/priority from parentsPRL</v>
      </c>
      <c r="K237" s="44">
        <f t="shared" si="21"/>
        <v>24.561749313775199</v>
      </c>
      <c r="L237" s="68">
        <v>0.245617493137752</v>
      </c>
    </row>
    <row r="238" spans="1:12" hidden="1" x14ac:dyDescent="0.35">
      <c r="A238" s="46" t="s">
        <v>3</v>
      </c>
      <c r="B238" s="42"/>
      <c r="C238" s="42"/>
      <c r="D238" s="42" t="s">
        <v>229</v>
      </c>
      <c r="E238" s="46" t="s">
        <v>11</v>
      </c>
      <c r="F238" s="46" t="s">
        <v>13</v>
      </c>
      <c r="G238" s="43" t="s">
        <v>228</v>
      </c>
      <c r="H238" s="68" t="s">
        <v>215</v>
      </c>
      <c r="I238" s="45" t="str">
        <f t="shared" si="29"/>
        <v>Main reasons explaining drop out : Moved to another area</v>
      </c>
      <c r="J238" s="45" t="str">
        <f t="shared" si="30"/>
        <v>Main reasons explaining drop out : Moved to another areaPRL</v>
      </c>
      <c r="K238" s="44">
        <f t="shared" si="21"/>
        <v>0</v>
      </c>
      <c r="L238" s="68">
        <v>0</v>
      </c>
    </row>
    <row r="239" spans="1:12" hidden="1" x14ac:dyDescent="0.35">
      <c r="A239" s="46" t="s">
        <v>3</v>
      </c>
      <c r="B239" s="42"/>
      <c r="C239" s="42"/>
      <c r="D239" s="42" t="s">
        <v>229</v>
      </c>
      <c r="E239" s="46" t="s">
        <v>11</v>
      </c>
      <c r="F239" s="46" t="s">
        <v>13</v>
      </c>
      <c r="G239" s="43" t="s">
        <v>228</v>
      </c>
      <c r="H239" s="68" t="s">
        <v>216</v>
      </c>
      <c r="I239" s="45" t="str">
        <f t="shared" si="29"/>
        <v>Main reasons explaining drop out : Not able to register or enrol child in the school</v>
      </c>
      <c r="J239" s="45" t="str">
        <f t="shared" si="30"/>
        <v>Main reasons explaining drop out : Not able to register or enrol child in the schoolPRL</v>
      </c>
      <c r="K239" s="44">
        <f t="shared" ref="K239:K253" si="31">L239*100</f>
        <v>0</v>
      </c>
      <c r="L239" s="68">
        <v>0</v>
      </c>
    </row>
    <row r="240" spans="1:12" hidden="1" x14ac:dyDescent="0.35">
      <c r="A240" s="46" t="s">
        <v>3</v>
      </c>
      <c r="B240" s="42"/>
      <c r="C240" s="42"/>
      <c r="D240" s="42" t="s">
        <v>229</v>
      </c>
      <c r="E240" s="46" t="s">
        <v>11</v>
      </c>
      <c r="F240" s="46" t="s">
        <v>13</v>
      </c>
      <c r="G240" s="43" t="s">
        <v>228</v>
      </c>
      <c r="H240" s="68" t="s">
        <v>217</v>
      </c>
      <c r="I240" s="45" t="str">
        <f t="shared" si="29"/>
        <v>Main reasons explaining drop out : School and classes are overcrowded</v>
      </c>
      <c r="J240" s="45" t="str">
        <f t="shared" si="30"/>
        <v>Main reasons explaining drop out : School and classes are overcrowdedPRL</v>
      </c>
      <c r="K240" s="44">
        <f t="shared" si="31"/>
        <v>0</v>
      </c>
      <c r="L240" s="68">
        <v>0</v>
      </c>
    </row>
    <row r="241" spans="1:12" hidden="1" x14ac:dyDescent="0.35">
      <c r="A241" s="46" t="s">
        <v>3</v>
      </c>
      <c r="B241" s="42"/>
      <c r="C241" s="42"/>
      <c r="D241" s="42" t="s">
        <v>229</v>
      </c>
      <c r="E241" s="46" t="s">
        <v>11</v>
      </c>
      <c r="F241" s="46" t="s">
        <v>13</v>
      </c>
      <c r="G241" s="43" t="s">
        <v>228</v>
      </c>
      <c r="H241" s="68" t="s">
        <v>218</v>
      </c>
      <c r="I241" s="45" t="str">
        <f t="shared" si="29"/>
        <v>Main reasons explaining drop out : Lack of staff to run the school</v>
      </c>
      <c r="J241" s="45" t="str">
        <f t="shared" si="30"/>
        <v>Main reasons explaining drop out : Lack of staff to run the schoolPRL</v>
      </c>
      <c r="K241" s="44">
        <f t="shared" si="31"/>
        <v>0</v>
      </c>
      <c r="L241" s="68">
        <v>0</v>
      </c>
    </row>
    <row r="242" spans="1:12" hidden="1" x14ac:dyDescent="0.35">
      <c r="A242" s="46" t="s">
        <v>3</v>
      </c>
      <c r="B242" s="42"/>
      <c r="C242" s="42"/>
      <c r="D242" s="42" t="s">
        <v>229</v>
      </c>
      <c r="E242" s="46" t="s">
        <v>11</v>
      </c>
      <c r="F242" s="46" t="s">
        <v>13</v>
      </c>
      <c r="G242" s="43" t="s">
        <v>228</v>
      </c>
      <c r="H242" s="68" t="s">
        <v>219</v>
      </c>
      <c r="I242" s="45" t="str">
        <f t="shared" si="29"/>
        <v>Main reasons explaining drop out : The school infrastructure is poor</v>
      </c>
      <c r="J242" s="45" t="str">
        <f t="shared" si="30"/>
        <v>Main reasons explaining drop out : The school infrastructure is poorPRL</v>
      </c>
      <c r="K242" s="44">
        <f t="shared" si="31"/>
        <v>0</v>
      </c>
      <c r="L242" s="68">
        <v>0</v>
      </c>
    </row>
    <row r="243" spans="1:12" hidden="1" x14ac:dyDescent="0.35">
      <c r="A243" s="46" t="s">
        <v>3</v>
      </c>
      <c r="B243" s="42"/>
      <c r="C243" s="42"/>
      <c r="D243" s="42" t="s">
        <v>229</v>
      </c>
      <c r="E243" s="46" t="s">
        <v>11</v>
      </c>
      <c r="F243" s="46" t="s">
        <v>13</v>
      </c>
      <c r="G243" s="43" t="s">
        <v>228</v>
      </c>
      <c r="H243" s="68" t="s">
        <v>220</v>
      </c>
      <c r="I243" s="45" t="str">
        <f t="shared" si="29"/>
        <v>Main reasons explaining drop out : Poor quality of education/teaching</v>
      </c>
      <c r="J243" s="45" t="str">
        <f t="shared" si="30"/>
        <v>Main reasons explaining drop out : Poor quality of education/teachingPRL</v>
      </c>
      <c r="K243" s="44">
        <f t="shared" si="31"/>
        <v>0</v>
      </c>
      <c r="L243" s="68">
        <v>0</v>
      </c>
    </row>
    <row r="244" spans="1:12" hidden="1" x14ac:dyDescent="0.35">
      <c r="A244" s="46" t="s">
        <v>3</v>
      </c>
      <c r="B244" s="42"/>
      <c r="C244" s="42"/>
      <c r="D244" s="42" t="s">
        <v>229</v>
      </c>
      <c r="E244" s="46" t="s">
        <v>11</v>
      </c>
      <c r="F244" s="46" t="s">
        <v>13</v>
      </c>
      <c r="G244" s="43" t="s">
        <v>228</v>
      </c>
      <c r="H244" s="68" t="s">
        <v>221</v>
      </c>
      <c r="I244" s="45" t="str">
        <f t="shared" si="29"/>
        <v>Main reasons explaining drop out : The curriculum and teaching are not adapted for child</v>
      </c>
      <c r="J244" s="45" t="str">
        <f t="shared" si="30"/>
        <v>Main reasons explaining drop out : The curriculum and teaching are not adapted for childPRL</v>
      </c>
      <c r="K244" s="44">
        <f t="shared" si="31"/>
        <v>0</v>
      </c>
      <c r="L244" s="68">
        <v>0</v>
      </c>
    </row>
    <row r="245" spans="1:12" hidden="1" x14ac:dyDescent="0.35">
      <c r="A245" s="46" t="s">
        <v>3</v>
      </c>
      <c r="B245" s="42"/>
      <c r="C245" s="42"/>
      <c r="D245" s="42" t="s">
        <v>229</v>
      </c>
      <c r="E245" s="46" t="s">
        <v>11</v>
      </c>
      <c r="F245" s="46" t="s">
        <v>13</v>
      </c>
      <c r="G245" s="43" t="s">
        <v>228</v>
      </c>
      <c r="H245" s="68" t="s">
        <v>222</v>
      </c>
      <c r="I245" s="45" t="str">
        <f t="shared" si="29"/>
        <v>Main reasons explaining drop out : Child busy working or supporting the household</v>
      </c>
      <c r="J245" s="45" t="str">
        <f t="shared" si="30"/>
        <v>Main reasons explaining drop out : Child busy working or supporting the householdPRL</v>
      </c>
      <c r="K245" s="44">
        <f t="shared" si="31"/>
        <v>24.561749313775199</v>
      </c>
      <c r="L245" s="68">
        <v>0.245617493137752</v>
      </c>
    </row>
    <row r="246" spans="1:12" hidden="1" x14ac:dyDescent="0.35">
      <c r="A246" s="46" t="s">
        <v>3</v>
      </c>
      <c r="B246" s="42"/>
      <c r="C246" s="42"/>
      <c r="D246" s="42" t="s">
        <v>229</v>
      </c>
      <c r="E246" s="46" t="s">
        <v>11</v>
      </c>
      <c r="F246" s="46" t="s">
        <v>13</v>
      </c>
      <c r="G246" s="43" t="s">
        <v>228</v>
      </c>
      <c r="H246" s="68" t="s">
        <v>223</v>
      </c>
      <c r="I246" s="45" t="str">
        <f>CONCATENATE(G246,H246)</f>
        <v>Main reasons explaining drop out : Lack of valid documentation</v>
      </c>
      <c r="J246" s="45" t="str">
        <f>CONCATENATE(G246,H246,F246)</f>
        <v>Main reasons explaining drop out : Lack of valid documentationPRL</v>
      </c>
      <c r="K246" s="44">
        <f t="shared" si="31"/>
        <v>0</v>
      </c>
      <c r="L246" s="68">
        <v>0</v>
      </c>
    </row>
    <row r="247" spans="1:12" hidden="1" x14ac:dyDescent="0.35">
      <c r="A247" s="46" t="s">
        <v>3</v>
      </c>
      <c r="B247" s="42"/>
      <c r="C247" s="42"/>
      <c r="D247" s="42" t="s">
        <v>229</v>
      </c>
      <c r="E247" s="46" t="s">
        <v>11</v>
      </c>
      <c r="F247" s="46" t="s">
        <v>13</v>
      </c>
      <c r="G247" s="43" t="s">
        <v>228</v>
      </c>
      <c r="H247" s="68" t="s">
        <v>224</v>
      </c>
      <c r="I247" s="45" t="str">
        <f t="shared" ref="I247:I253" si="32">CONCATENATE(G247,H247)</f>
        <v>Main reasons explaining drop out : Schools did not provide remote learning frequently or at all</v>
      </c>
      <c r="J247" s="45" t="str">
        <f t="shared" ref="J247:J253" si="33">CONCATENATE(G247,H247,F247)</f>
        <v>Main reasons explaining drop out : Schools did not provide remote learning frequently or at allPRL</v>
      </c>
      <c r="K247" s="44">
        <f t="shared" si="31"/>
        <v>0</v>
      </c>
      <c r="L247" s="68">
        <v>0</v>
      </c>
    </row>
    <row r="248" spans="1:12" hidden="1" x14ac:dyDescent="0.35">
      <c r="A248" s="46" t="s">
        <v>3</v>
      </c>
      <c r="B248" s="42"/>
      <c r="C248" s="42"/>
      <c r="D248" s="42" t="s">
        <v>229</v>
      </c>
      <c r="E248" s="46" t="s">
        <v>11</v>
      </c>
      <c r="F248" s="46" t="s">
        <v>13</v>
      </c>
      <c r="G248" s="43" t="s">
        <v>228</v>
      </c>
      <c r="H248" s="68" t="s">
        <v>225</v>
      </c>
      <c r="I248" s="45" t="str">
        <f t="shared" si="32"/>
        <v>Main reasons explaining drop out : HH did not have necessary equipment (e.g. tablets)</v>
      </c>
      <c r="J248" s="45" t="str">
        <f t="shared" si="33"/>
        <v>Main reasons explaining drop out : HH did not have necessary equipment (e.g. tablets)PRL</v>
      </c>
      <c r="K248" s="44">
        <f t="shared" si="31"/>
        <v>0</v>
      </c>
      <c r="L248" s="68">
        <v>0</v>
      </c>
    </row>
    <row r="249" spans="1:12" hidden="1" x14ac:dyDescent="0.35">
      <c r="A249" s="46" t="s">
        <v>3</v>
      </c>
      <c r="B249" s="42"/>
      <c r="C249" s="42"/>
      <c r="D249" s="42" t="s">
        <v>229</v>
      </c>
      <c r="E249" s="46" t="s">
        <v>11</v>
      </c>
      <c r="F249" s="46" t="s">
        <v>13</v>
      </c>
      <c r="G249" s="43" t="s">
        <v>228</v>
      </c>
      <c r="H249" s="68" t="s">
        <v>226</v>
      </c>
      <c r="I249" s="45" t="str">
        <f t="shared" si="32"/>
        <v>Main reasons explaining drop out : Lack of connectivity/Internet-related barriers for remote learning</v>
      </c>
      <c r="J249" s="45" t="str">
        <f t="shared" si="33"/>
        <v>Main reasons explaining drop out : Lack of connectivity/Internet-related barriers for remote learningPRL</v>
      </c>
      <c r="K249" s="44">
        <f t="shared" si="31"/>
        <v>13.157376029337101</v>
      </c>
      <c r="L249" s="68">
        <v>0.13157376029337101</v>
      </c>
    </row>
    <row r="250" spans="1:12" hidden="1" x14ac:dyDescent="0.35">
      <c r="A250" s="46" t="s">
        <v>3</v>
      </c>
      <c r="B250" s="42"/>
      <c r="C250" s="42"/>
      <c r="D250" s="42" t="s">
        <v>229</v>
      </c>
      <c r="E250" s="46" t="s">
        <v>11</v>
      </c>
      <c r="F250" s="46" t="s">
        <v>13</v>
      </c>
      <c r="G250" s="43" t="s">
        <v>228</v>
      </c>
      <c r="H250" s="68" t="s">
        <v>227</v>
      </c>
      <c r="I250" s="45" t="str">
        <f t="shared" si="32"/>
        <v>Main reasons explaining drop out : HH did not have regular electricity/power for remote learning</v>
      </c>
      <c r="J250" s="45" t="str">
        <f t="shared" si="33"/>
        <v>Main reasons explaining drop out : HH did not have regular electricity/power for remote learningPRL</v>
      </c>
      <c r="K250" s="44">
        <f t="shared" si="31"/>
        <v>0</v>
      </c>
      <c r="L250" s="68">
        <v>0</v>
      </c>
    </row>
    <row r="251" spans="1:12" hidden="1" x14ac:dyDescent="0.35">
      <c r="A251" s="46" t="s">
        <v>3</v>
      </c>
      <c r="B251" s="42"/>
      <c r="C251" s="42"/>
      <c r="D251" s="42" t="s">
        <v>229</v>
      </c>
      <c r="E251" s="46" t="s">
        <v>11</v>
      </c>
      <c r="F251" s="46" t="s">
        <v>13</v>
      </c>
      <c r="G251" s="43" t="s">
        <v>228</v>
      </c>
      <c r="H251" s="68" t="s">
        <v>9</v>
      </c>
      <c r="I251" s="45" t="str">
        <f t="shared" si="32"/>
        <v>Main reasons explaining drop out : Other</v>
      </c>
      <c r="J251" s="45" t="str">
        <f t="shared" si="33"/>
        <v>Main reasons explaining drop out : OtherPRL</v>
      </c>
      <c r="K251" s="44">
        <f t="shared" si="31"/>
        <v>6.57868801466857</v>
      </c>
      <c r="L251" s="68">
        <v>6.5786880146685697E-2</v>
      </c>
    </row>
    <row r="252" spans="1:12" hidden="1" x14ac:dyDescent="0.35">
      <c r="A252" s="46" t="s">
        <v>3</v>
      </c>
      <c r="B252" s="42"/>
      <c r="C252" s="42"/>
      <c r="D252" s="42" t="s">
        <v>229</v>
      </c>
      <c r="E252" s="46" t="s">
        <v>11</v>
      </c>
      <c r="F252" s="46" t="s">
        <v>13</v>
      </c>
      <c r="G252" s="43" t="s">
        <v>228</v>
      </c>
      <c r="H252" s="68" t="s">
        <v>8</v>
      </c>
      <c r="I252" s="45" t="str">
        <f t="shared" si="32"/>
        <v>Main reasons explaining drop out : Don't know</v>
      </c>
      <c r="J252" s="45" t="str">
        <f t="shared" si="33"/>
        <v>Main reasons explaining drop out : Don't knowPRL</v>
      </c>
      <c r="K252" s="44">
        <f t="shared" si="31"/>
        <v>24.561749313775199</v>
      </c>
      <c r="L252" s="68">
        <v>0.245617493137752</v>
      </c>
    </row>
    <row r="253" spans="1:12" hidden="1" x14ac:dyDescent="0.35">
      <c r="A253" s="46" t="s">
        <v>3</v>
      </c>
      <c r="B253" s="42"/>
      <c r="C253" s="42"/>
      <c r="D253" s="42" t="s">
        <v>229</v>
      </c>
      <c r="E253" s="46" t="s">
        <v>11</v>
      </c>
      <c r="F253" s="46" t="s">
        <v>13</v>
      </c>
      <c r="G253" s="43" t="s">
        <v>228</v>
      </c>
      <c r="H253" s="68" t="s">
        <v>7</v>
      </c>
      <c r="I253" s="45" t="str">
        <f t="shared" si="32"/>
        <v>Main reasons explaining drop out : Decline to answer</v>
      </c>
      <c r="J253" s="45" t="str">
        <f t="shared" si="33"/>
        <v>Main reasons explaining drop out : Decline to answerPRL</v>
      </c>
      <c r="K253" s="44">
        <f t="shared" si="31"/>
        <v>0</v>
      </c>
      <c r="L253" s="68">
        <v>0</v>
      </c>
    </row>
    <row r="254" spans="1:12" hidden="1" x14ac:dyDescent="0.35">
      <c r="A254" s="46" t="s">
        <v>3</v>
      </c>
      <c r="B254" s="42"/>
      <c r="C254" s="42"/>
      <c r="D254" s="42" t="s">
        <v>229</v>
      </c>
      <c r="E254" s="46" t="s">
        <v>11</v>
      </c>
      <c r="F254" s="46" t="s">
        <v>13</v>
      </c>
      <c r="G254" s="43" t="s">
        <v>228</v>
      </c>
      <c r="H254" s="68" t="s">
        <v>7</v>
      </c>
      <c r="I254" s="45" t="str">
        <f t="shared" ref="I254" si="34">CONCATENATE(G254,H254)</f>
        <v>Main reasons explaining drop out : Decline to answer</v>
      </c>
      <c r="J254" s="45" t="str">
        <f t="shared" ref="J254" si="35">CONCATENATE(G254,H254,F254)</f>
        <v>Main reasons explaining drop out : Decline to answerPRL</v>
      </c>
      <c r="K254" s="44">
        <f t="shared" ref="K254" si="36">L254*100</f>
        <v>0</v>
      </c>
      <c r="L254" s="68">
        <v>0</v>
      </c>
    </row>
  </sheetData>
  <autoFilter ref="A1:L254" xr:uid="{00000000-0009-0000-0000-000005000000}">
    <filterColumn colId="6">
      <filters>
        <filter val="Households' total expenditure during the 2020-2021 school year spent on education-related expenses :"/>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6"/>
  <sheetViews>
    <sheetView workbookViewId="0"/>
  </sheetViews>
  <sheetFormatPr defaultColWidth="8.90625" defaultRowHeight="14.5" x14ac:dyDescent="0.35"/>
  <cols>
    <col min="7" max="7" width="38.81640625" customWidth="1"/>
    <col min="8" max="8" width="21.1796875" customWidth="1"/>
    <col min="9" max="9" width="17.54296875" customWidth="1"/>
    <col min="11" max="13" width="9" bestFit="1" customWidth="1"/>
    <col min="14" max="14" width="11.6328125" bestFit="1" customWidth="1"/>
  </cols>
  <sheetData>
    <row r="1" spans="1:14" s="1" customFormat="1" ht="32.5" x14ac:dyDescent="0.35">
      <c r="A1" s="1" t="s">
        <v>41</v>
      </c>
      <c r="B1" s="1" t="s">
        <v>42</v>
      </c>
      <c r="C1" s="1" t="s">
        <v>43</v>
      </c>
      <c r="D1" s="1" t="s">
        <v>44</v>
      </c>
      <c r="E1" s="1" t="s">
        <v>0</v>
      </c>
      <c r="F1" s="1" t="s">
        <v>45</v>
      </c>
      <c r="G1" s="1" t="s">
        <v>46</v>
      </c>
      <c r="H1" s="1" t="s">
        <v>47</v>
      </c>
      <c r="I1" s="1" t="s">
        <v>48</v>
      </c>
      <c r="J1" s="7" t="s">
        <v>1</v>
      </c>
      <c r="K1" s="92" t="s">
        <v>267</v>
      </c>
      <c r="L1" s="92" t="s">
        <v>265</v>
      </c>
      <c r="M1" s="92" t="s">
        <v>266</v>
      </c>
      <c r="N1" s="92" t="s">
        <v>264</v>
      </c>
    </row>
    <row r="2" spans="1:14" x14ac:dyDescent="0.35">
      <c r="A2" s="42" t="s">
        <v>263</v>
      </c>
      <c r="B2" s="42" t="s">
        <v>87</v>
      </c>
      <c r="C2" s="42" t="s">
        <v>156</v>
      </c>
      <c r="D2" s="42" t="s">
        <v>268</v>
      </c>
      <c r="E2" s="42" t="s">
        <v>11</v>
      </c>
      <c r="F2" s="42" t="s">
        <v>12</v>
      </c>
      <c r="G2" s="43" t="s">
        <v>157</v>
      </c>
      <c r="H2" s="50" t="s">
        <v>7</v>
      </c>
      <c r="I2" s="42" t="str">
        <f>CONCATENATE(G2,H2)</f>
        <v>Enrollement in formal school for 2020-2021 year of HHs members in the age to go to school : Decline to answer</v>
      </c>
      <c r="J2" s="42" t="str">
        <f>CONCATENATE(G2,H2,F2)</f>
        <v>Enrollement in formal school for 2020-2021 year of HHs members in the age to go to school : Decline to answerLebanese</v>
      </c>
      <c r="K2" s="68">
        <v>1.65770299851472E-3</v>
      </c>
      <c r="M2" s="68">
        <v>1.6831420493544501E-3</v>
      </c>
      <c r="N2" s="68">
        <v>7.5856105084014698E-3</v>
      </c>
    </row>
    <row r="3" spans="1:14" x14ac:dyDescent="0.35">
      <c r="A3" s="42" t="s">
        <v>263</v>
      </c>
      <c r="B3" s="42" t="s">
        <v>87</v>
      </c>
      <c r="C3" s="42" t="s">
        <v>156</v>
      </c>
      <c r="D3" s="42" t="s">
        <v>268</v>
      </c>
      <c r="E3" s="42" t="s">
        <v>11</v>
      </c>
      <c r="F3" s="42" t="s">
        <v>12</v>
      </c>
      <c r="G3" s="43" t="s">
        <v>157</v>
      </c>
      <c r="H3" s="50" t="s">
        <v>8</v>
      </c>
      <c r="I3" s="42" t="str">
        <f t="shared" ref="I3:I15" si="0">CONCATENATE(G3,H3)</f>
        <v>Enrollement in formal school for 2020-2021 year of HHs members in the age to go to school : Don't know</v>
      </c>
      <c r="J3" s="42" t="str">
        <f t="shared" ref="J3:J15" si="1">CONCATENATE(G3,H3,F3)</f>
        <v>Enrollement in formal school for 2020-2021 year of HHs members in the age to go to school : Don't knowLebanese</v>
      </c>
      <c r="M3" s="68">
        <v>1.6831420493544501E-3</v>
      </c>
    </row>
    <row r="4" spans="1:14" x14ac:dyDescent="0.35">
      <c r="A4" s="42" t="s">
        <v>263</v>
      </c>
      <c r="B4" s="42" t="s">
        <v>87</v>
      </c>
      <c r="C4" s="42" t="s">
        <v>156</v>
      </c>
      <c r="D4" s="42" t="s">
        <v>268</v>
      </c>
      <c r="E4" s="42" t="s">
        <v>11</v>
      </c>
      <c r="F4" s="42" t="s">
        <v>12</v>
      </c>
      <c r="G4" s="43" t="s">
        <v>157</v>
      </c>
      <c r="H4" s="50" t="s">
        <v>65</v>
      </c>
      <c r="I4" s="42" t="str">
        <f t="shared" si="0"/>
        <v>Enrollement in formal school for 2020-2021 year of HHs members in the age to go to school : No</v>
      </c>
      <c r="J4" s="42" t="str">
        <f t="shared" si="1"/>
        <v>Enrollement in formal school for 2020-2021 year of HHs members in the age to go to school : NoLebanese</v>
      </c>
      <c r="K4" s="68">
        <v>0.13584721995712501</v>
      </c>
      <c r="L4" s="68">
        <v>7.2117219262295598E-2</v>
      </c>
      <c r="M4" s="68">
        <v>0.157830752247796</v>
      </c>
      <c r="N4" s="68">
        <v>0.15169120709186601</v>
      </c>
    </row>
    <row r="5" spans="1:14" x14ac:dyDescent="0.35">
      <c r="A5" s="42" t="s">
        <v>263</v>
      </c>
      <c r="B5" s="42" t="s">
        <v>87</v>
      </c>
      <c r="C5" s="42" t="s">
        <v>156</v>
      </c>
      <c r="D5" s="42" t="s">
        <v>268</v>
      </c>
      <c r="E5" s="42" t="s">
        <v>11</v>
      </c>
      <c r="F5" s="42" t="s">
        <v>12</v>
      </c>
      <c r="G5" s="43" t="s">
        <v>157</v>
      </c>
      <c r="H5" s="50" t="s">
        <v>66</v>
      </c>
      <c r="I5" s="42" t="str">
        <f t="shared" si="0"/>
        <v>Enrollement in formal school for 2020-2021 year of HHs members in the age to go to school : Yes</v>
      </c>
      <c r="J5" s="42" t="str">
        <f t="shared" si="1"/>
        <v>Enrollement in formal school for 2020-2021 year of HHs members in the age to go to school : YesLebanese</v>
      </c>
      <c r="K5" s="68">
        <v>0.86249507704436001</v>
      </c>
      <c r="L5" s="68">
        <v>0.92788278073770403</v>
      </c>
      <c r="M5" s="68">
        <v>0.83880296365349505</v>
      </c>
      <c r="N5" s="68">
        <v>0.84072318239973298</v>
      </c>
    </row>
    <row r="6" spans="1:14" x14ac:dyDescent="0.35">
      <c r="A6" s="42" t="s">
        <v>263</v>
      </c>
      <c r="B6" s="42" t="s">
        <v>87</v>
      </c>
      <c r="C6" s="42" t="s">
        <v>156</v>
      </c>
      <c r="D6" s="42" t="s">
        <v>268</v>
      </c>
      <c r="E6" s="42" t="s">
        <v>11</v>
      </c>
      <c r="F6" s="42" t="s">
        <v>49</v>
      </c>
      <c r="G6" s="43" t="s">
        <v>157</v>
      </c>
      <c r="H6" s="50" t="s">
        <v>7</v>
      </c>
      <c r="I6" s="42" t="str">
        <f t="shared" si="0"/>
        <v>Enrollement in formal school for 2020-2021 year of HHs members in the age to go to school : Decline to answer</v>
      </c>
      <c r="J6" s="42" t="str">
        <f t="shared" si="1"/>
        <v>Enrollement in formal school for 2020-2021 year of HHs members in the age to go to school : Decline to answerMigrants</v>
      </c>
      <c r="N6" s="50"/>
    </row>
    <row r="7" spans="1:14" x14ac:dyDescent="0.35">
      <c r="A7" s="42" t="s">
        <v>263</v>
      </c>
      <c r="B7" s="42" t="s">
        <v>87</v>
      </c>
      <c r="C7" s="42" t="s">
        <v>156</v>
      </c>
      <c r="D7" s="42" t="s">
        <v>268</v>
      </c>
      <c r="E7" s="42" t="s">
        <v>11</v>
      </c>
      <c r="F7" s="42" t="s">
        <v>49</v>
      </c>
      <c r="G7" s="43" t="s">
        <v>157</v>
      </c>
      <c r="H7" s="50" t="s">
        <v>8</v>
      </c>
      <c r="I7" s="42" t="str">
        <f t="shared" si="0"/>
        <v>Enrollement in formal school for 2020-2021 year of HHs members in the age to go to school : Don't know</v>
      </c>
      <c r="J7" s="42" t="str">
        <f t="shared" si="1"/>
        <v>Enrollement in formal school for 2020-2021 year of HHs members in the age to go to school : Don't knowMigrants</v>
      </c>
      <c r="N7" s="50"/>
    </row>
    <row r="8" spans="1:14" x14ac:dyDescent="0.35">
      <c r="A8" s="42" t="s">
        <v>263</v>
      </c>
      <c r="B8" s="42" t="s">
        <v>87</v>
      </c>
      <c r="C8" s="42" t="s">
        <v>156</v>
      </c>
      <c r="D8" s="42" t="s">
        <v>268</v>
      </c>
      <c r="E8" s="42" t="s">
        <v>11</v>
      </c>
      <c r="F8" s="42" t="s">
        <v>49</v>
      </c>
      <c r="G8" s="43" t="s">
        <v>157</v>
      </c>
      <c r="H8" s="50" t="s">
        <v>65</v>
      </c>
      <c r="I8" s="42" t="str">
        <f t="shared" si="0"/>
        <v>Enrollement in formal school for 2020-2021 year of HHs members in the age to go to school : No</v>
      </c>
      <c r="J8" s="42" t="str">
        <f t="shared" si="1"/>
        <v>Enrollement in formal school for 2020-2021 year of HHs members in the age to go to school : NoMigrants</v>
      </c>
      <c r="K8" s="68">
        <v>0.45454545454545497</v>
      </c>
      <c r="L8" s="68">
        <v>0.42424242424242398</v>
      </c>
      <c r="M8" s="68">
        <v>0.35</v>
      </c>
      <c r="N8" s="68">
        <v>0.4</v>
      </c>
    </row>
    <row r="9" spans="1:14" x14ac:dyDescent="0.35">
      <c r="A9" s="42" t="s">
        <v>263</v>
      </c>
      <c r="B9" s="42" t="s">
        <v>87</v>
      </c>
      <c r="C9" s="42" t="s">
        <v>156</v>
      </c>
      <c r="D9" s="42" t="s">
        <v>268</v>
      </c>
      <c r="E9" s="42" t="s">
        <v>11</v>
      </c>
      <c r="F9" s="42" t="s">
        <v>49</v>
      </c>
      <c r="G9" s="43" t="s">
        <v>157</v>
      </c>
      <c r="H9" s="50" t="s">
        <v>66</v>
      </c>
      <c r="I9" s="42" t="str">
        <f t="shared" si="0"/>
        <v>Enrollement in formal school for 2020-2021 year of HHs members in the age to go to school : Yes</v>
      </c>
      <c r="J9" s="42" t="str">
        <f t="shared" si="1"/>
        <v>Enrollement in formal school for 2020-2021 year of HHs members in the age to go to school : YesMigrants</v>
      </c>
      <c r="K9" s="68">
        <v>0.54545454545454497</v>
      </c>
      <c r="L9" s="68">
        <v>0.57575757575757602</v>
      </c>
      <c r="M9" s="68">
        <v>0.65</v>
      </c>
      <c r="N9" s="68">
        <v>0.6</v>
      </c>
    </row>
    <row r="10" spans="1:14" x14ac:dyDescent="0.35">
      <c r="A10" s="42" t="s">
        <v>263</v>
      </c>
      <c r="B10" s="42" t="s">
        <v>87</v>
      </c>
      <c r="C10" s="42" t="s">
        <v>156</v>
      </c>
      <c r="D10" s="42" t="s">
        <v>268</v>
      </c>
      <c r="E10" s="42" t="s">
        <v>11</v>
      </c>
      <c r="F10" s="42" t="s">
        <v>13</v>
      </c>
      <c r="G10" s="43" t="s">
        <v>157</v>
      </c>
      <c r="H10" s="50" t="s">
        <v>7</v>
      </c>
      <c r="I10" s="42" t="str">
        <f t="shared" si="0"/>
        <v>Enrollement in formal school for 2020-2021 year of HHs members in the age to go to school : Decline to answer</v>
      </c>
      <c r="J10" s="42" t="str">
        <f t="shared" si="1"/>
        <v>Enrollement in formal school for 2020-2021 year of HHs members in the age to go to school : Decline to answerPRL</v>
      </c>
    </row>
    <row r="11" spans="1:14" x14ac:dyDescent="0.35">
      <c r="A11" s="42" t="s">
        <v>263</v>
      </c>
      <c r="B11" s="42" t="s">
        <v>87</v>
      </c>
      <c r="C11" s="42" t="s">
        <v>156</v>
      </c>
      <c r="D11" s="42" t="s">
        <v>268</v>
      </c>
      <c r="E11" s="42" t="s">
        <v>11</v>
      </c>
      <c r="F11" s="42" t="s">
        <v>13</v>
      </c>
      <c r="G11" s="43" t="s">
        <v>157</v>
      </c>
      <c r="H11" s="50" t="s">
        <v>8</v>
      </c>
      <c r="I11" s="42" t="str">
        <f t="shared" si="0"/>
        <v>Enrollement in formal school for 2020-2021 year of HHs members in the age to go to school : Don't know</v>
      </c>
      <c r="J11" s="42" t="str">
        <f t="shared" si="1"/>
        <v>Enrollement in formal school for 2020-2021 year of HHs members in the age to go to school : Don't knowPRL</v>
      </c>
      <c r="N11" s="50"/>
    </row>
    <row r="12" spans="1:14" x14ac:dyDescent="0.35">
      <c r="A12" s="42" t="s">
        <v>263</v>
      </c>
      <c r="B12" s="42" t="s">
        <v>87</v>
      </c>
      <c r="C12" s="42" t="s">
        <v>156</v>
      </c>
      <c r="D12" s="42" t="s">
        <v>268</v>
      </c>
      <c r="E12" s="42" t="s">
        <v>11</v>
      </c>
      <c r="F12" s="42" t="s">
        <v>13</v>
      </c>
      <c r="G12" s="43" t="s">
        <v>157</v>
      </c>
      <c r="H12" s="50" t="s">
        <v>65</v>
      </c>
      <c r="I12" s="42" t="str">
        <f t="shared" si="0"/>
        <v>Enrollement in formal school for 2020-2021 year of HHs members in the age to go to school : No</v>
      </c>
      <c r="J12" s="42" t="str">
        <f t="shared" si="1"/>
        <v>Enrollement in formal school for 2020-2021 year of HHs members in the age to go to school : NoPRL</v>
      </c>
      <c r="K12" s="68">
        <v>0.18378378378378399</v>
      </c>
      <c r="L12" s="68">
        <v>0.164893617021277</v>
      </c>
      <c r="M12" s="68">
        <v>0.21276595744680901</v>
      </c>
      <c r="N12" s="68">
        <v>0.21052631578947401</v>
      </c>
    </row>
    <row r="13" spans="1:14" x14ac:dyDescent="0.35">
      <c r="A13" s="42" t="s">
        <v>263</v>
      </c>
      <c r="B13" s="42" t="s">
        <v>87</v>
      </c>
      <c r="C13" s="42" t="s">
        <v>156</v>
      </c>
      <c r="D13" s="42" t="s">
        <v>268</v>
      </c>
      <c r="E13" s="42" t="s">
        <v>11</v>
      </c>
      <c r="F13" s="42" t="s">
        <v>13</v>
      </c>
      <c r="G13" s="43" t="s">
        <v>157</v>
      </c>
      <c r="H13" s="50" t="s">
        <v>66</v>
      </c>
      <c r="I13" s="42" t="str">
        <f t="shared" si="0"/>
        <v>Enrollement in formal school for 2020-2021 year of HHs members in the age to go to school : Yes</v>
      </c>
      <c r="J13" s="42" t="str">
        <f t="shared" si="1"/>
        <v>Enrollement in formal school for 2020-2021 year of HHs members in the age to go to school : YesPRL</v>
      </c>
      <c r="K13" s="68">
        <v>0.81621621621621598</v>
      </c>
      <c r="L13" s="68">
        <v>0.83510638297872297</v>
      </c>
      <c r="M13" s="68">
        <v>0.78723404255319196</v>
      </c>
      <c r="N13" s="68">
        <v>0.78947368421052599</v>
      </c>
    </row>
    <row r="14" spans="1:14" x14ac:dyDescent="0.35">
      <c r="A14" s="42" t="s">
        <v>263</v>
      </c>
      <c r="B14" s="42" t="s">
        <v>87</v>
      </c>
      <c r="C14" s="42"/>
      <c r="D14" s="42" t="s">
        <v>270</v>
      </c>
      <c r="E14" s="42" t="s">
        <v>11</v>
      </c>
      <c r="F14" s="42" t="s">
        <v>12</v>
      </c>
      <c r="G14" s="43" t="s">
        <v>169</v>
      </c>
      <c r="H14" s="68" t="s">
        <v>163</v>
      </c>
      <c r="I14" s="42" t="str">
        <f t="shared" si="0"/>
        <v>Type of formal school where individual in age to go to school are enrolled : Public school</v>
      </c>
      <c r="J14" s="42" t="str">
        <f t="shared" si="1"/>
        <v>Type of formal school where individual in age to go to school are enrolled : Public schoolLebanese</v>
      </c>
      <c r="K14" s="68">
        <v>0.562091912559325</v>
      </c>
      <c r="L14" s="68">
        <v>0.41111935490333101</v>
      </c>
      <c r="M14" s="68">
        <v>0.57640271485122196</v>
      </c>
      <c r="N14" s="68">
        <v>0.568511214281196</v>
      </c>
    </row>
    <row r="15" spans="1:14" x14ac:dyDescent="0.35">
      <c r="A15" s="42" t="s">
        <v>263</v>
      </c>
      <c r="B15" s="42" t="s">
        <v>87</v>
      </c>
      <c r="C15" s="42"/>
      <c r="D15" s="42" t="s">
        <v>270</v>
      </c>
      <c r="E15" s="42" t="s">
        <v>11</v>
      </c>
      <c r="F15" s="42" t="s">
        <v>12</v>
      </c>
      <c r="G15" s="43" t="s">
        <v>169</v>
      </c>
      <c r="H15" s="68" t="s">
        <v>164</v>
      </c>
      <c r="I15" s="42" t="str">
        <f t="shared" si="0"/>
        <v>Type of formal school where individual in age to go to school are enrolled : Private school</v>
      </c>
      <c r="J15" s="42" t="str">
        <f t="shared" si="1"/>
        <v>Type of formal school where individual in age to go to school are enrolled : Private schoolLebanese</v>
      </c>
      <c r="K15" s="68">
        <v>0.31421121275660502</v>
      </c>
      <c r="L15" s="68">
        <v>0.51984721331224404</v>
      </c>
      <c r="M15" s="68">
        <v>0.31878298801792498</v>
      </c>
      <c r="N15" s="68">
        <v>0.33484564823770002</v>
      </c>
    </row>
    <row r="16" spans="1:14" x14ac:dyDescent="0.35">
      <c r="A16" s="42" t="s">
        <v>263</v>
      </c>
      <c r="B16" s="42" t="s">
        <v>87</v>
      </c>
      <c r="D16" s="42" t="s">
        <v>270</v>
      </c>
      <c r="E16" s="42" t="s">
        <v>11</v>
      </c>
      <c r="F16" s="42" t="s">
        <v>12</v>
      </c>
      <c r="G16" s="43" t="s">
        <v>169</v>
      </c>
      <c r="H16" s="68" t="s">
        <v>165</v>
      </c>
      <c r="I16" s="42" t="str">
        <f t="shared" ref="I16:I79" si="2">CONCATENATE(G16,H16)</f>
        <v>Type of formal school where individual in age to go to school are enrolled : Semi-private school</v>
      </c>
      <c r="J16" s="42" t="str">
        <f t="shared" ref="J16:J79" si="3">CONCATENATE(G16,H16,F16)</f>
        <v>Type of formal school where individual in age to go to school are enrolled : Semi-private schoolLebanese</v>
      </c>
      <c r="K16" s="68">
        <v>4.8368755773490799E-2</v>
      </c>
      <c r="L16" s="68">
        <v>3.4539403950475299E-2</v>
      </c>
      <c r="M16" s="68">
        <v>4.8694960236252201E-2</v>
      </c>
      <c r="N16" s="68">
        <v>3.76022614684699E-2</v>
      </c>
    </row>
    <row r="17" spans="1:14" x14ac:dyDescent="0.35">
      <c r="A17" s="42" t="s">
        <v>263</v>
      </c>
      <c r="B17" s="42" t="s">
        <v>87</v>
      </c>
      <c r="D17" s="42" t="s">
        <v>270</v>
      </c>
      <c r="E17" s="42" t="s">
        <v>11</v>
      </c>
      <c r="F17" s="42" t="s">
        <v>12</v>
      </c>
      <c r="G17" s="43" t="s">
        <v>169</v>
      </c>
      <c r="H17" s="68" t="s">
        <v>166</v>
      </c>
      <c r="I17" s="42" t="str">
        <f t="shared" si="2"/>
        <v>Type of formal school where individual in age to go to school are enrolled : UNRWA</v>
      </c>
      <c r="J17" s="42" t="str">
        <f t="shared" si="3"/>
        <v>Type of formal school where individual in age to go to school are enrolled : UNRWALebanese</v>
      </c>
      <c r="K17" s="68">
        <v>1.27893949884511E-2</v>
      </c>
      <c r="L17" s="68">
        <v>0</v>
      </c>
      <c r="M17" s="68">
        <v>7.9703310587553693E-3</v>
      </c>
      <c r="N17" s="68">
        <v>9.6583128638493693E-3</v>
      </c>
    </row>
    <row r="18" spans="1:14" x14ac:dyDescent="0.35">
      <c r="A18" s="42" t="s">
        <v>263</v>
      </c>
      <c r="B18" s="42" t="s">
        <v>87</v>
      </c>
      <c r="D18" s="42" t="s">
        <v>270</v>
      </c>
      <c r="E18" s="42" t="s">
        <v>11</v>
      </c>
      <c r="F18" s="42" t="s">
        <v>12</v>
      </c>
      <c r="G18" s="43" t="s">
        <v>169</v>
      </c>
      <c r="H18" s="68" t="s">
        <v>167</v>
      </c>
      <c r="I18" s="42" t="str">
        <f t="shared" si="2"/>
        <v>Type of formal school where individual in age to go to school are enrolled : Public TVET (15-18 year olds only)</v>
      </c>
      <c r="J18" s="42" t="str">
        <f t="shared" si="3"/>
        <v>Type of formal school where individual in age to go to school are enrolled : Public TVET (15-18 year olds only)Lebanese</v>
      </c>
      <c r="K18" s="68">
        <v>3.5053863116191297E-2</v>
      </c>
      <c r="L18" s="68">
        <v>1.22032130137367E-2</v>
      </c>
      <c r="M18" s="68">
        <v>3.00505418419959E-2</v>
      </c>
      <c r="N18" s="68">
        <v>1.89294659372287E-2</v>
      </c>
    </row>
    <row r="19" spans="1:14" x14ac:dyDescent="0.35">
      <c r="A19" s="42" t="s">
        <v>263</v>
      </c>
      <c r="B19" s="42" t="s">
        <v>87</v>
      </c>
      <c r="D19" s="42" t="s">
        <v>270</v>
      </c>
      <c r="E19" s="42" t="s">
        <v>11</v>
      </c>
      <c r="F19" s="42" t="s">
        <v>12</v>
      </c>
      <c r="G19" s="43" t="s">
        <v>169</v>
      </c>
      <c r="H19" s="68" t="s">
        <v>168</v>
      </c>
      <c r="I19" s="42" t="str">
        <f t="shared" si="2"/>
        <v>Type of formal school where individual in age to go to school are enrolled : Private TVET (15-18 year olds only)</v>
      </c>
      <c r="J19" s="42" t="str">
        <f t="shared" si="3"/>
        <v>Type of formal school where individual in age to go to school are enrolled : Private TVET (15-18 year olds only)Lebanese</v>
      </c>
      <c r="K19" s="68">
        <v>1.9009119659392001E-2</v>
      </c>
      <c r="L19" s="68">
        <v>6.27137340498012E-3</v>
      </c>
      <c r="M19" s="68">
        <v>1.23305003682896E-2</v>
      </c>
      <c r="N19" s="68">
        <v>1.6502303061855201E-2</v>
      </c>
    </row>
    <row r="20" spans="1:14" x14ac:dyDescent="0.35">
      <c r="A20" s="42" t="s">
        <v>263</v>
      </c>
      <c r="B20" s="42" t="s">
        <v>87</v>
      </c>
      <c r="D20" s="42" t="s">
        <v>270</v>
      </c>
      <c r="E20" s="42" t="s">
        <v>11</v>
      </c>
      <c r="F20" s="42" t="s">
        <v>12</v>
      </c>
      <c r="G20" s="43" t="s">
        <v>169</v>
      </c>
      <c r="H20" s="68" t="s">
        <v>9</v>
      </c>
      <c r="I20" s="42" t="str">
        <f t="shared" si="2"/>
        <v>Type of formal school where individual in age to go to school are enrolled : Other</v>
      </c>
      <c r="J20" s="42" t="str">
        <f t="shared" si="3"/>
        <v>Type of formal school where individual in age to go to school are enrolled : OtherLebanese</v>
      </c>
      <c r="K20" s="68">
        <v>6.4348161503420404E-3</v>
      </c>
      <c r="L20" s="68">
        <v>1.50054708029162E-2</v>
      </c>
      <c r="M20" s="68">
        <v>9.7719735172793597E-3</v>
      </c>
      <c r="N20" s="68">
        <v>1.26375730238461E-2</v>
      </c>
    </row>
    <row r="21" spans="1:14" x14ac:dyDescent="0.35">
      <c r="A21" s="42" t="s">
        <v>263</v>
      </c>
      <c r="B21" s="42" t="s">
        <v>87</v>
      </c>
      <c r="D21" s="42" t="s">
        <v>270</v>
      </c>
      <c r="E21" s="42" t="s">
        <v>11</v>
      </c>
      <c r="F21" s="42" t="s">
        <v>12</v>
      </c>
      <c r="G21" s="43" t="s">
        <v>169</v>
      </c>
      <c r="H21" s="68" t="s">
        <v>8</v>
      </c>
      <c r="I21" s="42" t="str">
        <f t="shared" si="2"/>
        <v>Type of formal school where individual in age to go to school are enrolled : Don't know</v>
      </c>
      <c r="J21" s="42" t="str">
        <f t="shared" si="3"/>
        <v>Type of formal school where individual in age to go to school are enrolled : Don't knowLebanese</v>
      </c>
      <c r="K21" s="68">
        <v>1.9219854612914601E-3</v>
      </c>
      <c r="L21" s="68">
        <v>3.04644698532122E-3</v>
      </c>
      <c r="M21" s="68">
        <v>0</v>
      </c>
      <c r="N21" s="68">
        <v>2.4145782159623401E-3</v>
      </c>
    </row>
    <row r="22" spans="1:14" x14ac:dyDescent="0.35">
      <c r="A22" s="42" t="s">
        <v>263</v>
      </c>
      <c r="B22" s="42" t="s">
        <v>87</v>
      </c>
      <c r="D22" s="42" t="s">
        <v>270</v>
      </c>
      <c r="E22" s="42" t="s">
        <v>11</v>
      </c>
      <c r="F22" s="42" t="s">
        <v>12</v>
      </c>
      <c r="G22" s="43" t="s">
        <v>169</v>
      </c>
      <c r="H22" s="68" t="s">
        <v>7</v>
      </c>
      <c r="I22" s="42" t="str">
        <f t="shared" si="2"/>
        <v>Type of formal school where individual in age to go to school are enrolled : Decline to answer</v>
      </c>
      <c r="J22" s="42" t="str">
        <f t="shared" si="3"/>
        <v>Type of formal school where individual in age to go to school are enrolled : Decline to answerLebanese</v>
      </c>
      <c r="K22" s="68">
        <v>4.7120010642988402E-4</v>
      </c>
      <c r="L22" s="68">
        <v>0</v>
      </c>
      <c r="M22" s="83">
        <v>0</v>
      </c>
      <c r="N22" s="68">
        <v>-2.2204460492503101E-16</v>
      </c>
    </row>
    <row r="23" spans="1:14" x14ac:dyDescent="0.35">
      <c r="A23" s="42" t="s">
        <v>263</v>
      </c>
      <c r="B23" s="42" t="s">
        <v>87</v>
      </c>
      <c r="D23" s="42" t="s">
        <v>270</v>
      </c>
      <c r="E23" s="42" t="s">
        <v>11</v>
      </c>
      <c r="F23" s="87" t="s">
        <v>49</v>
      </c>
      <c r="G23" s="43" t="s">
        <v>169</v>
      </c>
      <c r="H23" s="68" t="s">
        <v>163</v>
      </c>
      <c r="I23" s="42" t="str">
        <f t="shared" si="2"/>
        <v>Type of formal school where individual in age to go to school are enrolled : Public school</v>
      </c>
      <c r="J23" s="42" t="str">
        <f t="shared" si="3"/>
        <v>Type of formal school where individual in age to go to school are enrolled : Public schoolMigrants</v>
      </c>
      <c r="K23" s="68">
        <v>0.66666666666666696</v>
      </c>
      <c r="L23" s="68">
        <v>0.55263157894736803</v>
      </c>
      <c r="M23" s="68">
        <v>0.53846153846153899</v>
      </c>
      <c r="N23" s="68">
        <v>0.54166666666666696</v>
      </c>
    </row>
    <row r="24" spans="1:14" x14ac:dyDescent="0.35">
      <c r="A24" s="42" t="s">
        <v>263</v>
      </c>
      <c r="B24" s="42" t="s">
        <v>87</v>
      </c>
      <c r="D24" s="42" t="s">
        <v>270</v>
      </c>
      <c r="E24" s="42" t="s">
        <v>11</v>
      </c>
      <c r="F24" s="87" t="s">
        <v>49</v>
      </c>
      <c r="G24" s="43" t="s">
        <v>169</v>
      </c>
      <c r="H24" s="68" t="s">
        <v>164</v>
      </c>
      <c r="I24" s="42" t="str">
        <f t="shared" si="2"/>
        <v>Type of formal school where individual in age to go to school are enrolled : Private school</v>
      </c>
      <c r="J24" s="42" t="str">
        <f t="shared" si="3"/>
        <v>Type of formal school where individual in age to go to school are enrolled : Private schoolMigrants</v>
      </c>
      <c r="K24" s="68">
        <v>0.125</v>
      </c>
      <c r="L24" s="68">
        <v>0.26315789473684198</v>
      </c>
      <c r="M24" s="68">
        <v>0.46153846153846201</v>
      </c>
      <c r="N24" s="68">
        <v>0.41666666666666702</v>
      </c>
    </row>
    <row r="25" spans="1:14" x14ac:dyDescent="0.35">
      <c r="A25" s="42" t="s">
        <v>263</v>
      </c>
      <c r="B25" s="42" t="s">
        <v>87</v>
      </c>
      <c r="D25" s="42" t="s">
        <v>270</v>
      </c>
      <c r="E25" s="42" t="s">
        <v>11</v>
      </c>
      <c r="F25" s="87" t="s">
        <v>49</v>
      </c>
      <c r="G25" s="43" t="s">
        <v>169</v>
      </c>
      <c r="H25" s="68" t="s">
        <v>165</v>
      </c>
      <c r="I25" s="42" t="str">
        <f t="shared" si="2"/>
        <v>Type of formal school where individual in age to go to school are enrolled : Semi-private school</v>
      </c>
      <c r="J25" s="42" t="str">
        <f t="shared" si="3"/>
        <v>Type of formal school where individual in age to go to school are enrolled : Semi-private schoolMigrants</v>
      </c>
      <c r="K25" s="68">
        <v>0</v>
      </c>
      <c r="L25" s="68">
        <v>0.18421052631578899</v>
      </c>
      <c r="M25" s="68">
        <v>0</v>
      </c>
      <c r="N25" s="68">
        <v>4.1666666666666699E-2</v>
      </c>
    </row>
    <row r="26" spans="1:14" x14ac:dyDescent="0.35">
      <c r="A26" s="42" t="s">
        <v>263</v>
      </c>
      <c r="B26" s="42" t="s">
        <v>87</v>
      </c>
      <c r="D26" s="42" t="s">
        <v>270</v>
      </c>
      <c r="E26" s="42" t="s">
        <v>11</v>
      </c>
      <c r="F26" s="87" t="s">
        <v>49</v>
      </c>
      <c r="G26" s="43" t="s">
        <v>169</v>
      </c>
      <c r="H26" s="68" t="s">
        <v>166</v>
      </c>
      <c r="I26" s="42" t="str">
        <f t="shared" si="2"/>
        <v>Type of formal school where individual in age to go to school are enrolled : UNRWA</v>
      </c>
      <c r="J26" s="42" t="str">
        <f t="shared" si="3"/>
        <v>Type of formal school where individual in age to go to school are enrolled : UNRWAMigrants</v>
      </c>
      <c r="K26" s="68">
        <v>0.20833333333333301</v>
      </c>
      <c r="L26" s="68">
        <v>0</v>
      </c>
      <c r="M26" s="68">
        <v>0</v>
      </c>
      <c r="N26" s="68">
        <v>0</v>
      </c>
    </row>
    <row r="27" spans="1:14" x14ac:dyDescent="0.35">
      <c r="A27" s="42" t="s">
        <v>263</v>
      </c>
      <c r="B27" s="42" t="s">
        <v>87</v>
      </c>
      <c r="D27" s="42" t="s">
        <v>270</v>
      </c>
      <c r="E27" s="42" t="s">
        <v>11</v>
      </c>
      <c r="F27" s="87" t="s">
        <v>49</v>
      </c>
      <c r="G27" s="43" t="s">
        <v>169</v>
      </c>
      <c r="H27" s="68" t="s">
        <v>167</v>
      </c>
      <c r="I27" s="42" t="str">
        <f t="shared" si="2"/>
        <v>Type of formal school where individual in age to go to school are enrolled : Public TVET (15-18 year olds only)</v>
      </c>
      <c r="J27" s="42" t="str">
        <f t="shared" si="3"/>
        <v>Type of formal school where individual in age to go to school are enrolled : Public TVET (15-18 year olds only)Migrants</v>
      </c>
      <c r="K27" s="68">
        <v>0</v>
      </c>
      <c r="L27" s="68">
        <v>0</v>
      </c>
      <c r="M27" s="68">
        <v>0</v>
      </c>
      <c r="N27" s="68">
        <v>0</v>
      </c>
    </row>
    <row r="28" spans="1:14" x14ac:dyDescent="0.35">
      <c r="A28" s="42" t="s">
        <v>263</v>
      </c>
      <c r="B28" s="42" t="s">
        <v>87</v>
      </c>
      <c r="D28" s="42" t="s">
        <v>270</v>
      </c>
      <c r="E28" s="42" t="s">
        <v>11</v>
      </c>
      <c r="F28" s="87" t="s">
        <v>49</v>
      </c>
      <c r="G28" s="43" t="s">
        <v>169</v>
      </c>
      <c r="H28" s="68" t="s">
        <v>168</v>
      </c>
      <c r="I28" s="42" t="str">
        <f t="shared" si="2"/>
        <v>Type of formal school where individual in age to go to school are enrolled : Private TVET (15-18 year olds only)</v>
      </c>
      <c r="J28" s="42" t="str">
        <f t="shared" si="3"/>
        <v>Type of formal school where individual in age to go to school are enrolled : Private TVET (15-18 year olds only)Migrants</v>
      </c>
      <c r="K28" s="68">
        <v>0</v>
      </c>
      <c r="L28" s="68">
        <v>0</v>
      </c>
      <c r="M28" s="68">
        <v>0</v>
      </c>
      <c r="N28" s="68">
        <v>0</v>
      </c>
    </row>
    <row r="29" spans="1:14" x14ac:dyDescent="0.35">
      <c r="A29" s="42" t="s">
        <v>263</v>
      </c>
      <c r="B29" s="42" t="s">
        <v>87</v>
      </c>
      <c r="D29" s="42" t="s">
        <v>270</v>
      </c>
      <c r="E29" s="42" t="s">
        <v>11</v>
      </c>
      <c r="F29" s="87" t="s">
        <v>49</v>
      </c>
      <c r="G29" s="43" t="s">
        <v>169</v>
      </c>
      <c r="H29" s="68" t="s">
        <v>9</v>
      </c>
      <c r="I29" s="42" t="str">
        <f t="shared" si="2"/>
        <v>Type of formal school where individual in age to go to school are enrolled : Other</v>
      </c>
      <c r="J29" s="42" t="str">
        <f t="shared" si="3"/>
        <v>Type of formal school where individual in age to go to school are enrolled : OtherMigrants</v>
      </c>
      <c r="K29" s="68">
        <v>0</v>
      </c>
      <c r="L29" s="68">
        <v>0</v>
      </c>
      <c r="M29" s="68">
        <v>0</v>
      </c>
      <c r="N29" s="68">
        <v>0</v>
      </c>
    </row>
    <row r="30" spans="1:14" x14ac:dyDescent="0.35">
      <c r="A30" s="42" t="s">
        <v>263</v>
      </c>
      <c r="B30" s="42" t="s">
        <v>87</v>
      </c>
      <c r="D30" s="42" t="s">
        <v>270</v>
      </c>
      <c r="E30" s="42" t="s">
        <v>11</v>
      </c>
      <c r="F30" s="87" t="s">
        <v>49</v>
      </c>
      <c r="G30" s="43" t="s">
        <v>169</v>
      </c>
      <c r="H30" s="68" t="s">
        <v>8</v>
      </c>
      <c r="I30" s="42" t="str">
        <f t="shared" si="2"/>
        <v>Type of formal school where individual in age to go to school are enrolled : Don't know</v>
      </c>
      <c r="J30" s="42" t="str">
        <f t="shared" si="3"/>
        <v>Type of formal school where individual in age to go to school are enrolled : Don't knowMigrants</v>
      </c>
      <c r="K30" s="68">
        <v>0</v>
      </c>
      <c r="L30" s="68">
        <v>0</v>
      </c>
      <c r="M30" s="68">
        <v>0</v>
      </c>
      <c r="N30" s="68">
        <v>0</v>
      </c>
    </row>
    <row r="31" spans="1:14" x14ac:dyDescent="0.35">
      <c r="A31" s="42" t="s">
        <v>263</v>
      </c>
      <c r="B31" s="42" t="s">
        <v>87</v>
      </c>
      <c r="D31" s="42" t="s">
        <v>270</v>
      </c>
      <c r="E31" s="42" t="s">
        <v>11</v>
      </c>
      <c r="F31" s="87" t="s">
        <v>49</v>
      </c>
      <c r="G31" s="43" t="s">
        <v>169</v>
      </c>
      <c r="H31" s="68" t="s">
        <v>7</v>
      </c>
      <c r="I31" s="42" t="str">
        <f t="shared" si="2"/>
        <v>Type of formal school where individual in age to go to school are enrolled : Decline to answer</v>
      </c>
      <c r="J31" s="42" t="str">
        <f t="shared" si="3"/>
        <v>Type of formal school where individual in age to go to school are enrolled : Decline to answerMigrants</v>
      </c>
      <c r="K31" s="68">
        <v>0</v>
      </c>
      <c r="L31" s="68">
        <v>0</v>
      </c>
      <c r="M31" s="68">
        <v>0</v>
      </c>
      <c r="N31" s="68">
        <v>0</v>
      </c>
    </row>
    <row r="32" spans="1:14" x14ac:dyDescent="0.35">
      <c r="A32" s="42" t="s">
        <v>263</v>
      </c>
      <c r="B32" s="42" t="s">
        <v>87</v>
      </c>
      <c r="D32" s="42" t="s">
        <v>270</v>
      </c>
      <c r="E32" s="42" t="s">
        <v>11</v>
      </c>
      <c r="F32" s="87" t="s">
        <v>13</v>
      </c>
      <c r="G32" s="43" t="s">
        <v>169</v>
      </c>
      <c r="H32" s="68" t="s">
        <v>163</v>
      </c>
      <c r="I32" s="42" t="str">
        <f t="shared" si="2"/>
        <v>Type of formal school where individual in age to go to school are enrolled : Public school</v>
      </c>
      <c r="J32" s="42" t="str">
        <f t="shared" si="3"/>
        <v>Type of formal school where individual in age to go to school are enrolled : Public schoolPRL</v>
      </c>
      <c r="K32" s="68">
        <v>0.211920529801324</v>
      </c>
      <c r="L32" s="68">
        <v>0.31210191082802602</v>
      </c>
      <c r="M32" s="68">
        <v>5.8558558558558599E-2</v>
      </c>
      <c r="N32" s="68">
        <v>7.6190476190476197E-2</v>
      </c>
    </row>
    <row r="33" spans="1:14" x14ac:dyDescent="0.35">
      <c r="A33" s="42" t="s">
        <v>263</v>
      </c>
      <c r="B33" s="42" t="s">
        <v>87</v>
      </c>
      <c r="D33" s="42" t="s">
        <v>270</v>
      </c>
      <c r="E33" s="42" t="s">
        <v>11</v>
      </c>
      <c r="F33" s="87" t="s">
        <v>13</v>
      </c>
      <c r="G33" s="43" t="s">
        <v>169</v>
      </c>
      <c r="H33" s="68" t="s">
        <v>164</v>
      </c>
      <c r="I33" s="42" t="str">
        <f t="shared" si="2"/>
        <v>Type of formal school where individual in age to go to school are enrolled : Private school</v>
      </c>
      <c r="J33" s="42" t="str">
        <f t="shared" si="3"/>
        <v>Type of formal school where individual in age to go to school are enrolled : Private schoolPRL</v>
      </c>
      <c r="K33" s="68">
        <v>0.15231788079470199</v>
      </c>
      <c r="L33" s="68">
        <v>0.210191082802548</v>
      </c>
      <c r="M33" s="68">
        <v>5.8558558558558599E-2</v>
      </c>
      <c r="N33" s="68">
        <v>8.5714285714285701E-2</v>
      </c>
    </row>
    <row r="34" spans="1:14" x14ac:dyDescent="0.35">
      <c r="A34" s="42" t="s">
        <v>263</v>
      </c>
      <c r="B34" s="42" t="s">
        <v>87</v>
      </c>
      <c r="D34" s="42" t="s">
        <v>270</v>
      </c>
      <c r="E34" s="42" t="s">
        <v>11</v>
      </c>
      <c r="F34" s="87" t="s">
        <v>13</v>
      </c>
      <c r="G34" s="43" t="s">
        <v>169</v>
      </c>
      <c r="H34" s="68" t="s">
        <v>165</v>
      </c>
      <c r="I34" s="42" t="str">
        <f t="shared" si="2"/>
        <v>Type of formal school where individual in age to go to school are enrolled : Semi-private school</v>
      </c>
      <c r="J34" s="42" t="str">
        <f t="shared" si="3"/>
        <v>Type of formal school where individual in age to go to school are enrolled : Semi-private schoolPRL</v>
      </c>
      <c r="K34" s="68">
        <v>1.3245033112582801E-2</v>
      </c>
      <c r="L34" s="68">
        <v>4.4585987261146501E-2</v>
      </c>
      <c r="M34" s="68">
        <v>2.7027027027027001E-2</v>
      </c>
      <c r="N34" s="68">
        <v>2.8571428571428598E-2</v>
      </c>
    </row>
    <row r="35" spans="1:14" x14ac:dyDescent="0.35">
      <c r="A35" s="42" t="s">
        <v>263</v>
      </c>
      <c r="B35" s="42" t="s">
        <v>87</v>
      </c>
      <c r="D35" s="42" t="s">
        <v>270</v>
      </c>
      <c r="E35" s="42" t="s">
        <v>11</v>
      </c>
      <c r="F35" s="87" t="s">
        <v>13</v>
      </c>
      <c r="G35" s="43" t="s">
        <v>169</v>
      </c>
      <c r="H35" s="68" t="s">
        <v>166</v>
      </c>
      <c r="I35" s="42" t="str">
        <f t="shared" si="2"/>
        <v>Type of formal school where individual in age to go to school are enrolled : UNRWA</v>
      </c>
      <c r="J35" s="42" t="str">
        <f t="shared" si="3"/>
        <v>Type of formal school where individual in age to go to school are enrolled : UNRWAPRL</v>
      </c>
      <c r="K35" s="68">
        <v>0.556291390728477</v>
      </c>
      <c r="L35" s="68">
        <v>0.40127388535031799</v>
      </c>
      <c r="M35" s="68">
        <v>0.81081081081081097</v>
      </c>
      <c r="N35" s="68">
        <v>0.72380952380952401</v>
      </c>
    </row>
    <row r="36" spans="1:14" x14ac:dyDescent="0.35">
      <c r="A36" s="42" t="s">
        <v>263</v>
      </c>
      <c r="B36" s="42" t="s">
        <v>87</v>
      </c>
      <c r="D36" s="42" t="s">
        <v>270</v>
      </c>
      <c r="E36" s="42" t="s">
        <v>11</v>
      </c>
      <c r="F36" s="87" t="s">
        <v>13</v>
      </c>
      <c r="G36" s="43" t="s">
        <v>169</v>
      </c>
      <c r="H36" s="68" t="s">
        <v>167</v>
      </c>
      <c r="I36" s="42" t="str">
        <f t="shared" si="2"/>
        <v>Type of formal school where individual in age to go to school are enrolled : Public TVET (15-18 year olds only)</v>
      </c>
      <c r="J36" s="42" t="str">
        <f t="shared" si="3"/>
        <v>Type of formal school where individual in age to go to school are enrolled : Public TVET (15-18 year olds only)PRL</v>
      </c>
      <c r="K36" s="68">
        <v>2.6490066225165601E-2</v>
      </c>
      <c r="L36" s="68">
        <v>2.54777070063694E-2</v>
      </c>
      <c r="M36" s="68">
        <v>2.7027027027027001E-2</v>
      </c>
      <c r="N36" s="68">
        <v>1.9047619047619001E-2</v>
      </c>
    </row>
    <row r="37" spans="1:14" x14ac:dyDescent="0.35">
      <c r="A37" s="42" t="s">
        <v>263</v>
      </c>
      <c r="B37" s="42" t="s">
        <v>87</v>
      </c>
      <c r="D37" s="42" t="s">
        <v>270</v>
      </c>
      <c r="E37" s="42" t="s">
        <v>11</v>
      </c>
      <c r="F37" s="87" t="s">
        <v>13</v>
      </c>
      <c r="G37" s="43" t="s">
        <v>169</v>
      </c>
      <c r="H37" s="68" t="s">
        <v>168</v>
      </c>
      <c r="I37" s="42" t="str">
        <f t="shared" si="2"/>
        <v>Type of formal school where individual in age to go to school are enrolled : Private TVET (15-18 year olds only)</v>
      </c>
      <c r="J37" s="42" t="str">
        <f t="shared" si="3"/>
        <v>Type of formal school where individual in age to go to school are enrolled : Private TVET (15-18 year olds only)PRL</v>
      </c>
      <c r="K37" s="68">
        <v>1.9867549668874201E-2</v>
      </c>
      <c r="L37" s="68">
        <v>0</v>
      </c>
      <c r="M37" s="68">
        <v>4.5045045045045001E-3</v>
      </c>
      <c r="N37" s="68">
        <v>1.9047619047619001E-2</v>
      </c>
    </row>
    <row r="38" spans="1:14" x14ac:dyDescent="0.35">
      <c r="A38" s="42" t="s">
        <v>263</v>
      </c>
      <c r="B38" s="42" t="s">
        <v>87</v>
      </c>
      <c r="D38" s="42" t="s">
        <v>270</v>
      </c>
      <c r="E38" s="42" t="s">
        <v>11</v>
      </c>
      <c r="F38" s="87" t="s">
        <v>13</v>
      </c>
      <c r="G38" s="43" t="s">
        <v>169</v>
      </c>
      <c r="H38" s="68" t="s">
        <v>9</v>
      </c>
      <c r="I38" s="42" t="str">
        <f t="shared" si="2"/>
        <v>Type of formal school where individual in age to go to school are enrolled : Other</v>
      </c>
      <c r="J38" s="42" t="str">
        <f t="shared" si="3"/>
        <v>Type of formal school where individual in age to go to school are enrolled : OtherPRL</v>
      </c>
      <c r="K38" s="68">
        <v>1.3245033112582801E-2</v>
      </c>
      <c r="L38" s="68">
        <v>1.27388535031847E-2</v>
      </c>
      <c r="M38" s="68">
        <v>1.35135135135135E-2</v>
      </c>
      <c r="N38" s="68">
        <v>4.7619047619047603E-2</v>
      </c>
    </row>
    <row r="39" spans="1:14" x14ac:dyDescent="0.35">
      <c r="A39" s="42" t="s">
        <v>263</v>
      </c>
      <c r="B39" s="42" t="s">
        <v>87</v>
      </c>
      <c r="D39" s="42" t="s">
        <v>270</v>
      </c>
      <c r="E39" s="42" t="s">
        <v>11</v>
      </c>
      <c r="F39" s="87" t="s">
        <v>13</v>
      </c>
      <c r="G39" s="43" t="s">
        <v>169</v>
      </c>
      <c r="H39" s="68" t="s">
        <v>8</v>
      </c>
      <c r="I39" s="42" t="str">
        <f t="shared" si="2"/>
        <v>Type of formal school where individual in age to go to school are enrolled : Don't know</v>
      </c>
      <c r="J39" s="42" t="str">
        <f t="shared" si="3"/>
        <v>Type of formal school where individual in age to go to school are enrolled : Don't knowPRL</v>
      </c>
      <c r="K39" s="68">
        <v>1.11022302462516E-16</v>
      </c>
      <c r="L39" s="68">
        <v>0</v>
      </c>
      <c r="M39" s="68">
        <v>0</v>
      </c>
      <c r="N39" s="68">
        <v>0</v>
      </c>
    </row>
    <row r="40" spans="1:14" x14ac:dyDescent="0.35">
      <c r="A40" s="42" t="s">
        <v>263</v>
      </c>
      <c r="B40" s="42" t="s">
        <v>87</v>
      </c>
      <c r="D40" s="42" t="s">
        <v>270</v>
      </c>
      <c r="E40" s="42" t="s">
        <v>11</v>
      </c>
      <c r="F40" s="87" t="s">
        <v>13</v>
      </c>
      <c r="G40" s="43" t="s">
        <v>169</v>
      </c>
      <c r="H40" s="68" t="s">
        <v>7</v>
      </c>
      <c r="I40" s="42" t="str">
        <f t="shared" si="2"/>
        <v>Type of formal school where individual in age to go to school are enrolled : Decline to answer</v>
      </c>
      <c r="J40" s="42" t="str">
        <f t="shared" si="3"/>
        <v>Type of formal school where individual in age to go to school are enrolled : Decline to answerPRL</v>
      </c>
      <c r="K40" s="68">
        <v>6.6225165562913899E-3</v>
      </c>
      <c r="L40" s="68">
        <v>6.3694267515923596E-3</v>
      </c>
      <c r="M40" s="68">
        <v>0</v>
      </c>
      <c r="N40" s="68">
        <v>0</v>
      </c>
    </row>
    <row r="41" spans="1:14" x14ac:dyDescent="0.35">
      <c r="A41" s="42" t="s">
        <v>263</v>
      </c>
      <c r="B41" s="42" t="s">
        <v>87</v>
      </c>
      <c r="C41" t="s">
        <v>188</v>
      </c>
      <c r="D41" s="42" t="s">
        <v>270</v>
      </c>
      <c r="E41" s="42" t="s">
        <v>11</v>
      </c>
      <c r="F41" s="87" t="s">
        <v>12</v>
      </c>
      <c r="G41" s="43" t="s">
        <v>180</v>
      </c>
      <c r="H41" s="50" t="s">
        <v>7</v>
      </c>
      <c r="I41" s="42" t="str">
        <f t="shared" si="2"/>
        <v>Individuals attending regularly (at least 4 days per week) schools when opened (2020-2021 school year) : Decline to answer</v>
      </c>
      <c r="J41" s="42" t="str">
        <f t="shared" si="3"/>
        <v>Individuals attending regularly (at least 4 days per week) schools when opened (2020-2021 school year) : Decline to answerLebanese</v>
      </c>
      <c r="M41" s="68">
        <v>1.02205611299758E-3</v>
      </c>
    </row>
    <row r="42" spans="1:14" x14ac:dyDescent="0.35">
      <c r="A42" s="42" t="s">
        <v>263</v>
      </c>
      <c r="B42" s="42" t="s">
        <v>87</v>
      </c>
      <c r="C42" t="s">
        <v>188</v>
      </c>
      <c r="D42" s="42" t="s">
        <v>270</v>
      </c>
      <c r="E42" s="42" t="s">
        <v>11</v>
      </c>
      <c r="F42" s="87" t="s">
        <v>12</v>
      </c>
      <c r="G42" s="43" t="s">
        <v>180</v>
      </c>
      <c r="H42" s="50" t="s">
        <v>8</v>
      </c>
      <c r="I42" s="42" t="str">
        <f t="shared" si="2"/>
        <v>Individuals attending regularly (at least 4 days per week) schools when opened (2020-2021 school year) : Don't know</v>
      </c>
      <c r="J42" s="42" t="str">
        <f t="shared" si="3"/>
        <v>Individuals attending regularly (at least 4 days per week) schools when opened (2020-2021 school year) : Don't knowLebanese</v>
      </c>
      <c r="N42" s="68">
        <v>9.8998566771442004E-3</v>
      </c>
    </row>
    <row r="43" spans="1:14" x14ac:dyDescent="0.35">
      <c r="A43" s="42" t="s">
        <v>263</v>
      </c>
      <c r="B43" s="42" t="s">
        <v>87</v>
      </c>
      <c r="C43" t="s">
        <v>188</v>
      </c>
      <c r="D43" s="42" t="s">
        <v>270</v>
      </c>
      <c r="E43" s="42" t="s">
        <v>11</v>
      </c>
      <c r="F43" s="87" t="s">
        <v>12</v>
      </c>
      <c r="G43" s="43" t="s">
        <v>180</v>
      </c>
      <c r="H43" s="50" t="s">
        <v>65</v>
      </c>
      <c r="I43" s="42" t="str">
        <f t="shared" si="2"/>
        <v>Individuals attending regularly (at least 4 days per week) schools when opened (2020-2021 school year) : No</v>
      </c>
      <c r="J43" s="42" t="str">
        <f t="shared" si="3"/>
        <v>Individuals attending regularly (at least 4 days per week) schools when opened (2020-2021 school year) : NoLebanese</v>
      </c>
      <c r="K43" s="68">
        <v>9.5157441375037399E-2</v>
      </c>
      <c r="L43" s="68">
        <v>5.8616635821201003E-2</v>
      </c>
      <c r="M43" s="68">
        <v>0.13016888677209101</v>
      </c>
      <c r="N43" s="68">
        <v>8.5814457869112695E-2</v>
      </c>
    </row>
    <row r="44" spans="1:14" x14ac:dyDescent="0.35">
      <c r="A44" s="42" t="s">
        <v>263</v>
      </c>
      <c r="B44" s="42" t="s">
        <v>87</v>
      </c>
      <c r="C44" t="s">
        <v>188</v>
      </c>
      <c r="D44" s="42" t="s">
        <v>270</v>
      </c>
      <c r="E44" s="42" t="s">
        <v>11</v>
      </c>
      <c r="F44" s="87" t="s">
        <v>12</v>
      </c>
      <c r="G44" s="43" t="s">
        <v>180</v>
      </c>
      <c r="H44" s="50" t="s">
        <v>66</v>
      </c>
      <c r="I44" s="42" t="str">
        <f t="shared" si="2"/>
        <v>Individuals attending regularly (at least 4 days per week) schools when opened (2020-2021 school year) : Yes</v>
      </c>
      <c r="J44" s="42" t="str">
        <f t="shared" si="3"/>
        <v>Individuals attending regularly (at least 4 days per week) schools when opened (2020-2021 school year) : YesLebanese</v>
      </c>
      <c r="K44" s="68">
        <v>0.90484255862496299</v>
      </c>
      <c r="L44" s="68">
        <v>0.94138336417879898</v>
      </c>
      <c r="M44" s="68">
        <v>0.86880905711491196</v>
      </c>
      <c r="N44" s="68">
        <v>0.90428568545374299</v>
      </c>
    </row>
    <row r="45" spans="1:14" x14ac:dyDescent="0.35">
      <c r="A45" s="42" t="s">
        <v>263</v>
      </c>
      <c r="B45" s="42" t="s">
        <v>87</v>
      </c>
      <c r="C45" t="s">
        <v>188</v>
      </c>
      <c r="D45" s="42" t="s">
        <v>270</v>
      </c>
      <c r="E45" s="42" t="s">
        <v>11</v>
      </c>
      <c r="F45" s="87" t="s">
        <v>49</v>
      </c>
      <c r="G45" s="43" t="s">
        <v>180</v>
      </c>
      <c r="H45" s="50" t="s">
        <v>7</v>
      </c>
      <c r="I45" s="42" t="str">
        <f t="shared" ref="I45:I55" si="4">CONCATENATE(G45,H45)</f>
        <v>Individuals attending regularly (at least 4 days per week) schools when opened (2020-2021 school year) : Decline to answer</v>
      </c>
      <c r="J45" s="42" t="str">
        <f t="shared" ref="J45:J55" si="5">CONCATENATE(G45,H45,F45)</f>
        <v>Individuals attending regularly (at least 4 days per week) schools when opened (2020-2021 school year) : Decline to answerMigrants</v>
      </c>
    </row>
    <row r="46" spans="1:14" x14ac:dyDescent="0.35">
      <c r="A46" s="42" t="s">
        <v>263</v>
      </c>
      <c r="B46" s="42" t="s">
        <v>87</v>
      </c>
      <c r="C46" t="s">
        <v>188</v>
      </c>
      <c r="D46" s="42" t="s">
        <v>270</v>
      </c>
      <c r="E46" s="42" t="s">
        <v>11</v>
      </c>
      <c r="F46" s="87" t="s">
        <v>49</v>
      </c>
      <c r="G46" s="43" t="s">
        <v>180</v>
      </c>
      <c r="H46" s="50" t="s">
        <v>8</v>
      </c>
      <c r="I46" s="42" t="str">
        <f t="shared" si="4"/>
        <v>Individuals attending regularly (at least 4 days per week) schools when opened (2020-2021 school year) : Don't know</v>
      </c>
      <c r="J46" s="42" t="str">
        <f t="shared" si="5"/>
        <v>Individuals attending regularly (at least 4 days per week) schools when opened (2020-2021 school year) : Don't knowMigrants</v>
      </c>
    </row>
    <row r="47" spans="1:14" x14ac:dyDescent="0.35">
      <c r="A47" s="42" t="s">
        <v>263</v>
      </c>
      <c r="B47" s="42" t="s">
        <v>87</v>
      </c>
      <c r="C47" t="s">
        <v>188</v>
      </c>
      <c r="D47" s="42" t="s">
        <v>270</v>
      </c>
      <c r="E47" s="42" t="s">
        <v>11</v>
      </c>
      <c r="F47" s="87" t="s">
        <v>49</v>
      </c>
      <c r="G47" s="43" t="s">
        <v>180</v>
      </c>
      <c r="H47" s="50" t="s">
        <v>65</v>
      </c>
      <c r="I47" s="42" t="str">
        <f t="shared" si="4"/>
        <v>Individuals attending regularly (at least 4 days per week) schools when opened (2020-2021 school year) : No</v>
      </c>
      <c r="J47" s="42" t="str">
        <f t="shared" si="5"/>
        <v>Individuals attending regularly (at least 4 days per week) schools when opened (2020-2021 school year) : NoMigrants</v>
      </c>
      <c r="K47" s="68">
        <v>0.20833333333333301</v>
      </c>
      <c r="L47" s="68">
        <v>0.105263157894737</v>
      </c>
      <c r="M47" s="68">
        <v>0.15384615384615399</v>
      </c>
    </row>
    <row r="48" spans="1:14" x14ac:dyDescent="0.35">
      <c r="A48" s="42" t="s">
        <v>263</v>
      </c>
      <c r="B48" s="42" t="s">
        <v>87</v>
      </c>
      <c r="C48" t="s">
        <v>188</v>
      </c>
      <c r="D48" s="42" t="s">
        <v>270</v>
      </c>
      <c r="E48" s="42" t="s">
        <v>11</v>
      </c>
      <c r="F48" s="87" t="s">
        <v>49</v>
      </c>
      <c r="G48" s="43" t="s">
        <v>180</v>
      </c>
      <c r="H48" s="50" t="s">
        <v>66</v>
      </c>
      <c r="I48" s="42" t="str">
        <f t="shared" si="4"/>
        <v>Individuals attending regularly (at least 4 days per week) schools when opened (2020-2021 school year) : Yes</v>
      </c>
      <c r="J48" s="42" t="str">
        <f t="shared" si="5"/>
        <v>Individuals attending regularly (at least 4 days per week) schools when opened (2020-2021 school year) : YesMigrants</v>
      </c>
      <c r="K48" s="68">
        <v>0.79166666666666696</v>
      </c>
      <c r="L48" s="68">
        <v>0.89473684210526305</v>
      </c>
      <c r="M48" s="68">
        <v>0.84615384615384603</v>
      </c>
      <c r="N48" s="68">
        <v>1</v>
      </c>
    </row>
    <row r="49" spans="1:14" x14ac:dyDescent="0.35">
      <c r="A49" s="42" t="s">
        <v>263</v>
      </c>
      <c r="B49" s="42" t="s">
        <v>87</v>
      </c>
      <c r="C49" t="s">
        <v>188</v>
      </c>
      <c r="D49" s="42" t="s">
        <v>270</v>
      </c>
      <c r="E49" s="42" t="s">
        <v>11</v>
      </c>
      <c r="F49" s="87" t="s">
        <v>13</v>
      </c>
      <c r="G49" s="43" t="s">
        <v>180</v>
      </c>
      <c r="H49" s="50" t="s">
        <v>7</v>
      </c>
      <c r="I49" s="42" t="str">
        <f t="shared" si="4"/>
        <v>Individuals attending regularly (at least 4 days per week) schools when opened (2020-2021 school year) : Decline to answer</v>
      </c>
      <c r="J49" s="42" t="str">
        <f t="shared" si="5"/>
        <v>Individuals attending regularly (at least 4 days per week) schools when opened (2020-2021 school year) : Decline to answerPRL</v>
      </c>
      <c r="M49" s="68">
        <v>4.5045045045045001E-3</v>
      </c>
    </row>
    <row r="50" spans="1:14" x14ac:dyDescent="0.35">
      <c r="A50" s="42" t="s">
        <v>263</v>
      </c>
      <c r="B50" s="42" t="s">
        <v>87</v>
      </c>
      <c r="C50" t="s">
        <v>188</v>
      </c>
      <c r="D50" s="42" t="s">
        <v>270</v>
      </c>
      <c r="E50" s="42" t="s">
        <v>11</v>
      </c>
      <c r="F50" s="87" t="s">
        <v>13</v>
      </c>
      <c r="G50" s="43" t="s">
        <v>180</v>
      </c>
      <c r="H50" s="50" t="s">
        <v>8</v>
      </c>
      <c r="I50" s="42" t="str">
        <f t="shared" si="4"/>
        <v>Individuals attending regularly (at least 4 days per week) schools when opened (2020-2021 school year) : Don't know</v>
      </c>
      <c r="J50" s="42" t="str">
        <f t="shared" si="5"/>
        <v>Individuals attending regularly (at least 4 days per week) schools when opened (2020-2021 school year) : Don't knowPRL</v>
      </c>
      <c r="L50" s="68">
        <v>1.9108280254777101E-2</v>
      </c>
    </row>
    <row r="51" spans="1:14" x14ac:dyDescent="0.35">
      <c r="A51" s="42" t="s">
        <v>263</v>
      </c>
      <c r="B51" s="42" t="s">
        <v>87</v>
      </c>
      <c r="C51" t="s">
        <v>188</v>
      </c>
      <c r="D51" s="42" t="s">
        <v>270</v>
      </c>
      <c r="E51" s="42" t="s">
        <v>11</v>
      </c>
      <c r="F51" s="87" t="s">
        <v>13</v>
      </c>
      <c r="G51" s="43" t="s">
        <v>180</v>
      </c>
      <c r="H51" s="50" t="s">
        <v>65</v>
      </c>
      <c r="I51" s="42" t="str">
        <f t="shared" si="4"/>
        <v>Individuals attending regularly (at least 4 days per week) schools when opened (2020-2021 school year) : No</v>
      </c>
      <c r="J51" s="42" t="str">
        <f t="shared" si="5"/>
        <v>Individuals attending regularly (at least 4 days per week) schools when opened (2020-2021 school year) : NoPRL</v>
      </c>
      <c r="K51" s="68">
        <v>4.6357615894039701E-2</v>
      </c>
      <c r="L51" s="68">
        <v>6.3694267515923594E-2</v>
      </c>
      <c r="M51" s="68">
        <v>0.21171171171171199</v>
      </c>
      <c r="N51" s="68">
        <v>0.161904761904762</v>
      </c>
    </row>
    <row r="52" spans="1:14" x14ac:dyDescent="0.35">
      <c r="A52" s="42" t="s">
        <v>263</v>
      </c>
      <c r="B52" s="42" t="s">
        <v>87</v>
      </c>
      <c r="C52" t="s">
        <v>188</v>
      </c>
      <c r="D52" s="42" t="s">
        <v>270</v>
      </c>
      <c r="E52" s="42" t="s">
        <v>11</v>
      </c>
      <c r="F52" s="87" t="s">
        <v>13</v>
      </c>
      <c r="G52" s="43" t="s">
        <v>180</v>
      </c>
      <c r="H52" s="50" t="s">
        <v>66</v>
      </c>
      <c r="I52" s="42" t="str">
        <f t="shared" si="4"/>
        <v>Individuals attending regularly (at least 4 days per week) schools when opened (2020-2021 school year) : Yes</v>
      </c>
      <c r="J52" s="42" t="str">
        <f t="shared" si="5"/>
        <v>Individuals attending regularly (at least 4 days per week) schools when opened (2020-2021 school year) : YesPRL</v>
      </c>
      <c r="K52" s="68">
        <v>0.95364238410596003</v>
      </c>
      <c r="L52" s="68">
        <v>0.91719745222929905</v>
      </c>
      <c r="M52" s="68">
        <v>0.78378378378378399</v>
      </c>
      <c r="N52" s="68">
        <v>0.838095238095238</v>
      </c>
    </row>
    <row r="53" spans="1:14" x14ac:dyDescent="0.35">
      <c r="A53" s="42" t="s">
        <v>263</v>
      </c>
      <c r="B53" s="42" t="s">
        <v>87</v>
      </c>
      <c r="C53" t="s">
        <v>271</v>
      </c>
      <c r="D53" s="42" t="s">
        <v>270</v>
      </c>
      <c r="E53" s="42" t="s">
        <v>11</v>
      </c>
      <c r="F53" s="87" t="s">
        <v>12</v>
      </c>
      <c r="G53" s="43" t="s">
        <v>186</v>
      </c>
      <c r="H53" s="50" t="s">
        <v>7</v>
      </c>
      <c r="I53" s="42" t="str">
        <f t="shared" si="4"/>
        <v>Individuals having access to distance learning when school were closed (2020-2021 school year) : Decline to answer</v>
      </c>
      <c r="J53" s="42" t="str">
        <f t="shared" si="5"/>
        <v>Individuals having access to distance learning when school were closed (2020-2021 school year) : Decline to answerLebanese</v>
      </c>
      <c r="M53" s="68">
        <v>2.58286651878238E-3</v>
      </c>
    </row>
    <row r="54" spans="1:14" x14ac:dyDescent="0.35">
      <c r="A54" s="42" t="s">
        <v>263</v>
      </c>
      <c r="B54" s="42" t="s">
        <v>87</v>
      </c>
      <c r="C54" t="s">
        <v>271</v>
      </c>
      <c r="D54" s="42" t="s">
        <v>270</v>
      </c>
      <c r="E54" s="42" t="s">
        <v>11</v>
      </c>
      <c r="F54" s="87" t="s">
        <v>12</v>
      </c>
      <c r="G54" s="43" t="s">
        <v>186</v>
      </c>
      <c r="H54" s="50" t="s">
        <v>8</v>
      </c>
      <c r="I54" s="42" t="str">
        <f t="shared" si="4"/>
        <v>Individuals having access to distance learning when school were closed (2020-2021 school year) : Don't know</v>
      </c>
      <c r="J54" s="42" t="str">
        <f t="shared" si="5"/>
        <v>Individuals having access to distance learning when school were closed (2020-2021 school year) : Don't knowLebanese</v>
      </c>
      <c r="M54" s="68">
        <v>1.02205611299758E-3</v>
      </c>
      <c r="N54" s="68">
        <v>1.10012137672522E-2</v>
      </c>
    </row>
    <row r="55" spans="1:14" x14ac:dyDescent="0.35">
      <c r="A55" s="42" t="s">
        <v>263</v>
      </c>
      <c r="B55" s="42" t="s">
        <v>87</v>
      </c>
      <c r="C55" t="s">
        <v>271</v>
      </c>
      <c r="D55" s="42" t="s">
        <v>270</v>
      </c>
      <c r="E55" s="42" t="s">
        <v>11</v>
      </c>
      <c r="F55" s="87" t="s">
        <v>12</v>
      </c>
      <c r="G55" s="43" t="s">
        <v>186</v>
      </c>
      <c r="H55" s="50" t="s">
        <v>65</v>
      </c>
      <c r="I55" s="42" t="str">
        <f t="shared" si="4"/>
        <v>Individuals having access to distance learning when school were closed (2020-2021 school year) : No</v>
      </c>
      <c r="J55" s="42" t="str">
        <f t="shared" si="5"/>
        <v>Individuals having access to distance learning when school were closed (2020-2021 school year) : NoLebanese</v>
      </c>
      <c r="K55" s="68">
        <v>5.8316546206315698E-2</v>
      </c>
      <c r="L55" s="68">
        <v>5.37114519797358E-2</v>
      </c>
      <c r="M55" s="68">
        <v>0.173496082527866</v>
      </c>
      <c r="N55" s="68">
        <v>0.100761480779781</v>
      </c>
    </row>
    <row r="56" spans="1:14" x14ac:dyDescent="0.35">
      <c r="A56" s="42" t="s">
        <v>263</v>
      </c>
      <c r="B56" s="42" t="s">
        <v>87</v>
      </c>
      <c r="C56" t="s">
        <v>271</v>
      </c>
      <c r="D56" s="42" t="s">
        <v>270</v>
      </c>
      <c r="E56" s="42" t="s">
        <v>11</v>
      </c>
      <c r="F56" s="87" t="s">
        <v>12</v>
      </c>
      <c r="G56" s="43" t="s">
        <v>186</v>
      </c>
      <c r="H56" s="50" t="s">
        <v>66</v>
      </c>
      <c r="I56" s="42" t="str">
        <f t="shared" si="2"/>
        <v>Individuals having access to distance learning when school were closed (2020-2021 school year) : Yes</v>
      </c>
      <c r="J56" s="42" t="str">
        <f t="shared" si="3"/>
        <v>Individuals having access to distance learning when school were closed (2020-2021 school year) : YesLebanese</v>
      </c>
      <c r="K56" s="68">
        <v>0.94168345379368401</v>
      </c>
      <c r="L56" s="68">
        <v>0.94628854802026396</v>
      </c>
      <c r="M56" s="68">
        <v>0.822898994840354</v>
      </c>
      <c r="N56" s="68">
        <v>0.88823730545296697</v>
      </c>
    </row>
    <row r="57" spans="1:14" x14ac:dyDescent="0.35">
      <c r="A57" s="42" t="s">
        <v>263</v>
      </c>
      <c r="B57" s="42" t="s">
        <v>87</v>
      </c>
      <c r="C57" t="s">
        <v>271</v>
      </c>
      <c r="D57" s="42" t="s">
        <v>270</v>
      </c>
      <c r="E57" s="42" t="s">
        <v>11</v>
      </c>
      <c r="F57" s="87" t="s">
        <v>49</v>
      </c>
      <c r="G57" s="43" t="s">
        <v>186</v>
      </c>
      <c r="H57" s="50" t="s">
        <v>7</v>
      </c>
      <c r="I57" s="42" t="str">
        <f t="shared" si="2"/>
        <v>Individuals having access to distance learning when school were closed (2020-2021 school year) : Decline to answer</v>
      </c>
      <c r="J57" s="42" t="str">
        <f t="shared" si="3"/>
        <v>Individuals having access to distance learning when school were closed (2020-2021 school year) : Decline to answerMigrants</v>
      </c>
    </row>
    <row r="58" spans="1:14" x14ac:dyDescent="0.35">
      <c r="A58" s="42" t="s">
        <v>263</v>
      </c>
      <c r="B58" s="42" t="s">
        <v>87</v>
      </c>
      <c r="C58" t="s">
        <v>271</v>
      </c>
      <c r="D58" s="42" t="s">
        <v>270</v>
      </c>
      <c r="E58" s="42" t="s">
        <v>11</v>
      </c>
      <c r="F58" s="87" t="s">
        <v>49</v>
      </c>
      <c r="G58" s="43" t="s">
        <v>186</v>
      </c>
      <c r="H58" s="50" t="s">
        <v>8</v>
      </c>
      <c r="I58" s="42" t="str">
        <f t="shared" si="2"/>
        <v>Individuals having access to distance learning when school were closed (2020-2021 school year) : Don't know</v>
      </c>
      <c r="J58" s="42" t="str">
        <f t="shared" si="3"/>
        <v>Individuals having access to distance learning when school were closed (2020-2021 school year) : Don't knowMigrants</v>
      </c>
    </row>
    <row r="59" spans="1:14" x14ac:dyDescent="0.35">
      <c r="A59" s="42" t="s">
        <v>263</v>
      </c>
      <c r="B59" s="42" t="s">
        <v>87</v>
      </c>
      <c r="C59" t="s">
        <v>271</v>
      </c>
      <c r="D59" s="42" t="s">
        <v>270</v>
      </c>
      <c r="E59" s="42" t="s">
        <v>11</v>
      </c>
      <c r="F59" s="87" t="s">
        <v>49</v>
      </c>
      <c r="G59" s="43" t="s">
        <v>186</v>
      </c>
      <c r="H59" s="50" t="s">
        <v>65</v>
      </c>
      <c r="I59" s="42" t="str">
        <f t="shared" si="2"/>
        <v>Individuals having access to distance learning when school were closed (2020-2021 school year) : No</v>
      </c>
      <c r="J59" s="42" t="str">
        <f t="shared" si="3"/>
        <v>Individuals having access to distance learning when school were closed (2020-2021 school year) : NoMigrants</v>
      </c>
      <c r="K59" s="68">
        <v>0.20833333333333301</v>
      </c>
      <c r="L59" s="68">
        <v>0.105263157894737</v>
      </c>
      <c r="M59" s="68">
        <v>0.15384615384615399</v>
      </c>
    </row>
    <row r="60" spans="1:14" x14ac:dyDescent="0.35">
      <c r="A60" s="42" t="s">
        <v>263</v>
      </c>
      <c r="B60" s="42" t="s">
        <v>87</v>
      </c>
      <c r="C60" t="s">
        <v>271</v>
      </c>
      <c r="D60" s="42" t="s">
        <v>270</v>
      </c>
      <c r="E60" s="42" t="s">
        <v>11</v>
      </c>
      <c r="F60" s="87" t="s">
        <v>49</v>
      </c>
      <c r="G60" s="43" t="s">
        <v>186</v>
      </c>
      <c r="H60" s="50" t="s">
        <v>66</v>
      </c>
      <c r="I60" s="42" t="str">
        <f t="shared" si="2"/>
        <v>Individuals having access to distance learning when school were closed (2020-2021 school year) : Yes</v>
      </c>
      <c r="J60" s="42" t="str">
        <f t="shared" si="3"/>
        <v>Individuals having access to distance learning when school were closed (2020-2021 school year) : YesMigrants</v>
      </c>
      <c r="K60" s="68">
        <v>0.79166666666666696</v>
      </c>
      <c r="L60" s="68">
        <v>0.89473684210526305</v>
      </c>
      <c r="M60" s="68">
        <v>0.84615384615384603</v>
      </c>
      <c r="N60" s="95">
        <v>1</v>
      </c>
    </row>
    <row r="61" spans="1:14" x14ac:dyDescent="0.35">
      <c r="A61" s="42" t="s">
        <v>263</v>
      </c>
      <c r="B61" s="42" t="s">
        <v>87</v>
      </c>
      <c r="C61" t="s">
        <v>271</v>
      </c>
      <c r="D61" s="42" t="s">
        <v>270</v>
      </c>
      <c r="E61" s="42" t="s">
        <v>11</v>
      </c>
      <c r="F61" s="87" t="s">
        <v>13</v>
      </c>
      <c r="G61" s="43" t="s">
        <v>186</v>
      </c>
      <c r="H61" s="50" t="s">
        <v>7</v>
      </c>
      <c r="I61" s="42" t="str">
        <f t="shared" si="2"/>
        <v>Individuals having access to distance learning when school were closed (2020-2021 school year) : Decline to answer</v>
      </c>
      <c r="J61" s="42" t="str">
        <f t="shared" si="3"/>
        <v>Individuals having access to distance learning when school were closed (2020-2021 school year) : Decline to answerPRL</v>
      </c>
      <c r="M61" s="68">
        <v>4.5045045045045001E-3</v>
      </c>
    </row>
    <row r="62" spans="1:14" x14ac:dyDescent="0.35">
      <c r="A62" s="42" t="s">
        <v>263</v>
      </c>
      <c r="B62" s="42" t="s">
        <v>87</v>
      </c>
      <c r="C62" t="s">
        <v>271</v>
      </c>
      <c r="D62" s="42" t="s">
        <v>270</v>
      </c>
      <c r="E62" s="42" t="s">
        <v>11</v>
      </c>
      <c r="F62" s="87" t="s">
        <v>13</v>
      </c>
      <c r="G62" s="43" t="s">
        <v>186</v>
      </c>
      <c r="H62" s="50" t="s">
        <v>8</v>
      </c>
      <c r="I62" s="42" t="str">
        <f t="shared" si="2"/>
        <v>Individuals having access to distance learning when school were closed (2020-2021 school year) : Don't know</v>
      </c>
      <c r="J62" s="42" t="str">
        <f t="shared" si="3"/>
        <v>Individuals having access to distance learning when school were closed (2020-2021 school year) : Don't knowPRL</v>
      </c>
    </row>
    <row r="63" spans="1:14" x14ac:dyDescent="0.35">
      <c r="A63" s="42" t="s">
        <v>263</v>
      </c>
      <c r="B63" s="42" t="s">
        <v>87</v>
      </c>
      <c r="C63" t="s">
        <v>271</v>
      </c>
      <c r="D63" s="42" t="s">
        <v>270</v>
      </c>
      <c r="E63" s="42" t="s">
        <v>11</v>
      </c>
      <c r="F63" s="87" t="s">
        <v>13</v>
      </c>
      <c r="G63" s="43" t="s">
        <v>186</v>
      </c>
      <c r="H63" s="50" t="s">
        <v>65</v>
      </c>
      <c r="I63" s="42" t="str">
        <f t="shared" si="2"/>
        <v>Individuals having access to distance learning when school were closed (2020-2021 school year) : No</v>
      </c>
      <c r="J63" s="42" t="str">
        <f t="shared" si="3"/>
        <v>Individuals having access to distance learning when school were closed (2020-2021 school year) : NoPRL</v>
      </c>
      <c r="K63" s="68">
        <v>2.6490066225165601E-2</v>
      </c>
      <c r="L63" s="68">
        <v>4.4585987261146501E-2</v>
      </c>
      <c r="M63" s="68">
        <v>0.21171171171171199</v>
      </c>
      <c r="N63" s="68">
        <v>9.5238095238095205E-2</v>
      </c>
    </row>
    <row r="64" spans="1:14" x14ac:dyDescent="0.35">
      <c r="A64" s="42" t="s">
        <v>263</v>
      </c>
      <c r="B64" s="42" t="s">
        <v>87</v>
      </c>
      <c r="C64" t="s">
        <v>271</v>
      </c>
      <c r="D64" s="42" t="s">
        <v>270</v>
      </c>
      <c r="E64" s="42" t="s">
        <v>11</v>
      </c>
      <c r="F64" s="87" t="s">
        <v>13</v>
      </c>
      <c r="G64" s="43" t="s">
        <v>186</v>
      </c>
      <c r="H64" s="50" t="s">
        <v>66</v>
      </c>
      <c r="I64" s="42" t="str">
        <f t="shared" si="2"/>
        <v>Individuals having access to distance learning when school were closed (2020-2021 school year) : Yes</v>
      </c>
      <c r="J64" s="42" t="str">
        <f t="shared" si="3"/>
        <v>Individuals having access to distance learning when school were closed (2020-2021 school year) : YesPRL</v>
      </c>
      <c r="K64" s="68">
        <v>0.97350993377483397</v>
      </c>
      <c r="L64" s="68">
        <v>0.95541401273885396</v>
      </c>
      <c r="M64" s="68">
        <v>0.78378378378378399</v>
      </c>
      <c r="N64" s="68">
        <v>0.90476190476190499</v>
      </c>
    </row>
    <row r="65" spans="1:14" x14ac:dyDescent="0.35">
      <c r="A65" s="42" t="s">
        <v>263</v>
      </c>
      <c r="B65" s="42" t="s">
        <v>87</v>
      </c>
      <c r="C65" t="s">
        <v>272</v>
      </c>
      <c r="D65" s="42" t="s">
        <v>270</v>
      </c>
      <c r="E65" s="42" t="s">
        <v>11</v>
      </c>
      <c r="F65" s="87" t="s">
        <v>12</v>
      </c>
      <c r="G65" s="43" t="s">
        <v>194</v>
      </c>
      <c r="H65" s="50" t="s">
        <v>7</v>
      </c>
      <c r="I65" s="42" t="str">
        <f t="shared" si="2"/>
        <v>Individual engagement in labor outside or in the home that consistently disrupted their attendance at school (2020-2021 school year) : Decline to answer</v>
      </c>
      <c r="J65" s="42" t="str">
        <f t="shared" si="3"/>
        <v>Individual engagement in labor outside or in the home that consistently disrupted their attendance at school (2020-2021 school year) : Decline to answerLebanese</v>
      </c>
    </row>
    <row r="66" spans="1:14" x14ac:dyDescent="0.35">
      <c r="A66" s="42" t="s">
        <v>263</v>
      </c>
      <c r="B66" s="42" t="s">
        <v>87</v>
      </c>
      <c r="C66" t="s">
        <v>272</v>
      </c>
      <c r="D66" s="42" t="s">
        <v>270</v>
      </c>
      <c r="E66" s="42" t="s">
        <v>11</v>
      </c>
      <c r="F66" s="87" t="s">
        <v>12</v>
      </c>
      <c r="G66" s="43" t="s">
        <v>194</v>
      </c>
      <c r="H66" s="50" t="s">
        <v>8</v>
      </c>
      <c r="I66" s="42" t="str">
        <f t="shared" si="2"/>
        <v>Individual engagement in labor outside or in the home that consistently disrupted their attendance at school (2020-2021 school year) : Don't know</v>
      </c>
      <c r="J66" s="42" t="str">
        <f t="shared" si="3"/>
        <v>Individual engagement in labor outside or in the home that consistently disrupted their attendance at school (2020-2021 school year) : Don't knowLebanese</v>
      </c>
      <c r="M66" s="68">
        <v>4.5739489360485603E-3</v>
      </c>
    </row>
    <row r="67" spans="1:14" x14ac:dyDescent="0.35">
      <c r="A67" s="42" t="s">
        <v>263</v>
      </c>
      <c r="B67" s="42" t="s">
        <v>87</v>
      </c>
      <c r="C67" t="s">
        <v>272</v>
      </c>
      <c r="D67" s="42" t="s">
        <v>270</v>
      </c>
      <c r="E67" s="42" t="s">
        <v>11</v>
      </c>
      <c r="F67" s="87" t="s">
        <v>12</v>
      </c>
      <c r="G67" s="43" t="s">
        <v>194</v>
      </c>
      <c r="H67" s="50" t="s">
        <v>65</v>
      </c>
      <c r="I67" s="42" t="str">
        <f t="shared" si="2"/>
        <v>Individual engagement in labor outside or in the home that consistently disrupted their attendance at school (2020-2021 school year) : No</v>
      </c>
      <c r="J67" s="42" t="str">
        <f t="shared" si="3"/>
        <v>Individual engagement in labor outside or in the home that consistently disrupted their attendance at school (2020-2021 school year) : NoLebanese</v>
      </c>
      <c r="K67" s="68">
        <v>0.86160794297889098</v>
      </c>
      <c r="L67" s="68">
        <v>0.94017224129323995</v>
      </c>
      <c r="M67" s="68">
        <v>0.93904829258773803</v>
      </c>
      <c r="N67" s="68">
        <v>0.93113751106605502</v>
      </c>
    </row>
    <row r="68" spans="1:14" x14ac:dyDescent="0.35">
      <c r="A68" s="42" t="s">
        <v>263</v>
      </c>
      <c r="B68" s="42" t="s">
        <v>87</v>
      </c>
      <c r="C68" t="s">
        <v>272</v>
      </c>
      <c r="D68" s="42" t="s">
        <v>270</v>
      </c>
      <c r="E68" s="42" t="s">
        <v>11</v>
      </c>
      <c r="F68" s="87" t="s">
        <v>12</v>
      </c>
      <c r="G68" s="43" t="s">
        <v>194</v>
      </c>
      <c r="H68" s="50" t="s">
        <v>66</v>
      </c>
      <c r="I68" s="42" t="str">
        <f t="shared" si="2"/>
        <v>Individual engagement in labor outside or in the home that consistently disrupted their attendance at school (2020-2021 school year) : Yes</v>
      </c>
      <c r="J68" s="42" t="str">
        <f t="shared" si="3"/>
        <v>Individual engagement in labor outside or in the home that consistently disrupted their attendance at school (2020-2021 school year) : YesLebanese</v>
      </c>
      <c r="K68" s="68">
        <v>0.13839205702110899</v>
      </c>
      <c r="L68" s="68">
        <v>5.9827758706759798E-2</v>
      </c>
      <c r="M68" s="68">
        <v>5.6377758476213603E-2</v>
      </c>
      <c r="N68" s="68">
        <v>6.8862488933944893E-2</v>
      </c>
    </row>
    <row r="69" spans="1:14" x14ac:dyDescent="0.35">
      <c r="A69" s="42" t="s">
        <v>263</v>
      </c>
      <c r="B69" s="42" t="s">
        <v>87</v>
      </c>
      <c r="C69" t="s">
        <v>272</v>
      </c>
      <c r="D69" s="42" t="s">
        <v>270</v>
      </c>
      <c r="E69" s="42" t="s">
        <v>11</v>
      </c>
      <c r="F69" s="87" t="s">
        <v>49</v>
      </c>
      <c r="G69" s="43" t="s">
        <v>194</v>
      </c>
      <c r="H69" s="50" t="s">
        <v>7</v>
      </c>
      <c r="I69" s="42" t="str">
        <f t="shared" si="2"/>
        <v>Individual engagement in labor outside or in the home that consistently disrupted their attendance at school (2020-2021 school year) : Decline to answer</v>
      </c>
      <c r="J69" s="42" t="str">
        <f t="shared" si="3"/>
        <v>Individual engagement in labor outside or in the home that consistently disrupted their attendance at school (2020-2021 school year) : Decline to answerMigrants</v>
      </c>
    </row>
    <row r="70" spans="1:14" x14ac:dyDescent="0.35">
      <c r="A70" s="42" t="s">
        <v>263</v>
      </c>
      <c r="B70" s="42" t="s">
        <v>87</v>
      </c>
      <c r="C70" t="s">
        <v>272</v>
      </c>
      <c r="D70" s="42" t="s">
        <v>270</v>
      </c>
      <c r="E70" s="42" t="s">
        <v>11</v>
      </c>
      <c r="F70" s="87" t="s">
        <v>49</v>
      </c>
      <c r="G70" s="43" t="s">
        <v>194</v>
      </c>
      <c r="H70" s="50" t="s">
        <v>8</v>
      </c>
      <c r="I70" s="42" t="str">
        <f t="shared" si="2"/>
        <v>Individual engagement in labor outside or in the home that consistently disrupted their attendance at school (2020-2021 school year) : Don't know</v>
      </c>
      <c r="J70" s="42" t="str">
        <f t="shared" si="3"/>
        <v>Individual engagement in labor outside or in the home that consistently disrupted their attendance at school (2020-2021 school year) : Don't knowMigrants</v>
      </c>
    </row>
    <row r="71" spans="1:14" x14ac:dyDescent="0.35">
      <c r="A71" s="42" t="s">
        <v>263</v>
      </c>
      <c r="B71" s="42" t="s">
        <v>87</v>
      </c>
      <c r="C71" t="s">
        <v>272</v>
      </c>
      <c r="D71" s="42" t="s">
        <v>270</v>
      </c>
      <c r="E71" s="42" t="s">
        <v>11</v>
      </c>
      <c r="F71" s="87" t="s">
        <v>49</v>
      </c>
      <c r="G71" s="43" t="s">
        <v>194</v>
      </c>
      <c r="H71" s="50" t="s">
        <v>65</v>
      </c>
      <c r="I71" s="42" t="str">
        <f t="shared" si="2"/>
        <v>Individual engagement in labor outside or in the home that consistently disrupted their attendance at school (2020-2021 school year) : No</v>
      </c>
      <c r="J71" s="42" t="str">
        <f t="shared" si="3"/>
        <v>Individual engagement in labor outside or in the home that consistently disrupted their attendance at school (2020-2021 school year) : NoMigrants</v>
      </c>
      <c r="K71">
        <v>1</v>
      </c>
      <c r="L71">
        <v>1</v>
      </c>
      <c r="M71" s="95">
        <v>1</v>
      </c>
      <c r="N71">
        <v>0</v>
      </c>
    </row>
    <row r="72" spans="1:14" x14ac:dyDescent="0.35">
      <c r="A72" s="42" t="s">
        <v>263</v>
      </c>
      <c r="B72" s="42" t="s">
        <v>87</v>
      </c>
      <c r="C72" t="s">
        <v>272</v>
      </c>
      <c r="D72" s="42" t="s">
        <v>270</v>
      </c>
      <c r="E72" s="42" t="s">
        <v>11</v>
      </c>
      <c r="F72" s="87" t="s">
        <v>49</v>
      </c>
      <c r="G72" s="43" t="s">
        <v>194</v>
      </c>
      <c r="H72" s="50" t="s">
        <v>66</v>
      </c>
      <c r="I72" s="42" t="str">
        <f t="shared" si="2"/>
        <v>Individual engagement in labor outside or in the home that consistently disrupted their attendance at school (2020-2021 school year) : Yes</v>
      </c>
      <c r="J72" s="42" t="str">
        <f t="shared" si="3"/>
        <v>Individual engagement in labor outside or in the home that consistently disrupted their attendance at school (2020-2021 school year) : YesMigrants</v>
      </c>
    </row>
    <row r="73" spans="1:14" x14ac:dyDescent="0.35">
      <c r="A73" s="42" t="s">
        <v>263</v>
      </c>
      <c r="B73" s="42" t="s">
        <v>87</v>
      </c>
      <c r="C73" t="s">
        <v>272</v>
      </c>
      <c r="D73" s="42" t="s">
        <v>270</v>
      </c>
      <c r="E73" s="42" t="s">
        <v>11</v>
      </c>
      <c r="F73" s="87" t="s">
        <v>13</v>
      </c>
      <c r="G73" s="43" t="s">
        <v>194</v>
      </c>
      <c r="H73" s="50" t="s">
        <v>7</v>
      </c>
      <c r="I73" s="42" t="str">
        <f t="shared" si="2"/>
        <v>Individual engagement in labor outside or in the home that consistently disrupted their attendance at school (2020-2021 school year) : Decline to answer</v>
      </c>
      <c r="J73" s="42" t="str">
        <f t="shared" si="3"/>
        <v>Individual engagement in labor outside or in the home that consistently disrupted their attendance at school (2020-2021 school year) : Decline to answerPRL</v>
      </c>
      <c r="L73" s="68">
        <v>7.1428571428571397E-2</v>
      </c>
    </row>
    <row r="74" spans="1:14" x14ac:dyDescent="0.35">
      <c r="A74" s="42" t="s">
        <v>263</v>
      </c>
      <c r="B74" s="42" t="s">
        <v>87</v>
      </c>
      <c r="C74" t="s">
        <v>272</v>
      </c>
      <c r="D74" s="42" t="s">
        <v>270</v>
      </c>
      <c r="E74" s="42" t="s">
        <v>11</v>
      </c>
      <c r="F74" s="87" t="s">
        <v>13</v>
      </c>
      <c r="G74" s="43" t="s">
        <v>194</v>
      </c>
      <c r="H74" s="50" t="s">
        <v>8</v>
      </c>
      <c r="I74" s="42" t="str">
        <f t="shared" si="2"/>
        <v>Individual engagement in labor outside or in the home that consistently disrupted their attendance at school (2020-2021 school year) : Don't know</v>
      </c>
      <c r="J74" s="42" t="str">
        <f t="shared" si="3"/>
        <v>Individual engagement in labor outside or in the home that consistently disrupted their attendance at school (2020-2021 school year) : Don't knowPRL</v>
      </c>
    </row>
    <row r="75" spans="1:14" x14ac:dyDescent="0.35">
      <c r="A75" s="42" t="s">
        <v>263</v>
      </c>
      <c r="B75" s="42" t="s">
        <v>87</v>
      </c>
      <c r="C75" t="s">
        <v>272</v>
      </c>
      <c r="D75" s="42" t="s">
        <v>270</v>
      </c>
      <c r="E75" s="42" t="s">
        <v>11</v>
      </c>
      <c r="F75" s="87" t="s">
        <v>13</v>
      </c>
      <c r="G75" s="43" t="s">
        <v>194</v>
      </c>
      <c r="H75" s="50" t="s">
        <v>65</v>
      </c>
      <c r="I75" s="42" t="str">
        <f t="shared" si="2"/>
        <v>Individual engagement in labor outside or in the home that consistently disrupted their attendance at school (2020-2021 school year) : No</v>
      </c>
      <c r="J75" s="42" t="str">
        <f t="shared" si="3"/>
        <v>Individual engagement in labor outside or in the home that consistently disrupted their attendance at school (2020-2021 school year) : NoPRL</v>
      </c>
      <c r="K75">
        <v>1</v>
      </c>
      <c r="L75" s="68">
        <v>0.71428571428571397</v>
      </c>
      <c r="M75" s="68">
        <v>1</v>
      </c>
      <c r="N75" s="68">
        <v>0.84210526315789502</v>
      </c>
    </row>
    <row r="76" spans="1:14" x14ac:dyDescent="0.35">
      <c r="A76" s="42" t="s">
        <v>263</v>
      </c>
      <c r="B76" s="42" t="s">
        <v>87</v>
      </c>
      <c r="C76" t="s">
        <v>272</v>
      </c>
      <c r="D76" s="42" t="s">
        <v>270</v>
      </c>
      <c r="E76" s="42" t="s">
        <v>11</v>
      </c>
      <c r="F76" s="87" t="s">
        <v>13</v>
      </c>
      <c r="G76" s="43" t="s">
        <v>194</v>
      </c>
      <c r="H76" s="50" t="s">
        <v>66</v>
      </c>
      <c r="I76" s="42" t="str">
        <f t="shared" si="2"/>
        <v>Individual engagement in labor outside or in the home that consistently disrupted their attendance at school (2020-2021 school year) : Yes</v>
      </c>
      <c r="J76" s="42" t="str">
        <f t="shared" si="3"/>
        <v>Individual engagement in labor outside or in the home that consistently disrupted their attendance at school (2020-2021 school year) : YesPRL</v>
      </c>
      <c r="L76" s="68">
        <v>0.214285714285714</v>
      </c>
      <c r="N76" s="68">
        <v>0.157894736842105</v>
      </c>
    </row>
    <row r="77" spans="1:14" x14ac:dyDescent="0.35">
      <c r="A77" s="42" t="s">
        <v>263</v>
      </c>
      <c r="B77" s="42" t="s">
        <v>87</v>
      </c>
      <c r="C77" t="s">
        <v>260</v>
      </c>
      <c r="D77" s="42" t="s">
        <v>270</v>
      </c>
      <c r="E77" s="42" t="s">
        <v>11</v>
      </c>
      <c r="F77" s="87" t="s">
        <v>12</v>
      </c>
      <c r="G77" s="43" t="s">
        <v>200</v>
      </c>
      <c r="H77" s="50" t="s">
        <v>7</v>
      </c>
      <c r="I77" s="42" t="str">
        <f t="shared" si="2"/>
        <v>Individual dropping out of school (2020-2021 school year) : Decline to answer</v>
      </c>
      <c r="J77" s="42" t="str">
        <f t="shared" si="3"/>
        <v>Individual dropping out of school (2020-2021 school year) : Decline to answerLebanese</v>
      </c>
    </row>
    <row r="78" spans="1:14" x14ac:dyDescent="0.35">
      <c r="A78" s="42" t="s">
        <v>263</v>
      </c>
      <c r="B78" s="42" t="s">
        <v>87</v>
      </c>
      <c r="C78" t="s">
        <v>260</v>
      </c>
      <c r="D78" s="42" t="s">
        <v>270</v>
      </c>
      <c r="E78" s="42" t="s">
        <v>11</v>
      </c>
      <c r="F78" s="87" t="s">
        <v>12</v>
      </c>
      <c r="G78" s="43" t="s">
        <v>200</v>
      </c>
      <c r="H78" s="50" t="s">
        <v>8</v>
      </c>
      <c r="I78" s="42" t="str">
        <f t="shared" si="2"/>
        <v>Individual dropping out of school (2020-2021 school year) : Don't know</v>
      </c>
      <c r="J78" s="42" t="str">
        <f t="shared" si="3"/>
        <v>Individual dropping out of school (2020-2021 school year) : Don't knowLebanese</v>
      </c>
      <c r="K78" s="68">
        <v>1.4686155470878801E-2</v>
      </c>
      <c r="L78" s="68">
        <v>7.7645814673128304E-3</v>
      </c>
      <c r="M78" s="68">
        <v>2.8620516108799898E-3</v>
      </c>
    </row>
    <row r="79" spans="1:14" x14ac:dyDescent="0.35">
      <c r="A79" s="42" t="s">
        <v>263</v>
      </c>
      <c r="B79" s="42" t="s">
        <v>87</v>
      </c>
      <c r="C79" t="s">
        <v>260</v>
      </c>
      <c r="D79" s="42" t="s">
        <v>270</v>
      </c>
      <c r="E79" s="42" t="s">
        <v>11</v>
      </c>
      <c r="F79" s="87" t="s">
        <v>12</v>
      </c>
      <c r="G79" s="43" t="s">
        <v>200</v>
      </c>
      <c r="H79" s="50" t="s">
        <v>65</v>
      </c>
      <c r="I79" s="42" t="str">
        <f t="shared" si="2"/>
        <v>Individual dropping out of school (2020-2021 school year) : No</v>
      </c>
      <c r="J79" s="42" t="str">
        <f t="shared" si="3"/>
        <v>Individual dropping out of school (2020-2021 school year) : NoLebanese</v>
      </c>
      <c r="K79" s="68">
        <v>0.94619932178543298</v>
      </c>
      <c r="L79" s="68">
        <v>0.68142727417395699</v>
      </c>
      <c r="M79" s="68">
        <v>0.90203034309817698</v>
      </c>
      <c r="N79" s="68">
        <v>0.92948463099669199</v>
      </c>
    </row>
    <row r="80" spans="1:14" x14ac:dyDescent="0.35">
      <c r="A80" s="42" t="s">
        <v>263</v>
      </c>
      <c r="B80" s="42" t="s">
        <v>87</v>
      </c>
      <c r="C80" t="s">
        <v>260</v>
      </c>
      <c r="D80" s="42" t="s">
        <v>270</v>
      </c>
      <c r="E80" s="42" t="s">
        <v>11</v>
      </c>
      <c r="F80" s="87" t="s">
        <v>12</v>
      </c>
      <c r="G80" s="43" t="s">
        <v>200</v>
      </c>
      <c r="H80" s="50" t="s">
        <v>66</v>
      </c>
      <c r="I80" s="42" t="str">
        <f t="shared" ref="I80:I89" si="6">CONCATENATE(G80,H80)</f>
        <v>Individual dropping out of school (2020-2021 school year) : Yes</v>
      </c>
      <c r="J80" s="42" t="str">
        <f t="shared" ref="J80:J89" si="7">CONCATENATE(G80,H80,F80)</f>
        <v>Individual dropping out of school (2020-2021 school year) : YesLebanese</v>
      </c>
      <c r="K80" s="68">
        <v>3.9114522743687798E-2</v>
      </c>
      <c r="L80" s="68">
        <v>0.31080814435873</v>
      </c>
      <c r="M80" s="68">
        <v>9.5107605290942698E-2</v>
      </c>
      <c r="N80" s="68">
        <v>7.0515369003307807E-2</v>
      </c>
    </row>
    <row r="81" spans="1:14" x14ac:dyDescent="0.35">
      <c r="A81" s="42" t="s">
        <v>263</v>
      </c>
      <c r="B81" s="42" t="s">
        <v>87</v>
      </c>
      <c r="C81" t="s">
        <v>260</v>
      </c>
      <c r="D81" s="42" t="s">
        <v>270</v>
      </c>
      <c r="E81" s="42" t="s">
        <v>11</v>
      </c>
      <c r="F81" s="87" t="s">
        <v>49</v>
      </c>
      <c r="G81" s="43" t="s">
        <v>200</v>
      </c>
      <c r="H81" s="50" t="s">
        <v>7</v>
      </c>
      <c r="I81" s="42" t="str">
        <f t="shared" si="6"/>
        <v>Individual dropping out of school (2020-2021 school year) : Decline to answer</v>
      </c>
      <c r="J81" s="42" t="str">
        <f t="shared" si="7"/>
        <v>Individual dropping out of school (2020-2021 school year) : Decline to answerMigrants</v>
      </c>
    </row>
    <row r="82" spans="1:14" x14ac:dyDescent="0.35">
      <c r="A82" s="42" t="s">
        <v>263</v>
      </c>
      <c r="B82" s="42" t="s">
        <v>87</v>
      </c>
      <c r="C82" t="s">
        <v>260</v>
      </c>
      <c r="D82" s="42" t="s">
        <v>270</v>
      </c>
      <c r="E82" s="42" t="s">
        <v>11</v>
      </c>
      <c r="F82" s="87" t="s">
        <v>49</v>
      </c>
      <c r="G82" s="43" t="s">
        <v>200</v>
      </c>
      <c r="H82" s="50" t="s">
        <v>8</v>
      </c>
      <c r="I82" s="42" t="str">
        <f t="shared" si="6"/>
        <v>Individual dropping out of school (2020-2021 school year) : Don't know</v>
      </c>
      <c r="J82" s="42" t="str">
        <f t="shared" si="7"/>
        <v>Individual dropping out of school (2020-2021 school year) : Don't knowMigrants</v>
      </c>
    </row>
    <row r="83" spans="1:14" x14ac:dyDescent="0.35">
      <c r="A83" s="42" t="s">
        <v>263</v>
      </c>
      <c r="B83" s="42" t="s">
        <v>87</v>
      </c>
      <c r="C83" t="s">
        <v>260</v>
      </c>
      <c r="D83" s="42" t="s">
        <v>270</v>
      </c>
      <c r="E83" s="42" t="s">
        <v>11</v>
      </c>
      <c r="F83" s="87" t="s">
        <v>49</v>
      </c>
      <c r="G83" s="43" t="s">
        <v>200</v>
      </c>
      <c r="H83" s="50" t="s">
        <v>65</v>
      </c>
      <c r="I83" s="42" t="str">
        <f t="shared" si="6"/>
        <v>Individual dropping out of school (2020-2021 school year) : No</v>
      </c>
      <c r="J83" s="42" t="str">
        <f t="shared" si="7"/>
        <v>Individual dropping out of school (2020-2021 school year) : NoMigrants</v>
      </c>
      <c r="K83" s="95">
        <v>1</v>
      </c>
      <c r="L83" s="68">
        <v>0.83333333333333304</v>
      </c>
      <c r="M83" s="95">
        <v>1</v>
      </c>
      <c r="N83">
        <v>0</v>
      </c>
    </row>
    <row r="84" spans="1:14" x14ac:dyDescent="0.35">
      <c r="A84" s="42" t="s">
        <v>263</v>
      </c>
      <c r="B84" s="42" t="s">
        <v>87</v>
      </c>
      <c r="C84" t="s">
        <v>260</v>
      </c>
      <c r="D84" s="42" t="s">
        <v>270</v>
      </c>
      <c r="E84" s="42" t="s">
        <v>11</v>
      </c>
      <c r="F84" s="87" t="s">
        <v>49</v>
      </c>
      <c r="G84" s="43" t="s">
        <v>200</v>
      </c>
      <c r="H84" s="50" t="s">
        <v>66</v>
      </c>
      <c r="I84" s="42" t="str">
        <f t="shared" si="6"/>
        <v>Individual dropping out of school (2020-2021 school year) : Yes</v>
      </c>
      <c r="J84" s="42" t="str">
        <f t="shared" si="7"/>
        <v>Individual dropping out of school (2020-2021 school year) : YesMigrants</v>
      </c>
      <c r="L84" s="68">
        <v>0.16666666666666699</v>
      </c>
    </row>
    <row r="85" spans="1:14" x14ac:dyDescent="0.35">
      <c r="A85" s="42" t="s">
        <v>263</v>
      </c>
      <c r="B85" s="42" t="s">
        <v>87</v>
      </c>
      <c r="C85" t="s">
        <v>260</v>
      </c>
      <c r="D85" s="42" t="s">
        <v>270</v>
      </c>
      <c r="E85" s="42" t="s">
        <v>11</v>
      </c>
      <c r="F85" s="87" t="s">
        <v>13</v>
      </c>
      <c r="G85" s="43" t="s">
        <v>200</v>
      </c>
      <c r="H85" s="50" t="s">
        <v>7</v>
      </c>
      <c r="I85" s="42" t="str">
        <f t="shared" si="6"/>
        <v>Individual dropping out of school (2020-2021 school year) : Decline to answer</v>
      </c>
      <c r="J85" s="42" t="str">
        <f t="shared" si="7"/>
        <v>Individual dropping out of school (2020-2021 school year) : Decline to answerPRL</v>
      </c>
    </row>
    <row r="86" spans="1:14" x14ac:dyDescent="0.35">
      <c r="A86" s="42" t="s">
        <v>263</v>
      </c>
      <c r="B86" s="42" t="s">
        <v>87</v>
      </c>
      <c r="C86" t="s">
        <v>260</v>
      </c>
      <c r="D86" s="42" t="s">
        <v>270</v>
      </c>
      <c r="E86" s="42" t="s">
        <v>11</v>
      </c>
      <c r="F86" s="87" t="s">
        <v>13</v>
      </c>
      <c r="G86" s="43" t="s">
        <v>200</v>
      </c>
      <c r="H86" s="50" t="s">
        <v>8</v>
      </c>
      <c r="I86" s="42" t="str">
        <f t="shared" si="6"/>
        <v>Individual dropping out of school (2020-2021 school year) : Don't know</v>
      </c>
      <c r="J86" s="42" t="str">
        <f t="shared" si="7"/>
        <v>Individual dropping out of school (2020-2021 school year) : Don't knowPRL</v>
      </c>
    </row>
    <row r="87" spans="1:14" x14ac:dyDescent="0.35">
      <c r="A87" s="42" t="s">
        <v>263</v>
      </c>
      <c r="B87" s="42" t="s">
        <v>87</v>
      </c>
      <c r="C87" t="s">
        <v>260</v>
      </c>
      <c r="D87" s="42" t="s">
        <v>270</v>
      </c>
      <c r="E87" s="42" t="s">
        <v>11</v>
      </c>
      <c r="F87" s="87" t="s">
        <v>13</v>
      </c>
      <c r="G87" s="43" t="s">
        <v>200</v>
      </c>
      <c r="H87" s="50" t="s">
        <v>65</v>
      </c>
      <c r="I87" s="42" t="str">
        <f t="shared" si="6"/>
        <v>Individual dropping out of school (2020-2021 school year) : No</v>
      </c>
      <c r="J87" s="42" t="str">
        <f t="shared" si="7"/>
        <v>Individual dropping out of school (2020-2021 school year) : NoPRL</v>
      </c>
      <c r="K87">
        <v>1</v>
      </c>
      <c r="L87" s="68">
        <v>0.78571428571428603</v>
      </c>
      <c r="M87">
        <v>1</v>
      </c>
      <c r="N87" s="68">
        <v>0.78947368421052599</v>
      </c>
    </row>
    <row r="88" spans="1:14" x14ac:dyDescent="0.35">
      <c r="A88" s="42" t="s">
        <v>263</v>
      </c>
      <c r="B88" s="42" t="s">
        <v>87</v>
      </c>
      <c r="C88" t="s">
        <v>260</v>
      </c>
      <c r="D88" s="42" t="s">
        <v>270</v>
      </c>
      <c r="E88" s="42" t="s">
        <v>11</v>
      </c>
      <c r="F88" s="87" t="s">
        <v>13</v>
      </c>
      <c r="G88" s="43" t="s">
        <v>200</v>
      </c>
      <c r="H88" s="50" t="s">
        <v>66</v>
      </c>
      <c r="I88" s="42" t="str">
        <f t="shared" si="6"/>
        <v>Individual dropping out of school (2020-2021 school year) : Yes</v>
      </c>
      <c r="J88" s="42" t="str">
        <f t="shared" si="7"/>
        <v>Individual dropping out of school (2020-2021 school year) : YesPRL</v>
      </c>
      <c r="L88" s="68">
        <v>0.214285714285714</v>
      </c>
      <c r="N88" s="68">
        <v>0.21052631578947401</v>
      </c>
    </row>
    <row r="89" spans="1:14" x14ac:dyDescent="0.35">
      <c r="A89" s="42" t="s">
        <v>263</v>
      </c>
      <c r="B89" s="42" t="s">
        <v>87</v>
      </c>
      <c r="C89" t="s">
        <v>260</v>
      </c>
      <c r="D89" s="42" t="s">
        <v>273</v>
      </c>
      <c r="E89" s="42" t="s">
        <v>11</v>
      </c>
      <c r="F89" s="87" t="s">
        <v>12</v>
      </c>
      <c r="G89" s="43" t="s">
        <v>228</v>
      </c>
      <c r="H89" s="68" t="s">
        <v>206</v>
      </c>
      <c r="I89" s="42" t="str">
        <f t="shared" si="6"/>
        <v>Main reasons explaining drop out : Cannot afford education-related costs (e.g. tuition, supplies, transportation)</v>
      </c>
      <c r="J89" s="42" t="str">
        <f t="shared" si="7"/>
        <v>Main reasons explaining drop out : Cannot afford education-related costs (e.g. tuition, supplies, transportation)Lebanese</v>
      </c>
      <c r="K89" s="68">
        <v>0</v>
      </c>
      <c r="L89" s="68">
        <v>9.0981702277294907E-2</v>
      </c>
      <c r="M89" s="68">
        <v>0.29171267158441899</v>
      </c>
      <c r="N89" s="68">
        <v>0.61731329046470995</v>
      </c>
    </row>
    <row r="90" spans="1:14" x14ac:dyDescent="0.35">
      <c r="A90" s="42" t="s">
        <v>263</v>
      </c>
      <c r="B90" s="42" t="s">
        <v>87</v>
      </c>
      <c r="C90" t="s">
        <v>260</v>
      </c>
      <c r="D90" s="42" t="s">
        <v>273</v>
      </c>
      <c r="E90" s="42" t="s">
        <v>11</v>
      </c>
      <c r="F90" s="87" t="s">
        <v>12</v>
      </c>
      <c r="G90" s="43" t="s">
        <v>228</v>
      </c>
      <c r="H90" s="68" t="s">
        <v>207</v>
      </c>
      <c r="I90" s="42" t="str">
        <f t="shared" ref="I90:I153" si="8">CONCATENATE(G90,H90)</f>
        <v>Main reasons explaining drop out : Lack of schools in the community leading to drop out</v>
      </c>
      <c r="J90" s="42" t="str">
        <f t="shared" ref="J90:J153" si="9">CONCATENATE(G90,H90,F90)</f>
        <v>Main reasons explaining drop out : Lack of schools in the community leading to drop outLebanese</v>
      </c>
      <c r="K90" s="68">
        <v>0</v>
      </c>
      <c r="L90" s="68">
        <v>0</v>
      </c>
      <c r="M90" s="68">
        <v>3.4037508623647801E-2</v>
      </c>
      <c r="N90" s="68">
        <v>0</v>
      </c>
    </row>
    <row r="91" spans="1:14" x14ac:dyDescent="0.35">
      <c r="A91" s="42" t="s">
        <v>263</v>
      </c>
      <c r="B91" s="42" t="s">
        <v>87</v>
      </c>
      <c r="C91" t="s">
        <v>260</v>
      </c>
      <c r="D91" s="42" t="s">
        <v>273</v>
      </c>
      <c r="E91" s="42" t="s">
        <v>11</v>
      </c>
      <c r="F91" s="87" t="s">
        <v>12</v>
      </c>
      <c r="G91" s="43" t="s">
        <v>228</v>
      </c>
      <c r="H91" s="68" t="s">
        <v>208</v>
      </c>
      <c r="I91" s="42" t="str">
        <f t="shared" si="8"/>
        <v>Main reasons explaining drop out : Protection risks while commuting to school</v>
      </c>
      <c r="J91" s="42" t="str">
        <f t="shared" si="9"/>
        <v>Main reasons explaining drop out : Protection risks while commuting to schoolLebanese</v>
      </c>
      <c r="K91" s="68">
        <v>0</v>
      </c>
      <c r="L91" s="68">
        <v>0</v>
      </c>
      <c r="M91" s="68">
        <v>0</v>
      </c>
      <c r="N91" s="68">
        <v>0</v>
      </c>
    </row>
    <row r="92" spans="1:14" x14ac:dyDescent="0.35">
      <c r="A92" s="42" t="s">
        <v>263</v>
      </c>
      <c r="B92" s="42" t="s">
        <v>87</v>
      </c>
      <c r="C92" t="s">
        <v>260</v>
      </c>
      <c r="D92" s="42" t="s">
        <v>273</v>
      </c>
      <c r="E92" s="42" t="s">
        <v>11</v>
      </c>
      <c r="F92" s="87" t="s">
        <v>12</v>
      </c>
      <c r="G92" s="43" t="s">
        <v>228</v>
      </c>
      <c r="H92" s="68" t="s">
        <v>209</v>
      </c>
      <c r="I92" s="42" t="str">
        <f t="shared" si="8"/>
        <v>Main reasons explaining drop out : Protection risks while at school</v>
      </c>
      <c r="J92" s="42" t="str">
        <f t="shared" si="9"/>
        <v>Main reasons explaining drop out : Protection risks while at schoolLebanese</v>
      </c>
      <c r="K92" s="68">
        <v>0</v>
      </c>
      <c r="L92" s="68">
        <v>0</v>
      </c>
      <c r="M92" s="68">
        <v>4.8092357304722798E-2</v>
      </c>
      <c r="N92" s="68">
        <v>0</v>
      </c>
    </row>
    <row r="93" spans="1:14" x14ac:dyDescent="0.35">
      <c r="A93" s="42" t="s">
        <v>263</v>
      </c>
      <c r="B93" s="42" t="s">
        <v>87</v>
      </c>
      <c r="C93" t="s">
        <v>260</v>
      </c>
      <c r="D93" s="42" t="s">
        <v>273</v>
      </c>
      <c r="E93" s="42" t="s">
        <v>11</v>
      </c>
      <c r="F93" s="87" t="s">
        <v>12</v>
      </c>
      <c r="G93" s="43" t="s">
        <v>228</v>
      </c>
      <c r="H93" s="68" t="s">
        <v>210</v>
      </c>
      <c r="I93" s="42" t="str">
        <f t="shared" si="8"/>
        <v>Main reasons explaining drop out : Child marriage</v>
      </c>
      <c r="J93" s="42" t="str">
        <f t="shared" si="9"/>
        <v>Main reasons explaining drop out : Child marriageLebanese</v>
      </c>
      <c r="K93" s="68">
        <v>0</v>
      </c>
      <c r="L93" s="68">
        <v>0</v>
      </c>
      <c r="M93" s="68">
        <v>0</v>
      </c>
      <c r="N93" s="68">
        <v>0</v>
      </c>
    </row>
    <row r="94" spans="1:14" x14ac:dyDescent="0.35">
      <c r="A94" s="42" t="s">
        <v>263</v>
      </c>
      <c r="B94" s="42" t="s">
        <v>87</v>
      </c>
      <c r="C94" t="s">
        <v>260</v>
      </c>
      <c r="D94" s="42" t="s">
        <v>273</v>
      </c>
      <c r="E94" s="42" t="s">
        <v>11</v>
      </c>
      <c r="F94" s="87" t="s">
        <v>12</v>
      </c>
      <c r="G94" s="43" t="s">
        <v>228</v>
      </c>
      <c r="H94" s="68" t="s">
        <v>211</v>
      </c>
      <c r="I94" s="42" t="str">
        <f t="shared" si="8"/>
        <v>Main reasons explaining drop out : Disability</v>
      </c>
      <c r="J94" s="42" t="str">
        <f t="shared" si="9"/>
        <v>Main reasons explaining drop out : DisabilityLebanese</v>
      </c>
      <c r="K94" s="68">
        <v>0</v>
      </c>
      <c r="L94" s="68">
        <v>0</v>
      </c>
      <c r="M94" s="68">
        <v>0</v>
      </c>
      <c r="N94" s="68">
        <v>0</v>
      </c>
    </row>
    <row r="95" spans="1:14" x14ac:dyDescent="0.35">
      <c r="A95" s="42" t="s">
        <v>263</v>
      </c>
      <c r="B95" s="42" t="s">
        <v>87</v>
      </c>
      <c r="C95" t="s">
        <v>260</v>
      </c>
      <c r="D95" s="42" t="s">
        <v>273</v>
      </c>
      <c r="E95" s="42" t="s">
        <v>11</v>
      </c>
      <c r="F95" s="87" t="s">
        <v>12</v>
      </c>
      <c r="G95" s="43" t="s">
        <v>228</v>
      </c>
      <c r="H95" s="68" t="s">
        <v>212</v>
      </c>
      <c r="I95" s="42" t="str">
        <f t="shared" si="8"/>
        <v>Main reasons explaining drop out : COVID-19 related school closures</v>
      </c>
      <c r="J95" s="42" t="str">
        <f t="shared" si="9"/>
        <v>Main reasons explaining drop out : COVID-19 related school closuresLebanese</v>
      </c>
      <c r="K95" s="68">
        <v>0.28279325837798802</v>
      </c>
      <c r="L95" s="68">
        <v>7.9466159813029902E-2</v>
      </c>
      <c r="M95" s="68">
        <v>0.437754861933488</v>
      </c>
      <c r="N95" s="68">
        <v>0.43635163372800401</v>
      </c>
    </row>
    <row r="96" spans="1:14" x14ac:dyDescent="0.35">
      <c r="A96" s="42" t="s">
        <v>263</v>
      </c>
      <c r="B96" s="42" t="s">
        <v>87</v>
      </c>
      <c r="C96" t="s">
        <v>260</v>
      </c>
      <c r="D96" s="42" t="s">
        <v>273</v>
      </c>
      <c r="E96" s="42" t="s">
        <v>11</v>
      </c>
      <c r="F96" s="87" t="s">
        <v>12</v>
      </c>
      <c r="G96" s="43" t="s">
        <v>228</v>
      </c>
      <c r="H96" s="68" t="s">
        <v>213</v>
      </c>
      <c r="I96" s="42" t="str">
        <f t="shared" si="8"/>
        <v>Main reasons explaining drop out : Lack of interest from child in education</v>
      </c>
      <c r="J96" s="42" t="str">
        <f t="shared" si="9"/>
        <v>Main reasons explaining drop out : Lack of interest from child in educationLebanese</v>
      </c>
      <c r="K96" s="68">
        <v>0</v>
      </c>
      <c r="L96" s="68">
        <v>0</v>
      </c>
      <c r="M96" s="68">
        <v>3.4037508623647801E-2</v>
      </c>
      <c r="N96" s="68">
        <v>0</v>
      </c>
    </row>
    <row r="97" spans="1:14" x14ac:dyDescent="0.35">
      <c r="A97" s="42" t="s">
        <v>263</v>
      </c>
      <c r="B97" s="42" t="s">
        <v>87</v>
      </c>
      <c r="C97" t="s">
        <v>260</v>
      </c>
      <c r="D97" s="42" t="s">
        <v>273</v>
      </c>
      <c r="E97" s="42" t="s">
        <v>11</v>
      </c>
      <c r="F97" s="87" t="s">
        <v>12</v>
      </c>
      <c r="G97" s="43" t="s">
        <v>228</v>
      </c>
      <c r="H97" s="68" t="s">
        <v>214</v>
      </c>
      <c r="I97" s="42" t="str">
        <f t="shared" si="8"/>
        <v>Main reasons explaining drop out : Lack of interest/priority from parents</v>
      </c>
      <c r="J97" s="42" t="str">
        <f t="shared" si="9"/>
        <v>Main reasons explaining drop out : Lack of interest/priority from parentsLebanese</v>
      </c>
      <c r="K97" s="68">
        <v>0</v>
      </c>
      <c r="L97" s="68">
        <v>0</v>
      </c>
      <c r="M97" s="68">
        <v>3.4037508623647801E-2</v>
      </c>
      <c r="N97" s="68">
        <v>0</v>
      </c>
    </row>
    <row r="98" spans="1:14" x14ac:dyDescent="0.35">
      <c r="A98" s="42" t="s">
        <v>263</v>
      </c>
      <c r="B98" s="42" t="s">
        <v>87</v>
      </c>
      <c r="C98" t="s">
        <v>260</v>
      </c>
      <c r="D98" s="42" t="s">
        <v>273</v>
      </c>
      <c r="E98" s="42" t="s">
        <v>11</v>
      </c>
      <c r="F98" s="87" t="s">
        <v>12</v>
      </c>
      <c r="G98" s="43" t="s">
        <v>228</v>
      </c>
      <c r="H98" s="68" t="s">
        <v>215</v>
      </c>
      <c r="I98" s="42" t="str">
        <f t="shared" si="8"/>
        <v>Main reasons explaining drop out : Moved to another area</v>
      </c>
      <c r="J98" s="42" t="str">
        <f t="shared" si="9"/>
        <v>Main reasons explaining drop out : Moved to another areaLebanese</v>
      </c>
      <c r="K98" s="68">
        <v>0</v>
      </c>
      <c r="L98" s="68">
        <v>0</v>
      </c>
      <c r="M98" s="68">
        <v>0</v>
      </c>
      <c r="N98" s="68">
        <v>0</v>
      </c>
    </row>
    <row r="99" spans="1:14" x14ac:dyDescent="0.35">
      <c r="A99" s="42" t="s">
        <v>263</v>
      </c>
      <c r="B99" s="42" t="s">
        <v>87</v>
      </c>
      <c r="C99" t="s">
        <v>260</v>
      </c>
      <c r="D99" s="42" t="s">
        <v>273</v>
      </c>
      <c r="E99" s="42" t="s">
        <v>11</v>
      </c>
      <c r="F99" s="87" t="s">
        <v>12</v>
      </c>
      <c r="G99" s="43" t="s">
        <v>228</v>
      </c>
      <c r="H99" s="68" t="s">
        <v>216</v>
      </c>
      <c r="I99" s="42" t="str">
        <f t="shared" si="8"/>
        <v>Main reasons explaining drop out : Not able to register or enrol child in the school</v>
      </c>
      <c r="J99" s="42" t="str">
        <f t="shared" si="9"/>
        <v>Main reasons explaining drop out : Not able to register or enrol child in the schoolLebanese</v>
      </c>
      <c r="K99" s="68">
        <v>0.71720674162201203</v>
      </c>
      <c r="L99" s="68">
        <v>9.0981702277294907E-2</v>
      </c>
      <c r="M99" s="68">
        <v>2.2945323537226801E-2</v>
      </c>
      <c r="N99" s="68">
        <v>0</v>
      </c>
    </row>
    <row r="100" spans="1:14" x14ac:dyDescent="0.35">
      <c r="A100" s="42" t="s">
        <v>263</v>
      </c>
      <c r="B100" s="42" t="s">
        <v>87</v>
      </c>
      <c r="C100" t="s">
        <v>260</v>
      </c>
      <c r="D100" s="42" t="s">
        <v>273</v>
      </c>
      <c r="E100" s="42" t="s">
        <v>11</v>
      </c>
      <c r="F100" s="87" t="s">
        <v>12</v>
      </c>
      <c r="G100" s="43" t="s">
        <v>228</v>
      </c>
      <c r="H100" s="68" t="s">
        <v>217</v>
      </c>
      <c r="I100" s="42" t="str">
        <f t="shared" si="8"/>
        <v>Main reasons explaining drop out : School and classes are overcrowded</v>
      </c>
      <c r="J100" s="42" t="str">
        <f t="shared" si="9"/>
        <v>Main reasons explaining drop out : School and classes are overcrowdedLebanese</v>
      </c>
      <c r="K100" s="68">
        <v>0</v>
      </c>
      <c r="L100" s="68">
        <v>9.0981702277294907E-2</v>
      </c>
      <c r="M100" s="68">
        <v>0</v>
      </c>
      <c r="N100" s="68">
        <v>0</v>
      </c>
    </row>
    <row r="101" spans="1:14" x14ac:dyDescent="0.35">
      <c r="A101" s="42" t="s">
        <v>263</v>
      </c>
      <c r="B101" s="42" t="s">
        <v>87</v>
      </c>
      <c r="C101" t="s">
        <v>260</v>
      </c>
      <c r="D101" s="42" t="s">
        <v>273</v>
      </c>
      <c r="E101" s="42" t="s">
        <v>11</v>
      </c>
      <c r="F101" s="87" t="s">
        <v>12</v>
      </c>
      <c r="G101" s="43" t="s">
        <v>228</v>
      </c>
      <c r="H101" s="68" t="s">
        <v>218</v>
      </c>
      <c r="I101" s="42" t="str">
        <f t="shared" si="8"/>
        <v>Main reasons explaining drop out : Lack of staff to run the school</v>
      </c>
      <c r="J101" s="42" t="str">
        <f t="shared" si="9"/>
        <v>Main reasons explaining drop out : Lack of staff to run the schoolLebanese</v>
      </c>
      <c r="K101" s="68">
        <v>0</v>
      </c>
      <c r="L101" s="68">
        <v>0.136472553415942</v>
      </c>
      <c r="M101" s="68">
        <v>0</v>
      </c>
      <c r="N101" s="68">
        <v>0</v>
      </c>
    </row>
    <row r="102" spans="1:14" x14ac:dyDescent="0.35">
      <c r="A102" s="42" t="s">
        <v>263</v>
      </c>
      <c r="B102" s="42" t="s">
        <v>87</v>
      </c>
      <c r="C102" t="s">
        <v>260</v>
      </c>
      <c r="D102" s="42" t="s">
        <v>273</v>
      </c>
      <c r="E102" s="42" t="s">
        <v>11</v>
      </c>
      <c r="F102" s="87" t="s">
        <v>12</v>
      </c>
      <c r="G102" s="43" t="s">
        <v>228</v>
      </c>
      <c r="H102" s="68" t="s">
        <v>219</v>
      </c>
      <c r="I102" s="42" t="str">
        <f t="shared" si="8"/>
        <v>Main reasons explaining drop out : The school infrastructure is poor</v>
      </c>
      <c r="J102" s="42" t="str">
        <f t="shared" si="9"/>
        <v>Main reasons explaining drop out : The school infrastructure is poorLebanese</v>
      </c>
      <c r="K102" s="68">
        <v>0</v>
      </c>
      <c r="L102" s="68">
        <v>0</v>
      </c>
      <c r="M102" s="68">
        <v>0</v>
      </c>
      <c r="N102" s="68">
        <v>0</v>
      </c>
    </row>
    <row r="103" spans="1:14" x14ac:dyDescent="0.35">
      <c r="A103" s="42" t="s">
        <v>263</v>
      </c>
      <c r="B103" s="42" t="s">
        <v>87</v>
      </c>
      <c r="C103" t="s">
        <v>260</v>
      </c>
      <c r="D103" s="42" t="s">
        <v>273</v>
      </c>
      <c r="E103" s="42" t="s">
        <v>11</v>
      </c>
      <c r="F103" s="87" t="s">
        <v>12</v>
      </c>
      <c r="G103" s="43" t="s">
        <v>228</v>
      </c>
      <c r="H103" s="68" t="s">
        <v>220</v>
      </c>
      <c r="I103" s="42" t="str">
        <f t="shared" si="8"/>
        <v>Main reasons explaining drop out : Poor quality of education/teaching</v>
      </c>
      <c r="J103" s="42" t="str">
        <f t="shared" si="9"/>
        <v>Main reasons explaining drop out : Poor quality of education/teachingLebanese</v>
      </c>
      <c r="K103" s="68">
        <v>0</v>
      </c>
      <c r="L103" s="68">
        <v>4.5490851138647398E-2</v>
      </c>
      <c r="M103" s="68">
        <v>4.8092357304722798E-2</v>
      </c>
      <c r="N103" s="68">
        <v>0</v>
      </c>
    </row>
    <row r="104" spans="1:14" x14ac:dyDescent="0.35">
      <c r="A104" s="42" t="s">
        <v>263</v>
      </c>
      <c r="B104" s="42" t="s">
        <v>87</v>
      </c>
      <c r="C104" t="s">
        <v>260</v>
      </c>
      <c r="D104" s="42" t="s">
        <v>273</v>
      </c>
      <c r="E104" s="42" t="s">
        <v>11</v>
      </c>
      <c r="F104" s="87" t="s">
        <v>12</v>
      </c>
      <c r="G104" s="43" t="s">
        <v>228</v>
      </c>
      <c r="H104" s="68" t="s">
        <v>221</v>
      </c>
      <c r="I104" s="42" t="str">
        <f t="shared" si="8"/>
        <v>Main reasons explaining drop out : The curriculum and teaching are not adapted for child</v>
      </c>
      <c r="J104" s="42" t="str">
        <f t="shared" si="9"/>
        <v>Main reasons explaining drop out : The curriculum and teaching are not adapted for childLebanese</v>
      </c>
      <c r="K104" s="68">
        <v>0</v>
      </c>
      <c r="L104" s="68">
        <v>0</v>
      </c>
      <c r="M104" s="68">
        <v>4.8092357304722798E-2</v>
      </c>
      <c r="N104" s="68">
        <v>0</v>
      </c>
    </row>
    <row r="105" spans="1:14" x14ac:dyDescent="0.35">
      <c r="A105" s="42" t="s">
        <v>263</v>
      </c>
      <c r="B105" s="42" t="s">
        <v>87</v>
      </c>
      <c r="C105" t="s">
        <v>260</v>
      </c>
      <c r="D105" s="42" t="s">
        <v>273</v>
      </c>
      <c r="E105" s="42" t="s">
        <v>11</v>
      </c>
      <c r="F105" s="87" t="s">
        <v>12</v>
      </c>
      <c r="G105" s="43" t="s">
        <v>228</v>
      </c>
      <c r="H105" s="68" t="s">
        <v>222</v>
      </c>
      <c r="I105" s="42" t="str">
        <f t="shared" si="8"/>
        <v>Main reasons explaining drop out : Child busy working or supporting the household</v>
      </c>
      <c r="J105" s="42" t="str">
        <f t="shared" si="9"/>
        <v>Main reasons explaining drop out : Child busy working or supporting the householdLebanese</v>
      </c>
      <c r="K105" s="68">
        <v>0</v>
      </c>
      <c r="L105" s="68">
        <v>0</v>
      </c>
      <c r="M105" s="68">
        <v>4.8092357304722798E-2</v>
      </c>
      <c r="N105" s="68">
        <v>0.32548827935788899</v>
      </c>
    </row>
    <row r="106" spans="1:14" x14ac:dyDescent="0.35">
      <c r="A106" s="42" t="s">
        <v>263</v>
      </c>
      <c r="B106" s="42" t="s">
        <v>87</v>
      </c>
      <c r="C106" t="s">
        <v>260</v>
      </c>
      <c r="D106" s="42" t="s">
        <v>273</v>
      </c>
      <c r="E106" s="42" t="s">
        <v>11</v>
      </c>
      <c r="F106" s="87" t="s">
        <v>12</v>
      </c>
      <c r="G106" s="43" t="s">
        <v>228</v>
      </c>
      <c r="H106" s="68" t="s">
        <v>223</v>
      </c>
      <c r="I106" s="42" t="str">
        <f t="shared" si="8"/>
        <v>Main reasons explaining drop out : Lack of valid documentation</v>
      </c>
      <c r="J106" s="42" t="str">
        <f t="shared" si="9"/>
        <v>Main reasons explaining drop out : Lack of valid documentationLebanese</v>
      </c>
      <c r="K106" s="68">
        <v>0</v>
      </c>
      <c r="L106" s="68">
        <v>0</v>
      </c>
      <c r="M106" s="68">
        <v>0</v>
      </c>
      <c r="N106" s="68">
        <v>0</v>
      </c>
    </row>
    <row r="107" spans="1:14" x14ac:dyDescent="0.35">
      <c r="A107" s="42" t="s">
        <v>263</v>
      </c>
      <c r="B107" s="42" t="s">
        <v>87</v>
      </c>
      <c r="C107" t="s">
        <v>260</v>
      </c>
      <c r="D107" s="42" t="s">
        <v>273</v>
      </c>
      <c r="E107" s="42" t="s">
        <v>11</v>
      </c>
      <c r="F107" s="87" t="s">
        <v>12</v>
      </c>
      <c r="G107" s="43" t="s">
        <v>228</v>
      </c>
      <c r="H107" s="68" t="s">
        <v>224</v>
      </c>
      <c r="I107" s="42" t="str">
        <f t="shared" si="8"/>
        <v>Main reasons explaining drop out : Schools did not provide remote learning frequently or at all</v>
      </c>
      <c r="J107" s="42" t="str">
        <f t="shared" si="9"/>
        <v>Main reasons explaining drop out : Schools did not provide remote learning frequently or at allLebanese</v>
      </c>
      <c r="K107" s="68">
        <v>0</v>
      </c>
      <c r="L107" s="68">
        <v>0</v>
      </c>
      <c r="M107" s="68">
        <v>0</v>
      </c>
      <c r="N107" s="68">
        <v>5.4811038027600102E-2</v>
      </c>
    </row>
    <row r="108" spans="1:14" x14ac:dyDescent="0.35">
      <c r="A108" s="42" t="s">
        <v>263</v>
      </c>
      <c r="B108" s="42" t="s">
        <v>87</v>
      </c>
      <c r="C108" t="s">
        <v>260</v>
      </c>
      <c r="D108" s="42" t="s">
        <v>273</v>
      </c>
      <c r="E108" s="42" t="s">
        <v>11</v>
      </c>
      <c r="F108" s="87" t="s">
        <v>12</v>
      </c>
      <c r="G108" s="43" t="s">
        <v>228</v>
      </c>
      <c r="H108" s="68" t="s">
        <v>225</v>
      </c>
      <c r="I108" s="42" t="str">
        <f t="shared" si="8"/>
        <v>Main reasons explaining drop out : HH did not have necessary equipment (e.g. tablets)</v>
      </c>
      <c r="J108" s="42" t="str">
        <f t="shared" si="9"/>
        <v>Main reasons explaining drop out : HH did not have necessary equipment (e.g. tablets)Lebanese</v>
      </c>
      <c r="K108" s="68">
        <v>0</v>
      </c>
      <c r="L108" s="68">
        <v>0.61384083101253395</v>
      </c>
      <c r="M108" s="68">
        <v>0</v>
      </c>
      <c r="N108" s="68">
        <v>0</v>
      </c>
    </row>
    <row r="109" spans="1:14" x14ac:dyDescent="0.35">
      <c r="A109" s="42" t="s">
        <v>263</v>
      </c>
      <c r="B109" s="42" t="s">
        <v>87</v>
      </c>
      <c r="C109" t="s">
        <v>260</v>
      </c>
      <c r="D109" s="42" t="s">
        <v>273</v>
      </c>
      <c r="E109" s="42" t="s">
        <v>11</v>
      </c>
      <c r="F109" s="87" t="s">
        <v>12</v>
      </c>
      <c r="G109" s="43" t="s">
        <v>228</v>
      </c>
      <c r="H109" s="68" t="s">
        <v>226</v>
      </c>
      <c r="I109" s="42" t="str">
        <f t="shared" si="8"/>
        <v>Main reasons explaining drop out : Lack of connectivity/Internet-related barriers for remote learning</v>
      </c>
      <c r="J109" s="42" t="str">
        <f t="shared" si="9"/>
        <v>Main reasons explaining drop out : Lack of connectivity/Internet-related barriers for remote learningLebanese</v>
      </c>
      <c r="K109" s="68">
        <v>0</v>
      </c>
      <c r="L109" s="68">
        <v>0.88678593784441895</v>
      </c>
      <c r="M109" s="68">
        <v>0.15140242833542</v>
      </c>
      <c r="N109" s="68">
        <v>0</v>
      </c>
    </row>
    <row r="110" spans="1:14" x14ac:dyDescent="0.35">
      <c r="A110" s="42" t="s">
        <v>263</v>
      </c>
      <c r="B110" s="42" t="s">
        <v>87</v>
      </c>
      <c r="C110" t="s">
        <v>260</v>
      </c>
      <c r="D110" s="42" t="s">
        <v>273</v>
      </c>
      <c r="E110" s="42" t="s">
        <v>11</v>
      </c>
      <c r="F110" s="87" t="s">
        <v>12</v>
      </c>
      <c r="G110" s="43" t="s">
        <v>228</v>
      </c>
      <c r="H110" s="68" t="s">
        <v>227</v>
      </c>
      <c r="I110" s="42" t="str">
        <f t="shared" si="8"/>
        <v>Main reasons explaining drop out : HH did not have regular electricity/power for remote learning</v>
      </c>
      <c r="J110" s="42" t="str">
        <f t="shared" si="9"/>
        <v>Main reasons explaining drop out : HH did not have regular electricity/power for remote learningLebanese</v>
      </c>
      <c r="K110" s="68">
        <v>0</v>
      </c>
      <c r="L110" s="68">
        <v>0.90901829772270504</v>
      </c>
      <c r="M110" s="68">
        <v>0.117364919711772</v>
      </c>
      <c r="N110" s="68">
        <v>0</v>
      </c>
    </row>
    <row r="111" spans="1:14" x14ac:dyDescent="0.35">
      <c r="A111" s="42" t="s">
        <v>263</v>
      </c>
      <c r="B111" s="42" t="s">
        <v>87</v>
      </c>
      <c r="C111" t="s">
        <v>260</v>
      </c>
      <c r="D111" s="42" t="s">
        <v>273</v>
      </c>
      <c r="E111" s="42" t="s">
        <v>11</v>
      </c>
      <c r="F111" s="87" t="s">
        <v>12</v>
      </c>
      <c r="G111" s="43" t="s">
        <v>228</v>
      </c>
      <c r="H111" s="68" t="s">
        <v>9</v>
      </c>
      <c r="I111" s="42" t="str">
        <f t="shared" si="8"/>
        <v>Main reasons explaining drop out : Other</v>
      </c>
      <c r="J111" s="42" t="str">
        <f t="shared" si="9"/>
        <v>Main reasons explaining drop out : OtherLebanese</v>
      </c>
      <c r="K111" s="68">
        <v>0</v>
      </c>
      <c r="L111" s="68">
        <v>0</v>
      </c>
      <c r="M111" s="68">
        <v>9.4419596174545595E-2</v>
      </c>
      <c r="N111" s="68">
        <v>0</v>
      </c>
    </row>
    <row r="112" spans="1:14" x14ac:dyDescent="0.35">
      <c r="A112" s="42" t="s">
        <v>263</v>
      </c>
      <c r="B112" s="42" t="s">
        <v>87</v>
      </c>
      <c r="C112" t="s">
        <v>260</v>
      </c>
      <c r="D112" s="42" t="s">
        <v>273</v>
      </c>
      <c r="E112" s="42" t="s">
        <v>11</v>
      </c>
      <c r="F112" s="87" t="s">
        <v>12</v>
      </c>
      <c r="G112" s="43" t="s">
        <v>228</v>
      </c>
      <c r="H112" s="68" t="s">
        <v>8</v>
      </c>
      <c r="I112" s="42" t="str">
        <f t="shared" si="8"/>
        <v>Main reasons explaining drop out : Don't know</v>
      </c>
      <c r="J112" s="42" t="str">
        <f t="shared" si="9"/>
        <v>Main reasons explaining drop out : Don't knowLebanese</v>
      </c>
      <c r="K112" s="68">
        <v>0</v>
      </c>
      <c r="L112" s="68">
        <v>0</v>
      </c>
      <c r="M112" s="68">
        <v>0</v>
      </c>
      <c r="N112" s="68">
        <v>0</v>
      </c>
    </row>
    <row r="113" spans="1:14" x14ac:dyDescent="0.35">
      <c r="A113" s="42" t="s">
        <v>263</v>
      </c>
      <c r="B113" s="42" t="s">
        <v>87</v>
      </c>
      <c r="C113" t="s">
        <v>260</v>
      </c>
      <c r="D113" s="42" t="s">
        <v>273</v>
      </c>
      <c r="E113" s="42" t="s">
        <v>11</v>
      </c>
      <c r="F113" s="87" t="s">
        <v>12</v>
      </c>
      <c r="G113" s="43" t="s">
        <v>228</v>
      </c>
      <c r="H113" s="68" t="s">
        <v>7</v>
      </c>
      <c r="I113" s="42" t="str">
        <f t="shared" si="8"/>
        <v>Main reasons explaining drop out : Decline to answer</v>
      </c>
      <c r="J113" s="42" t="str">
        <f t="shared" si="9"/>
        <v>Main reasons explaining drop out : Decline to answerLebanese</v>
      </c>
      <c r="K113" s="68">
        <v>0</v>
      </c>
      <c r="L113" s="68">
        <v>0</v>
      </c>
      <c r="M113" s="68">
        <v>0</v>
      </c>
      <c r="N113" s="68">
        <v>0</v>
      </c>
    </row>
    <row r="114" spans="1:14" x14ac:dyDescent="0.35">
      <c r="A114" s="42" t="s">
        <v>263</v>
      </c>
      <c r="B114" s="42" t="s">
        <v>87</v>
      </c>
      <c r="C114" t="s">
        <v>260</v>
      </c>
      <c r="D114" s="42" t="s">
        <v>273</v>
      </c>
      <c r="E114" s="42" t="s">
        <v>11</v>
      </c>
      <c r="F114" s="87" t="s">
        <v>49</v>
      </c>
      <c r="G114" s="43" t="s">
        <v>228</v>
      </c>
      <c r="H114" s="68" t="s">
        <v>206</v>
      </c>
      <c r="I114" s="42" t="str">
        <f t="shared" si="8"/>
        <v>Main reasons explaining drop out : Cannot afford education-related costs (e.g. tuition, supplies, transportation)</v>
      </c>
      <c r="J114" s="42" t="str">
        <f t="shared" si="9"/>
        <v>Main reasons explaining drop out : Cannot afford education-related costs (e.g. tuition, supplies, transportation)Migrants</v>
      </c>
      <c r="K114" s="68">
        <v>0</v>
      </c>
      <c r="L114" s="68">
        <v>0</v>
      </c>
      <c r="M114" s="68">
        <v>0</v>
      </c>
      <c r="N114" s="68">
        <v>0</v>
      </c>
    </row>
    <row r="115" spans="1:14" x14ac:dyDescent="0.35">
      <c r="A115" s="42" t="s">
        <v>263</v>
      </c>
      <c r="B115" s="42" t="s">
        <v>87</v>
      </c>
      <c r="C115" t="s">
        <v>260</v>
      </c>
      <c r="D115" s="42" t="s">
        <v>273</v>
      </c>
      <c r="E115" s="42" t="s">
        <v>11</v>
      </c>
      <c r="F115" s="87" t="s">
        <v>49</v>
      </c>
      <c r="G115" s="43" t="s">
        <v>228</v>
      </c>
      <c r="H115" s="68" t="s">
        <v>207</v>
      </c>
      <c r="I115" s="42" t="str">
        <f t="shared" si="8"/>
        <v>Main reasons explaining drop out : Lack of schools in the community leading to drop out</v>
      </c>
      <c r="J115" s="42" t="str">
        <f t="shared" si="9"/>
        <v>Main reasons explaining drop out : Lack of schools in the community leading to drop outMigrants</v>
      </c>
      <c r="K115" s="68">
        <v>0</v>
      </c>
      <c r="L115" s="68">
        <v>0</v>
      </c>
      <c r="M115" s="68">
        <v>0</v>
      </c>
      <c r="N115" s="68">
        <v>0</v>
      </c>
    </row>
    <row r="116" spans="1:14" x14ac:dyDescent="0.35">
      <c r="A116" s="42" t="s">
        <v>263</v>
      </c>
      <c r="B116" s="42" t="s">
        <v>87</v>
      </c>
      <c r="C116" t="s">
        <v>260</v>
      </c>
      <c r="D116" s="42" t="s">
        <v>273</v>
      </c>
      <c r="E116" s="42" t="s">
        <v>11</v>
      </c>
      <c r="F116" s="87" t="s">
        <v>49</v>
      </c>
      <c r="G116" s="43" t="s">
        <v>228</v>
      </c>
      <c r="H116" s="68" t="s">
        <v>208</v>
      </c>
      <c r="I116" s="42" t="str">
        <f t="shared" si="8"/>
        <v>Main reasons explaining drop out : Protection risks while commuting to school</v>
      </c>
      <c r="J116" s="42" t="str">
        <f t="shared" si="9"/>
        <v>Main reasons explaining drop out : Protection risks while commuting to schoolMigrants</v>
      </c>
      <c r="K116" s="68">
        <v>0</v>
      </c>
      <c r="L116" s="68">
        <v>0</v>
      </c>
      <c r="M116" s="68">
        <v>0</v>
      </c>
      <c r="N116" s="68">
        <v>0</v>
      </c>
    </row>
    <row r="117" spans="1:14" x14ac:dyDescent="0.35">
      <c r="A117" s="42" t="s">
        <v>263</v>
      </c>
      <c r="B117" s="42" t="s">
        <v>87</v>
      </c>
      <c r="C117" t="s">
        <v>260</v>
      </c>
      <c r="D117" s="42" t="s">
        <v>273</v>
      </c>
      <c r="E117" s="42" t="s">
        <v>11</v>
      </c>
      <c r="F117" s="87" t="s">
        <v>49</v>
      </c>
      <c r="G117" s="43" t="s">
        <v>228</v>
      </c>
      <c r="H117" s="68" t="s">
        <v>209</v>
      </c>
      <c r="I117" s="42" t="str">
        <f t="shared" si="8"/>
        <v>Main reasons explaining drop out : Protection risks while at school</v>
      </c>
      <c r="J117" s="42" t="str">
        <f t="shared" si="9"/>
        <v>Main reasons explaining drop out : Protection risks while at schoolMigrants</v>
      </c>
      <c r="K117" s="68">
        <v>0</v>
      </c>
      <c r="L117" s="68">
        <v>0</v>
      </c>
      <c r="M117" s="68">
        <v>0</v>
      </c>
      <c r="N117" s="68">
        <v>0</v>
      </c>
    </row>
    <row r="118" spans="1:14" x14ac:dyDescent="0.35">
      <c r="A118" s="42" t="s">
        <v>263</v>
      </c>
      <c r="B118" s="42" t="s">
        <v>87</v>
      </c>
      <c r="C118" t="s">
        <v>260</v>
      </c>
      <c r="D118" s="42" t="s">
        <v>273</v>
      </c>
      <c r="E118" s="42" t="s">
        <v>11</v>
      </c>
      <c r="F118" s="87" t="s">
        <v>49</v>
      </c>
      <c r="G118" s="43" t="s">
        <v>228</v>
      </c>
      <c r="H118" s="68" t="s">
        <v>210</v>
      </c>
      <c r="I118" s="42" t="str">
        <f t="shared" si="8"/>
        <v>Main reasons explaining drop out : Child marriage</v>
      </c>
      <c r="J118" s="42" t="str">
        <f t="shared" si="9"/>
        <v>Main reasons explaining drop out : Child marriageMigrants</v>
      </c>
      <c r="K118" s="68">
        <v>0</v>
      </c>
      <c r="L118" s="68">
        <v>0</v>
      </c>
      <c r="M118" s="68">
        <v>0</v>
      </c>
      <c r="N118" s="68">
        <v>0</v>
      </c>
    </row>
    <row r="119" spans="1:14" x14ac:dyDescent="0.35">
      <c r="A119" s="42" t="s">
        <v>263</v>
      </c>
      <c r="B119" s="42" t="s">
        <v>87</v>
      </c>
      <c r="C119" t="s">
        <v>260</v>
      </c>
      <c r="D119" s="42" t="s">
        <v>273</v>
      </c>
      <c r="E119" s="42" t="s">
        <v>11</v>
      </c>
      <c r="F119" s="87" t="s">
        <v>49</v>
      </c>
      <c r="G119" s="43" t="s">
        <v>228</v>
      </c>
      <c r="H119" s="68" t="s">
        <v>211</v>
      </c>
      <c r="I119" s="42" t="str">
        <f t="shared" si="8"/>
        <v>Main reasons explaining drop out : Disability</v>
      </c>
      <c r="J119" s="42" t="str">
        <f t="shared" si="9"/>
        <v>Main reasons explaining drop out : DisabilityMigrants</v>
      </c>
      <c r="K119" s="68">
        <v>0</v>
      </c>
      <c r="L119" s="68">
        <v>0</v>
      </c>
      <c r="M119" s="68">
        <v>0</v>
      </c>
      <c r="N119" s="68">
        <v>0</v>
      </c>
    </row>
    <row r="120" spans="1:14" x14ac:dyDescent="0.35">
      <c r="A120" s="42" t="s">
        <v>263</v>
      </c>
      <c r="B120" s="42" t="s">
        <v>87</v>
      </c>
      <c r="C120" t="s">
        <v>260</v>
      </c>
      <c r="D120" s="42" t="s">
        <v>273</v>
      </c>
      <c r="E120" s="42" t="s">
        <v>11</v>
      </c>
      <c r="F120" s="87" t="s">
        <v>49</v>
      </c>
      <c r="G120" s="43" t="s">
        <v>228</v>
      </c>
      <c r="H120" s="68" t="s">
        <v>212</v>
      </c>
      <c r="I120" s="42" t="str">
        <f t="shared" si="8"/>
        <v>Main reasons explaining drop out : COVID-19 related school closures</v>
      </c>
      <c r="J120" s="42" t="str">
        <f t="shared" si="9"/>
        <v>Main reasons explaining drop out : COVID-19 related school closuresMigrants</v>
      </c>
      <c r="K120" s="68">
        <v>0</v>
      </c>
      <c r="L120" s="68">
        <v>1</v>
      </c>
      <c r="M120" s="68">
        <v>0</v>
      </c>
      <c r="N120" s="68">
        <v>0</v>
      </c>
    </row>
    <row r="121" spans="1:14" x14ac:dyDescent="0.35">
      <c r="A121" s="42" t="s">
        <v>263</v>
      </c>
      <c r="B121" s="42" t="s">
        <v>87</v>
      </c>
      <c r="C121" t="s">
        <v>260</v>
      </c>
      <c r="D121" s="42" t="s">
        <v>273</v>
      </c>
      <c r="E121" s="42" t="s">
        <v>11</v>
      </c>
      <c r="F121" s="87" t="s">
        <v>49</v>
      </c>
      <c r="G121" s="43" t="s">
        <v>228</v>
      </c>
      <c r="H121" s="68" t="s">
        <v>213</v>
      </c>
      <c r="I121" s="42" t="str">
        <f t="shared" si="8"/>
        <v>Main reasons explaining drop out : Lack of interest from child in education</v>
      </c>
      <c r="J121" s="42" t="str">
        <f t="shared" si="9"/>
        <v>Main reasons explaining drop out : Lack of interest from child in educationMigrants</v>
      </c>
      <c r="K121" s="68">
        <v>0</v>
      </c>
      <c r="L121" s="68">
        <v>0</v>
      </c>
      <c r="M121" s="68">
        <v>0</v>
      </c>
      <c r="N121" s="68">
        <v>0</v>
      </c>
    </row>
    <row r="122" spans="1:14" x14ac:dyDescent="0.35">
      <c r="A122" s="42" t="s">
        <v>263</v>
      </c>
      <c r="B122" s="42" t="s">
        <v>87</v>
      </c>
      <c r="C122" t="s">
        <v>260</v>
      </c>
      <c r="D122" s="42" t="s">
        <v>273</v>
      </c>
      <c r="E122" s="42" t="s">
        <v>11</v>
      </c>
      <c r="F122" s="87" t="s">
        <v>49</v>
      </c>
      <c r="G122" s="43" t="s">
        <v>228</v>
      </c>
      <c r="H122" s="68" t="s">
        <v>214</v>
      </c>
      <c r="I122" s="42" t="str">
        <f t="shared" si="8"/>
        <v>Main reasons explaining drop out : Lack of interest/priority from parents</v>
      </c>
      <c r="J122" s="42" t="str">
        <f t="shared" si="9"/>
        <v>Main reasons explaining drop out : Lack of interest/priority from parentsMigrants</v>
      </c>
      <c r="K122" s="68">
        <v>0</v>
      </c>
      <c r="L122" s="68">
        <v>0</v>
      </c>
      <c r="M122" s="68">
        <v>0</v>
      </c>
      <c r="N122" s="68">
        <v>0</v>
      </c>
    </row>
    <row r="123" spans="1:14" x14ac:dyDescent="0.35">
      <c r="A123" s="42" t="s">
        <v>263</v>
      </c>
      <c r="B123" s="42" t="s">
        <v>87</v>
      </c>
      <c r="C123" t="s">
        <v>260</v>
      </c>
      <c r="D123" s="42" t="s">
        <v>273</v>
      </c>
      <c r="E123" s="42" t="s">
        <v>11</v>
      </c>
      <c r="F123" s="87" t="s">
        <v>49</v>
      </c>
      <c r="G123" s="43" t="s">
        <v>228</v>
      </c>
      <c r="H123" s="68" t="s">
        <v>215</v>
      </c>
      <c r="I123" s="42" t="str">
        <f t="shared" si="8"/>
        <v>Main reasons explaining drop out : Moved to another area</v>
      </c>
      <c r="J123" s="42" t="str">
        <f t="shared" si="9"/>
        <v>Main reasons explaining drop out : Moved to another areaMigrants</v>
      </c>
      <c r="K123" s="68">
        <v>0</v>
      </c>
      <c r="L123" s="68">
        <v>0</v>
      </c>
      <c r="M123" s="68">
        <v>0</v>
      </c>
      <c r="N123" s="68">
        <v>0</v>
      </c>
    </row>
    <row r="124" spans="1:14" x14ac:dyDescent="0.35">
      <c r="A124" s="42" t="s">
        <v>263</v>
      </c>
      <c r="B124" s="42" t="s">
        <v>87</v>
      </c>
      <c r="C124" t="s">
        <v>260</v>
      </c>
      <c r="D124" s="42" t="s">
        <v>273</v>
      </c>
      <c r="E124" s="42" t="s">
        <v>11</v>
      </c>
      <c r="F124" s="87" t="s">
        <v>49</v>
      </c>
      <c r="G124" s="43" t="s">
        <v>228</v>
      </c>
      <c r="H124" s="68" t="s">
        <v>216</v>
      </c>
      <c r="I124" s="42" t="str">
        <f t="shared" si="8"/>
        <v>Main reasons explaining drop out : Not able to register or enrol child in the school</v>
      </c>
      <c r="J124" s="42" t="str">
        <f t="shared" si="9"/>
        <v>Main reasons explaining drop out : Not able to register or enrol child in the schoolMigrants</v>
      </c>
      <c r="K124" s="68">
        <v>0</v>
      </c>
      <c r="L124" s="68">
        <v>0</v>
      </c>
      <c r="M124" s="68">
        <v>0</v>
      </c>
      <c r="N124" s="68">
        <v>0</v>
      </c>
    </row>
    <row r="125" spans="1:14" x14ac:dyDescent="0.35">
      <c r="A125" s="42" t="s">
        <v>263</v>
      </c>
      <c r="B125" s="42" t="s">
        <v>87</v>
      </c>
      <c r="C125" t="s">
        <v>260</v>
      </c>
      <c r="D125" s="42" t="s">
        <v>273</v>
      </c>
      <c r="E125" s="42" t="s">
        <v>11</v>
      </c>
      <c r="F125" s="87" t="s">
        <v>49</v>
      </c>
      <c r="G125" s="43" t="s">
        <v>228</v>
      </c>
      <c r="H125" s="68" t="s">
        <v>217</v>
      </c>
      <c r="I125" s="42" t="str">
        <f t="shared" si="8"/>
        <v>Main reasons explaining drop out : School and classes are overcrowded</v>
      </c>
      <c r="J125" s="42" t="str">
        <f t="shared" si="9"/>
        <v>Main reasons explaining drop out : School and classes are overcrowdedMigrants</v>
      </c>
      <c r="K125" s="68">
        <v>0</v>
      </c>
      <c r="L125" s="68">
        <v>0</v>
      </c>
      <c r="M125" s="68">
        <v>0</v>
      </c>
      <c r="N125" s="68">
        <v>0</v>
      </c>
    </row>
    <row r="126" spans="1:14" x14ac:dyDescent="0.35">
      <c r="A126" s="42" t="s">
        <v>263</v>
      </c>
      <c r="B126" s="42" t="s">
        <v>87</v>
      </c>
      <c r="C126" t="s">
        <v>260</v>
      </c>
      <c r="D126" s="42" t="s">
        <v>273</v>
      </c>
      <c r="E126" s="42" t="s">
        <v>11</v>
      </c>
      <c r="F126" s="87" t="s">
        <v>49</v>
      </c>
      <c r="G126" s="43" t="s">
        <v>228</v>
      </c>
      <c r="H126" s="68" t="s">
        <v>218</v>
      </c>
      <c r="I126" s="42" t="str">
        <f t="shared" si="8"/>
        <v>Main reasons explaining drop out : Lack of staff to run the school</v>
      </c>
      <c r="J126" s="42" t="str">
        <f t="shared" si="9"/>
        <v>Main reasons explaining drop out : Lack of staff to run the schoolMigrants</v>
      </c>
      <c r="K126" s="68">
        <v>0</v>
      </c>
      <c r="L126" s="68">
        <v>0</v>
      </c>
      <c r="M126" s="68">
        <v>0</v>
      </c>
      <c r="N126" s="68">
        <v>0</v>
      </c>
    </row>
    <row r="127" spans="1:14" x14ac:dyDescent="0.35">
      <c r="A127" s="42" t="s">
        <v>263</v>
      </c>
      <c r="B127" s="42" t="s">
        <v>87</v>
      </c>
      <c r="C127" t="s">
        <v>260</v>
      </c>
      <c r="D127" s="42" t="s">
        <v>273</v>
      </c>
      <c r="E127" s="42" t="s">
        <v>11</v>
      </c>
      <c r="F127" s="87" t="s">
        <v>49</v>
      </c>
      <c r="G127" s="43" t="s">
        <v>228</v>
      </c>
      <c r="H127" s="68" t="s">
        <v>219</v>
      </c>
      <c r="I127" s="42" t="str">
        <f t="shared" si="8"/>
        <v>Main reasons explaining drop out : The school infrastructure is poor</v>
      </c>
      <c r="J127" s="42" t="str">
        <f t="shared" si="9"/>
        <v>Main reasons explaining drop out : The school infrastructure is poorMigrants</v>
      </c>
      <c r="K127" s="68">
        <v>0</v>
      </c>
      <c r="L127" s="68">
        <v>0</v>
      </c>
      <c r="M127" s="68">
        <v>0</v>
      </c>
      <c r="N127" s="68">
        <v>0</v>
      </c>
    </row>
    <row r="128" spans="1:14" x14ac:dyDescent="0.35">
      <c r="A128" s="42" t="s">
        <v>263</v>
      </c>
      <c r="B128" s="42" t="s">
        <v>87</v>
      </c>
      <c r="C128" t="s">
        <v>260</v>
      </c>
      <c r="D128" s="42" t="s">
        <v>273</v>
      </c>
      <c r="E128" s="42" t="s">
        <v>11</v>
      </c>
      <c r="F128" s="87" t="s">
        <v>49</v>
      </c>
      <c r="G128" s="43" t="s">
        <v>228</v>
      </c>
      <c r="H128" s="68" t="s">
        <v>220</v>
      </c>
      <c r="I128" s="42" t="str">
        <f t="shared" si="8"/>
        <v>Main reasons explaining drop out : Poor quality of education/teaching</v>
      </c>
      <c r="J128" s="42" t="str">
        <f t="shared" si="9"/>
        <v>Main reasons explaining drop out : Poor quality of education/teachingMigrants</v>
      </c>
      <c r="K128" s="68">
        <v>0</v>
      </c>
      <c r="L128" s="68">
        <v>0</v>
      </c>
      <c r="M128" s="68">
        <v>0</v>
      </c>
      <c r="N128" s="68">
        <v>0</v>
      </c>
    </row>
    <row r="129" spans="1:14" x14ac:dyDescent="0.35">
      <c r="A129" s="42" t="s">
        <v>263</v>
      </c>
      <c r="B129" s="42" t="s">
        <v>87</v>
      </c>
      <c r="C129" t="s">
        <v>260</v>
      </c>
      <c r="D129" s="42" t="s">
        <v>273</v>
      </c>
      <c r="E129" s="42" t="s">
        <v>11</v>
      </c>
      <c r="F129" s="87" t="s">
        <v>49</v>
      </c>
      <c r="G129" s="43" t="s">
        <v>228</v>
      </c>
      <c r="H129" s="68" t="s">
        <v>221</v>
      </c>
      <c r="I129" s="42" t="str">
        <f t="shared" si="8"/>
        <v>Main reasons explaining drop out : The curriculum and teaching are not adapted for child</v>
      </c>
      <c r="J129" s="42" t="str">
        <f t="shared" si="9"/>
        <v>Main reasons explaining drop out : The curriculum and teaching are not adapted for childMigrants</v>
      </c>
      <c r="K129" s="68">
        <v>0</v>
      </c>
      <c r="L129" s="68">
        <v>0</v>
      </c>
      <c r="M129" s="68">
        <v>0</v>
      </c>
      <c r="N129" s="68">
        <v>0</v>
      </c>
    </row>
    <row r="130" spans="1:14" x14ac:dyDescent="0.35">
      <c r="A130" s="42" t="s">
        <v>263</v>
      </c>
      <c r="B130" s="42" t="s">
        <v>87</v>
      </c>
      <c r="C130" t="s">
        <v>260</v>
      </c>
      <c r="D130" s="42" t="s">
        <v>273</v>
      </c>
      <c r="E130" s="42" t="s">
        <v>11</v>
      </c>
      <c r="F130" s="87" t="s">
        <v>49</v>
      </c>
      <c r="G130" s="43" t="s">
        <v>228</v>
      </c>
      <c r="H130" s="68" t="s">
        <v>222</v>
      </c>
      <c r="I130" s="42" t="str">
        <f t="shared" si="8"/>
        <v>Main reasons explaining drop out : Child busy working or supporting the household</v>
      </c>
      <c r="J130" s="42" t="str">
        <f t="shared" si="9"/>
        <v>Main reasons explaining drop out : Child busy working or supporting the householdMigrants</v>
      </c>
      <c r="K130" s="68">
        <v>0</v>
      </c>
      <c r="L130" s="68">
        <v>0</v>
      </c>
      <c r="M130" s="68">
        <v>0</v>
      </c>
      <c r="N130" s="68">
        <v>0</v>
      </c>
    </row>
    <row r="131" spans="1:14" x14ac:dyDescent="0.35">
      <c r="A131" s="42" t="s">
        <v>263</v>
      </c>
      <c r="B131" s="42" t="s">
        <v>87</v>
      </c>
      <c r="C131" t="s">
        <v>260</v>
      </c>
      <c r="D131" s="42" t="s">
        <v>273</v>
      </c>
      <c r="E131" s="42" t="s">
        <v>11</v>
      </c>
      <c r="F131" s="87" t="s">
        <v>49</v>
      </c>
      <c r="G131" s="43" t="s">
        <v>228</v>
      </c>
      <c r="H131" s="68" t="s">
        <v>223</v>
      </c>
      <c r="I131" s="42" t="str">
        <f t="shared" si="8"/>
        <v>Main reasons explaining drop out : Lack of valid documentation</v>
      </c>
      <c r="J131" s="42" t="str">
        <f t="shared" si="9"/>
        <v>Main reasons explaining drop out : Lack of valid documentationMigrants</v>
      </c>
      <c r="K131" s="68">
        <v>0</v>
      </c>
      <c r="L131" s="68">
        <v>0</v>
      </c>
      <c r="M131" s="68">
        <v>0</v>
      </c>
      <c r="N131" s="68">
        <v>0</v>
      </c>
    </row>
    <row r="132" spans="1:14" x14ac:dyDescent="0.35">
      <c r="A132" s="42" t="s">
        <v>263</v>
      </c>
      <c r="B132" s="42" t="s">
        <v>87</v>
      </c>
      <c r="C132" t="s">
        <v>260</v>
      </c>
      <c r="D132" s="42" t="s">
        <v>273</v>
      </c>
      <c r="E132" s="42" t="s">
        <v>11</v>
      </c>
      <c r="F132" s="87" t="s">
        <v>49</v>
      </c>
      <c r="G132" s="43" t="s">
        <v>228</v>
      </c>
      <c r="H132" s="68" t="s">
        <v>224</v>
      </c>
      <c r="I132" s="42" t="str">
        <f t="shared" si="8"/>
        <v>Main reasons explaining drop out : Schools did not provide remote learning frequently or at all</v>
      </c>
      <c r="J132" s="42" t="str">
        <f t="shared" si="9"/>
        <v>Main reasons explaining drop out : Schools did not provide remote learning frequently or at allMigrants</v>
      </c>
      <c r="K132" s="68">
        <v>0</v>
      </c>
      <c r="L132" s="68">
        <v>1</v>
      </c>
      <c r="M132" s="68">
        <v>0</v>
      </c>
      <c r="N132" s="68">
        <v>0</v>
      </c>
    </row>
    <row r="133" spans="1:14" x14ac:dyDescent="0.35">
      <c r="A133" s="42" t="s">
        <v>263</v>
      </c>
      <c r="B133" s="42" t="s">
        <v>87</v>
      </c>
      <c r="C133" t="s">
        <v>260</v>
      </c>
      <c r="D133" s="42" t="s">
        <v>273</v>
      </c>
      <c r="E133" s="42" t="s">
        <v>11</v>
      </c>
      <c r="F133" s="87" t="s">
        <v>49</v>
      </c>
      <c r="G133" s="43" t="s">
        <v>228</v>
      </c>
      <c r="H133" s="68" t="s">
        <v>225</v>
      </c>
      <c r="I133" s="42" t="str">
        <f t="shared" si="8"/>
        <v>Main reasons explaining drop out : HH did not have necessary equipment (e.g. tablets)</v>
      </c>
      <c r="J133" s="42" t="str">
        <f t="shared" si="9"/>
        <v>Main reasons explaining drop out : HH did not have necessary equipment (e.g. tablets)Migrants</v>
      </c>
      <c r="K133" s="68">
        <v>0</v>
      </c>
      <c r="L133" s="68">
        <v>1</v>
      </c>
      <c r="M133" s="68">
        <v>0</v>
      </c>
      <c r="N133" s="68">
        <v>0</v>
      </c>
    </row>
    <row r="134" spans="1:14" x14ac:dyDescent="0.35">
      <c r="A134" s="42" t="s">
        <v>263</v>
      </c>
      <c r="B134" s="42" t="s">
        <v>87</v>
      </c>
      <c r="C134" t="s">
        <v>260</v>
      </c>
      <c r="D134" s="42" t="s">
        <v>273</v>
      </c>
      <c r="E134" s="42" t="s">
        <v>11</v>
      </c>
      <c r="F134" s="87" t="s">
        <v>49</v>
      </c>
      <c r="G134" s="43" t="s">
        <v>228</v>
      </c>
      <c r="H134" s="68" t="s">
        <v>226</v>
      </c>
      <c r="I134" s="42" t="str">
        <f t="shared" si="8"/>
        <v>Main reasons explaining drop out : Lack of connectivity/Internet-related barriers for remote learning</v>
      </c>
      <c r="J134" s="42" t="str">
        <f t="shared" si="9"/>
        <v>Main reasons explaining drop out : Lack of connectivity/Internet-related barriers for remote learningMigrants</v>
      </c>
      <c r="K134" s="68">
        <v>0</v>
      </c>
      <c r="L134" s="68">
        <v>1</v>
      </c>
      <c r="M134" s="68">
        <v>0</v>
      </c>
      <c r="N134" s="68">
        <v>0</v>
      </c>
    </row>
    <row r="135" spans="1:14" x14ac:dyDescent="0.35">
      <c r="A135" s="42" t="s">
        <v>263</v>
      </c>
      <c r="B135" s="42" t="s">
        <v>87</v>
      </c>
      <c r="C135" t="s">
        <v>260</v>
      </c>
      <c r="D135" s="42" t="s">
        <v>273</v>
      </c>
      <c r="E135" s="42" t="s">
        <v>11</v>
      </c>
      <c r="F135" s="87" t="s">
        <v>49</v>
      </c>
      <c r="G135" s="43" t="s">
        <v>228</v>
      </c>
      <c r="H135" s="68" t="s">
        <v>227</v>
      </c>
      <c r="I135" s="42" t="str">
        <f t="shared" si="8"/>
        <v>Main reasons explaining drop out : HH did not have regular electricity/power for remote learning</v>
      </c>
      <c r="J135" s="42" t="str">
        <f t="shared" si="9"/>
        <v>Main reasons explaining drop out : HH did not have regular electricity/power for remote learningMigrants</v>
      </c>
      <c r="K135" s="68">
        <v>0</v>
      </c>
      <c r="L135" s="68">
        <v>0</v>
      </c>
      <c r="M135" s="68">
        <v>0</v>
      </c>
      <c r="N135" s="68">
        <v>0</v>
      </c>
    </row>
    <row r="136" spans="1:14" x14ac:dyDescent="0.35">
      <c r="A136" s="42" t="s">
        <v>263</v>
      </c>
      <c r="B136" s="42" t="s">
        <v>87</v>
      </c>
      <c r="C136" t="s">
        <v>260</v>
      </c>
      <c r="D136" s="42" t="s">
        <v>273</v>
      </c>
      <c r="E136" s="42" t="s">
        <v>11</v>
      </c>
      <c r="F136" s="87" t="s">
        <v>49</v>
      </c>
      <c r="G136" s="43" t="s">
        <v>228</v>
      </c>
      <c r="H136" s="68" t="s">
        <v>9</v>
      </c>
      <c r="I136" s="42" t="str">
        <f t="shared" si="8"/>
        <v>Main reasons explaining drop out : Other</v>
      </c>
      <c r="J136" s="42" t="str">
        <f t="shared" si="9"/>
        <v>Main reasons explaining drop out : OtherMigrants</v>
      </c>
      <c r="K136" s="68">
        <v>0</v>
      </c>
      <c r="L136" s="68">
        <v>0</v>
      </c>
      <c r="M136" s="68">
        <v>0</v>
      </c>
      <c r="N136" s="68">
        <v>0</v>
      </c>
    </row>
    <row r="137" spans="1:14" x14ac:dyDescent="0.35">
      <c r="A137" s="42" t="s">
        <v>263</v>
      </c>
      <c r="B137" s="42" t="s">
        <v>87</v>
      </c>
      <c r="C137" t="s">
        <v>260</v>
      </c>
      <c r="D137" s="42" t="s">
        <v>273</v>
      </c>
      <c r="E137" s="42" t="s">
        <v>11</v>
      </c>
      <c r="F137" s="87" t="s">
        <v>49</v>
      </c>
      <c r="G137" s="43" t="s">
        <v>228</v>
      </c>
      <c r="H137" s="68" t="s">
        <v>8</v>
      </c>
      <c r="I137" s="42" t="str">
        <f t="shared" si="8"/>
        <v>Main reasons explaining drop out : Don't know</v>
      </c>
      <c r="J137" s="42" t="str">
        <f t="shared" si="9"/>
        <v>Main reasons explaining drop out : Don't knowMigrants</v>
      </c>
      <c r="K137" s="68">
        <v>0</v>
      </c>
      <c r="L137" s="68">
        <v>0</v>
      </c>
      <c r="M137" s="68">
        <v>0</v>
      </c>
      <c r="N137" s="68">
        <v>0</v>
      </c>
    </row>
    <row r="138" spans="1:14" x14ac:dyDescent="0.35">
      <c r="A138" s="42" t="s">
        <v>263</v>
      </c>
      <c r="B138" s="42" t="s">
        <v>87</v>
      </c>
      <c r="C138" t="s">
        <v>260</v>
      </c>
      <c r="D138" s="42" t="s">
        <v>273</v>
      </c>
      <c r="E138" s="42" t="s">
        <v>11</v>
      </c>
      <c r="F138" s="87" t="s">
        <v>49</v>
      </c>
      <c r="G138" s="43" t="s">
        <v>228</v>
      </c>
      <c r="H138" s="68" t="s">
        <v>7</v>
      </c>
      <c r="I138" s="42" t="str">
        <f t="shared" si="8"/>
        <v>Main reasons explaining drop out : Decline to answer</v>
      </c>
      <c r="J138" s="42" t="str">
        <f t="shared" si="9"/>
        <v>Main reasons explaining drop out : Decline to answerMigrants</v>
      </c>
      <c r="K138" s="68">
        <v>0</v>
      </c>
      <c r="L138" s="68">
        <v>0</v>
      </c>
      <c r="M138" s="68">
        <v>0</v>
      </c>
      <c r="N138" s="68">
        <v>0</v>
      </c>
    </row>
    <row r="139" spans="1:14" x14ac:dyDescent="0.35">
      <c r="A139" s="42" t="s">
        <v>263</v>
      </c>
      <c r="B139" s="42" t="s">
        <v>87</v>
      </c>
      <c r="C139" t="s">
        <v>260</v>
      </c>
      <c r="D139" s="42" t="s">
        <v>273</v>
      </c>
      <c r="E139" s="42" t="s">
        <v>11</v>
      </c>
      <c r="F139" s="87" t="s">
        <v>13</v>
      </c>
      <c r="G139" s="43" t="s">
        <v>228</v>
      </c>
      <c r="H139" s="68" t="s">
        <v>206</v>
      </c>
      <c r="I139" s="42" t="str">
        <f t="shared" si="8"/>
        <v>Main reasons explaining drop out : Cannot afford education-related costs (e.g. tuition, supplies, transportation)</v>
      </c>
      <c r="J139" s="42" t="str">
        <f t="shared" si="9"/>
        <v>Main reasons explaining drop out : Cannot afford education-related costs (e.g. tuition, supplies, transportation)PRL</v>
      </c>
      <c r="K139" s="68">
        <v>0</v>
      </c>
      <c r="L139" s="68">
        <v>0.33333333333333298</v>
      </c>
      <c r="M139" s="68">
        <v>0</v>
      </c>
      <c r="N139" s="68">
        <v>0</v>
      </c>
    </row>
    <row r="140" spans="1:14" x14ac:dyDescent="0.35">
      <c r="A140" s="42" t="s">
        <v>263</v>
      </c>
      <c r="B140" s="42" t="s">
        <v>87</v>
      </c>
      <c r="C140" t="s">
        <v>260</v>
      </c>
      <c r="D140" s="42" t="s">
        <v>273</v>
      </c>
      <c r="E140" s="42" t="s">
        <v>11</v>
      </c>
      <c r="F140" s="87" t="s">
        <v>13</v>
      </c>
      <c r="G140" s="43" t="s">
        <v>228</v>
      </c>
      <c r="H140" s="68" t="s">
        <v>207</v>
      </c>
      <c r="I140" s="42" t="str">
        <f t="shared" si="8"/>
        <v>Main reasons explaining drop out : Lack of schools in the community leading to drop out</v>
      </c>
      <c r="J140" s="42" t="str">
        <f t="shared" si="9"/>
        <v>Main reasons explaining drop out : Lack of schools in the community leading to drop outPRL</v>
      </c>
      <c r="K140" s="68">
        <v>0</v>
      </c>
      <c r="L140" s="68">
        <v>0</v>
      </c>
      <c r="M140" s="68">
        <v>0</v>
      </c>
      <c r="N140" s="68">
        <v>0</v>
      </c>
    </row>
    <row r="141" spans="1:14" x14ac:dyDescent="0.35">
      <c r="A141" s="42" t="s">
        <v>263</v>
      </c>
      <c r="B141" s="42" t="s">
        <v>87</v>
      </c>
      <c r="C141" t="s">
        <v>260</v>
      </c>
      <c r="D141" s="42" t="s">
        <v>273</v>
      </c>
      <c r="E141" s="42" t="s">
        <v>11</v>
      </c>
      <c r="F141" s="87" t="s">
        <v>13</v>
      </c>
      <c r="G141" s="43" t="s">
        <v>228</v>
      </c>
      <c r="H141" s="68" t="s">
        <v>208</v>
      </c>
      <c r="I141" s="42" t="str">
        <f t="shared" si="8"/>
        <v>Main reasons explaining drop out : Protection risks while commuting to school</v>
      </c>
      <c r="J141" s="42" t="str">
        <f t="shared" si="9"/>
        <v>Main reasons explaining drop out : Protection risks while commuting to schoolPRL</v>
      </c>
      <c r="K141" s="68">
        <v>0</v>
      </c>
      <c r="L141" s="68">
        <v>0</v>
      </c>
      <c r="M141" s="68">
        <v>0</v>
      </c>
      <c r="N141" s="68">
        <v>0</v>
      </c>
    </row>
    <row r="142" spans="1:14" x14ac:dyDescent="0.35">
      <c r="A142" s="42" t="s">
        <v>263</v>
      </c>
      <c r="B142" s="42" t="s">
        <v>87</v>
      </c>
      <c r="C142" t="s">
        <v>260</v>
      </c>
      <c r="D142" s="42" t="s">
        <v>273</v>
      </c>
      <c r="E142" s="42" t="s">
        <v>11</v>
      </c>
      <c r="F142" s="87" t="s">
        <v>13</v>
      </c>
      <c r="G142" s="43" t="s">
        <v>228</v>
      </c>
      <c r="H142" s="68" t="s">
        <v>209</v>
      </c>
      <c r="I142" s="42" t="str">
        <f t="shared" si="8"/>
        <v>Main reasons explaining drop out : Protection risks while at school</v>
      </c>
      <c r="J142" s="42" t="str">
        <f t="shared" si="9"/>
        <v>Main reasons explaining drop out : Protection risks while at schoolPRL</v>
      </c>
      <c r="K142" s="68">
        <v>0</v>
      </c>
      <c r="L142" s="68">
        <v>0</v>
      </c>
      <c r="M142" s="68">
        <v>0</v>
      </c>
      <c r="N142" s="68">
        <v>0</v>
      </c>
    </row>
    <row r="143" spans="1:14" x14ac:dyDescent="0.35">
      <c r="A143" s="42" t="s">
        <v>263</v>
      </c>
      <c r="B143" s="42" t="s">
        <v>87</v>
      </c>
      <c r="C143" t="s">
        <v>260</v>
      </c>
      <c r="D143" s="42" t="s">
        <v>273</v>
      </c>
      <c r="E143" s="42" t="s">
        <v>11</v>
      </c>
      <c r="F143" s="87" t="s">
        <v>13</v>
      </c>
      <c r="G143" s="43" t="s">
        <v>228</v>
      </c>
      <c r="H143" s="68" t="s">
        <v>210</v>
      </c>
      <c r="I143" s="42" t="str">
        <f t="shared" si="8"/>
        <v>Main reasons explaining drop out : Child marriage</v>
      </c>
      <c r="J143" s="42" t="str">
        <f t="shared" si="9"/>
        <v>Main reasons explaining drop out : Child marriagePRL</v>
      </c>
      <c r="K143" s="68">
        <v>0</v>
      </c>
      <c r="L143" s="68">
        <v>0</v>
      </c>
      <c r="M143" s="68">
        <v>0</v>
      </c>
      <c r="N143" s="68">
        <v>0</v>
      </c>
    </row>
    <row r="144" spans="1:14" x14ac:dyDescent="0.35">
      <c r="A144" s="42" t="s">
        <v>263</v>
      </c>
      <c r="B144" s="42" t="s">
        <v>87</v>
      </c>
      <c r="C144" t="s">
        <v>260</v>
      </c>
      <c r="D144" s="42" t="s">
        <v>273</v>
      </c>
      <c r="E144" s="42" t="s">
        <v>11</v>
      </c>
      <c r="F144" s="87" t="s">
        <v>13</v>
      </c>
      <c r="G144" s="43" t="s">
        <v>228</v>
      </c>
      <c r="H144" s="68" t="s">
        <v>211</v>
      </c>
      <c r="I144" s="42" t="str">
        <f t="shared" si="8"/>
        <v>Main reasons explaining drop out : Disability</v>
      </c>
      <c r="J144" s="42" t="str">
        <f t="shared" si="9"/>
        <v>Main reasons explaining drop out : DisabilityPRL</v>
      </c>
      <c r="K144" s="68">
        <v>0</v>
      </c>
      <c r="L144" s="68">
        <v>0</v>
      </c>
      <c r="M144" s="68">
        <v>0</v>
      </c>
      <c r="N144" s="68">
        <v>0</v>
      </c>
    </row>
    <row r="145" spans="1:14" x14ac:dyDescent="0.35">
      <c r="A145" s="42" t="s">
        <v>263</v>
      </c>
      <c r="B145" s="42" t="s">
        <v>87</v>
      </c>
      <c r="C145" t="s">
        <v>260</v>
      </c>
      <c r="D145" s="42" t="s">
        <v>273</v>
      </c>
      <c r="E145" s="42" t="s">
        <v>11</v>
      </c>
      <c r="F145" s="87" t="s">
        <v>13</v>
      </c>
      <c r="G145" s="43" t="s">
        <v>228</v>
      </c>
      <c r="H145" s="68" t="s">
        <v>212</v>
      </c>
      <c r="I145" s="42" t="str">
        <f t="shared" si="8"/>
        <v>Main reasons explaining drop out : COVID-19 related school closures</v>
      </c>
      <c r="J145" s="42" t="str">
        <f t="shared" si="9"/>
        <v>Main reasons explaining drop out : COVID-19 related school closuresPRL</v>
      </c>
      <c r="K145" s="68">
        <v>0</v>
      </c>
      <c r="L145" s="68">
        <v>0.33333333333333298</v>
      </c>
      <c r="M145" s="68">
        <v>0</v>
      </c>
      <c r="N145" s="68">
        <v>0.5</v>
      </c>
    </row>
    <row r="146" spans="1:14" x14ac:dyDescent="0.35">
      <c r="A146" s="42" t="s">
        <v>263</v>
      </c>
      <c r="B146" s="42" t="s">
        <v>87</v>
      </c>
      <c r="C146" t="s">
        <v>260</v>
      </c>
      <c r="D146" s="42" t="s">
        <v>273</v>
      </c>
      <c r="E146" s="42" t="s">
        <v>11</v>
      </c>
      <c r="F146" s="87" t="s">
        <v>13</v>
      </c>
      <c r="G146" s="43" t="s">
        <v>228</v>
      </c>
      <c r="H146" s="68" t="s">
        <v>213</v>
      </c>
      <c r="I146" s="42" t="str">
        <f t="shared" si="8"/>
        <v>Main reasons explaining drop out : Lack of interest from child in education</v>
      </c>
      <c r="J146" s="42" t="str">
        <f t="shared" si="9"/>
        <v>Main reasons explaining drop out : Lack of interest from child in educationPRL</v>
      </c>
      <c r="K146" s="68">
        <v>0</v>
      </c>
      <c r="L146" s="68">
        <v>0</v>
      </c>
      <c r="M146" s="68">
        <v>0</v>
      </c>
      <c r="N146" s="68">
        <v>0.25</v>
      </c>
    </row>
    <row r="147" spans="1:14" x14ac:dyDescent="0.35">
      <c r="A147" s="42" t="s">
        <v>263</v>
      </c>
      <c r="B147" s="42" t="s">
        <v>87</v>
      </c>
      <c r="C147" t="s">
        <v>260</v>
      </c>
      <c r="D147" s="42" t="s">
        <v>273</v>
      </c>
      <c r="E147" s="42" t="s">
        <v>11</v>
      </c>
      <c r="F147" s="87" t="s">
        <v>13</v>
      </c>
      <c r="G147" s="43" t="s">
        <v>228</v>
      </c>
      <c r="H147" s="68" t="s">
        <v>214</v>
      </c>
      <c r="I147" s="42" t="str">
        <f t="shared" si="8"/>
        <v>Main reasons explaining drop out : Lack of interest/priority from parents</v>
      </c>
      <c r="J147" s="42" t="str">
        <f t="shared" si="9"/>
        <v>Main reasons explaining drop out : Lack of interest/priority from parentsPRL</v>
      </c>
      <c r="K147" s="68">
        <v>0</v>
      </c>
      <c r="L147" s="68">
        <v>0.33333333333333298</v>
      </c>
      <c r="M147" s="68">
        <v>0</v>
      </c>
      <c r="N147" s="68">
        <v>0</v>
      </c>
    </row>
    <row r="148" spans="1:14" x14ac:dyDescent="0.35">
      <c r="A148" s="42" t="s">
        <v>263</v>
      </c>
      <c r="B148" s="42" t="s">
        <v>87</v>
      </c>
      <c r="C148" t="s">
        <v>260</v>
      </c>
      <c r="D148" s="42" t="s">
        <v>273</v>
      </c>
      <c r="E148" s="42" t="s">
        <v>11</v>
      </c>
      <c r="F148" s="87" t="s">
        <v>13</v>
      </c>
      <c r="G148" s="43" t="s">
        <v>228</v>
      </c>
      <c r="H148" s="68" t="s">
        <v>215</v>
      </c>
      <c r="I148" s="42" t="str">
        <f t="shared" si="8"/>
        <v>Main reasons explaining drop out : Moved to another area</v>
      </c>
      <c r="J148" s="42" t="str">
        <f t="shared" si="9"/>
        <v>Main reasons explaining drop out : Moved to another areaPRL</v>
      </c>
      <c r="K148" s="68">
        <v>0</v>
      </c>
      <c r="L148" s="68">
        <v>0</v>
      </c>
      <c r="M148" s="68">
        <v>0</v>
      </c>
      <c r="N148" s="68">
        <v>0</v>
      </c>
    </row>
    <row r="149" spans="1:14" x14ac:dyDescent="0.35">
      <c r="A149" s="42" t="s">
        <v>263</v>
      </c>
      <c r="B149" s="42" t="s">
        <v>87</v>
      </c>
      <c r="C149" t="s">
        <v>260</v>
      </c>
      <c r="D149" s="42" t="s">
        <v>273</v>
      </c>
      <c r="E149" s="42" t="s">
        <v>11</v>
      </c>
      <c r="F149" s="87" t="s">
        <v>13</v>
      </c>
      <c r="G149" s="43" t="s">
        <v>228</v>
      </c>
      <c r="H149" s="68" t="s">
        <v>216</v>
      </c>
      <c r="I149" s="42" t="str">
        <f t="shared" si="8"/>
        <v>Main reasons explaining drop out : Not able to register or enrol child in the school</v>
      </c>
      <c r="J149" s="42" t="str">
        <f t="shared" si="9"/>
        <v>Main reasons explaining drop out : Not able to register or enrol child in the schoolPRL</v>
      </c>
      <c r="K149" s="68">
        <v>0</v>
      </c>
      <c r="L149" s="68">
        <v>0</v>
      </c>
      <c r="M149" s="68">
        <v>0</v>
      </c>
      <c r="N149" s="68">
        <v>0</v>
      </c>
    </row>
    <row r="150" spans="1:14" x14ac:dyDescent="0.35">
      <c r="A150" s="42" t="s">
        <v>263</v>
      </c>
      <c r="B150" s="42" t="s">
        <v>87</v>
      </c>
      <c r="C150" t="s">
        <v>260</v>
      </c>
      <c r="D150" s="42" t="s">
        <v>273</v>
      </c>
      <c r="E150" s="42" t="s">
        <v>11</v>
      </c>
      <c r="F150" s="87" t="s">
        <v>13</v>
      </c>
      <c r="G150" s="43" t="s">
        <v>228</v>
      </c>
      <c r="H150" s="68" t="s">
        <v>217</v>
      </c>
      <c r="I150" s="42" t="str">
        <f t="shared" si="8"/>
        <v>Main reasons explaining drop out : School and classes are overcrowded</v>
      </c>
      <c r="J150" s="42" t="str">
        <f t="shared" si="9"/>
        <v>Main reasons explaining drop out : School and classes are overcrowdedPRL</v>
      </c>
      <c r="K150" s="68">
        <v>0</v>
      </c>
      <c r="L150" s="68">
        <v>0</v>
      </c>
      <c r="M150" s="68">
        <v>0</v>
      </c>
      <c r="N150" s="68">
        <v>0</v>
      </c>
    </row>
    <row r="151" spans="1:14" x14ac:dyDescent="0.35">
      <c r="A151" s="42" t="s">
        <v>263</v>
      </c>
      <c r="B151" s="42" t="s">
        <v>87</v>
      </c>
      <c r="C151" t="s">
        <v>260</v>
      </c>
      <c r="D151" s="42" t="s">
        <v>273</v>
      </c>
      <c r="E151" s="42" t="s">
        <v>11</v>
      </c>
      <c r="F151" s="87" t="s">
        <v>13</v>
      </c>
      <c r="G151" s="43" t="s">
        <v>228</v>
      </c>
      <c r="H151" s="68" t="s">
        <v>218</v>
      </c>
      <c r="I151" s="42" t="str">
        <f t="shared" si="8"/>
        <v>Main reasons explaining drop out : Lack of staff to run the school</v>
      </c>
      <c r="J151" s="42" t="str">
        <f t="shared" si="9"/>
        <v>Main reasons explaining drop out : Lack of staff to run the schoolPRL</v>
      </c>
      <c r="K151" s="68">
        <v>0</v>
      </c>
      <c r="L151" s="68">
        <v>0</v>
      </c>
      <c r="M151" s="68">
        <v>0</v>
      </c>
      <c r="N151" s="68">
        <v>0</v>
      </c>
    </row>
    <row r="152" spans="1:14" x14ac:dyDescent="0.35">
      <c r="A152" s="42" t="s">
        <v>263</v>
      </c>
      <c r="B152" s="42" t="s">
        <v>87</v>
      </c>
      <c r="C152" t="s">
        <v>260</v>
      </c>
      <c r="D152" s="42" t="s">
        <v>273</v>
      </c>
      <c r="E152" s="42" t="s">
        <v>11</v>
      </c>
      <c r="F152" s="87" t="s">
        <v>13</v>
      </c>
      <c r="G152" s="43" t="s">
        <v>228</v>
      </c>
      <c r="H152" s="68" t="s">
        <v>219</v>
      </c>
      <c r="I152" s="42" t="str">
        <f t="shared" si="8"/>
        <v>Main reasons explaining drop out : The school infrastructure is poor</v>
      </c>
      <c r="J152" s="42" t="str">
        <f t="shared" si="9"/>
        <v>Main reasons explaining drop out : The school infrastructure is poorPRL</v>
      </c>
      <c r="K152" s="68">
        <v>0</v>
      </c>
      <c r="L152" s="68">
        <v>0</v>
      </c>
      <c r="M152" s="68">
        <v>0</v>
      </c>
      <c r="N152" s="68">
        <v>0</v>
      </c>
    </row>
    <row r="153" spans="1:14" x14ac:dyDescent="0.35">
      <c r="A153" s="42" t="s">
        <v>263</v>
      </c>
      <c r="B153" s="42" t="s">
        <v>87</v>
      </c>
      <c r="C153" t="s">
        <v>260</v>
      </c>
      <c r="D153" s="42" t="s">
        <v>273</v>
      </c>
      <c r="E153" s="42" t="s">
        <v>11</v>
      </c>
      <c r="F153" s="87" t="s">
        <v>13</v>
      </c>
      <c r="G153" s="43" t="s">
        <v>228</v>
      </c>
      <c r="H153" s="68" t="s">
        <v>220</v>
      </c>
      <c r="I153" s="42" t="str">
        <f t="shared" si="8"/>
        <v>Main reasons explaining drop out : Poor quality of education/teaching</v>
      </c>
      <c r="J153" s="42" t="str">
        <f t="shared" si="9"/>
        <v>Main reasons explaining drop out : Poor quality of education/teachingPRL</v>
      </c>
      <c r="K153" s="68">
        <v>0</v>
      </c>
      <c r="L153" s="68">
        <v>0</v>
      </c>
      <c r="M153" s="68">
        <v>0</v>
      </c>
      <c r="N153" s="68">
        <v>0</v>
      </c>
    </row>
    <row r="154" spans="1:14" x14ac:dyDescent="0.35">
      <c r="A154" s="42" t="s">
        <v>263</v>
      </c>
      <c r="B154" s="42" t="s">
        <v>87</v>
      </c>
      <c r="C154" t="s">
        <v>260</v>
      </c>
      <c r="D154" s="42" t="s">
        <v>273</v>
      </c>
      <c r="E154" s="42" t="s">
        <v>11</v>
      </c>
      <c r="F154" s="87" t="s">
        <v>13</v>
      </c>
      <c r="G154" s="43" t="s">
        <v>228</v>
      </c>
      <c r="H154" s="68" t="s">
        <v>221</v>
      </c>
      <c r="I154" s="42" t="str">
        <f t="shared" ref="I154:I217" si="10">CONCATENATE(G154,H154)</f>
        <v>Main reasons explaining drop out : The curriculum and teaching are not adapted for child</v>
      </c>
      <c r="J154" s="42" t="str">
        <f t="shared" ref="J154:J217" si="11">CONCATENATE(G154,H154,F154)</f>
        <v>Main reasons explaining drop out : The curriculum and teaching are not adapted for childPRL</v>
      </c>
      <c r="K154" s="68">
        <v>0</v>
      </c>
      <c r="L154" s="68">
        <v>0</v>
      </c>
      <c r="M154" s="68">
        <v>0</v>
      </c>
      <c r="N154" s="68">
        <v>0</v>
      </c>
    </row>
    <row r="155" spans="1:14" x14ac:dyDescent="0.35">
      <c r="A155" s="42" t="s">
        <v>263</v>
      </c>
      <c r="B155" s="42" t="s">
        <v>87</v>
      </c>
      <c r="C155" t="s">
        <v>260</v>
      </c>
      <c r="D155" s="42" t="s">
        <v>273</v>
      </c>
      <c r="E155" s="42" t="s">
        <v>11</v>
      </c>
      <c r="F155" s="87" t="s">
        <v>13</v>
      </c>
      <c r="G155" s="43" t="s">
        <v>228</v>
      </c>
      <c r="H155" s="68" t="s">
        <v>222</v>
      </c>
      <c r="I155" s="42" t="str">
        <f t="shared" si="10"/>
        <v>Main reasons explaining drop out : Child busy working or supporting the household</v>
      </c>
      <c r="J155" s="42" t="str">
        <f t="shared" si="11"/>
        <v>Main reasons explaining drop out : Child busy working or supporting the householdPRL</v>
      </c>
      <c r="K155" s="68">
        <v>0</v>
      </c>
      <c r="L155" s="68">
        <v>0.33333333333333298</v>
      </c>
      <c r="M155" s="68">
        <v>0</v>
      </c>
      <c r="N155" s="68">
        <v>0</v>
      </c>
    </row>
    <row r="156" spans="1:14" x14ac:dyDescent="0.35">
      <c r="A156" s="42" t="s">
        <v>263</v>
      </c>
      <c r="B156" s="42" t="s">
        <v>87</v>
      </c>
      <c r="C156" t="s">
        <v>260</v>
      </c>
      <c r="D156" s="42" t="s">
        <v>273</v>
      </c>
      <c r="E156" s="42" t="s">
        <v>11</v>
      </c>
      <c r="F156" s="87" t="s">
        <v>13</v>
      </c>
      <c r="G156" s="43" t="s">
        <v>228</v>
      </c>
      <c r="H156" s="68" t="s">
        <v>223</v>
      </c>
      <c r="I156" s="42" t="str">
        <f t="shared" si="10"/>
        <v>Main reasons explaining drop out : Lack of valid documentation</v>
      </c>
      <c r="J156" s="42" t="str">
        <f t="shared" si="11"/>
        <v>Main reasons explaining drop out : Lack of valid documentationPRL</v>
      </c>
      <c r="K156" s="68">
        <v>0</v>
      </c>
      <c r="L156" s="68">
        <v>0</v>
      </c>
      <c r="M156" s="68">
        <v>0</v>
      </c>
      <c r="N156" s="68">
        <v>0</v>
      </c>
    </row>
    <row r="157" spans="1:14" x14ac:dyDescent="0.35">
      <c r="A157" s="42" t="s">
        <v>263</v>
      </c>
      <c r="B157" s="42" t="s">
        <v>87</v>
      </c>
      <c r="C157" t="s">
        <v>260</v>
      </c>
      <c r="D157" s="42" t="s">
        <v>273</v>
      </c>
      <c r="E157" s="42" t="s">
        <v>11</v>
      </c>
      <c r="F157" s="87" t="s">
        <v>13</v>
      </c>
      <c r="G157" s="43" t="s">
        <v>228</v>
      </c>
      <c r="H157" s="68" t="s">
        <v>224</v>
      </c>
      <c r="I157" s="42" t="str">
        <f t="shared" si="10"/>
        <v>Main reasons explaining drop out : Schools did not provide remote learning frequently or at all</v>
      </c>
      <c r="J157" s="42" t="str">
        <f t="shared" si="11"/>
        <v>Main reasons explaining drop out : Schools did not provide remote learning frequently or at allPRL</v>
      </c>
      <c r="K157" s="68">
        <v>0</v>
      </c>
      <c r="L157" s="68">
        <v>0</v>
      </c>
      <c r="M157" s="68">
        <v>0</v>
      </c>
      <c r="N157" s="68">
        <v>0</v>
      </c>
    </row>
    <row r="158" spans="1:14" x14ac:dyDescent="0.35">
      <c r="A158" s="42" t="s">
        <v>263</v>
      </c>
      <c r="B158" s="42" t="s">
        <v>87</v>
      </c>
      <c r="C158" t="s">
        <v>260</v>
      </c>
      <c r="D158" s="42" t="s">
        <v>273</v>
      </c>
      <c r="E158" s="42" t="s">
        <v>11</v>
      </c>
      <c r="F158" s="87" t="s">
        <v>13</v>
      </c>
      <c r="G158" s="43" t="s">
        <v>228</v>
      </c>
      <c r="H158" s="68" t="s">
        <v>225</v>
      </c>
      <c r="I158" s="42" t="str">
        <f t="shared" si="10"/>
        <v>Main reasons explaining drop out : HH did not have necessary equipment (e.g. tablets)</v>
      </c>
      <c r="J158" s="42" t="str">
        <f t="shared" si="11"/>
        <v>Main reasons explaining drop out : HH did not have necessary equipment (e.g. tablets)PRL</v>
      </c>
      <c r="K158" s="68">
        <v>0</v>
      </c>
      <c r="L158" s="68">
        <v>0</v>
      </c>
      <c r="M158" s="68">
        <v>0</v>
      </c>
      <c r="N158" s="68">
        <v>0</v>
      </c>
    </row>
    <row r="159" spans="1:14" x14ac:dyDescent="0.35">
      <c r="A159" s="42" t="s">
        <v>263</v>
      </c>
      <c r="B159" s="42" t="s">
        <v>87</v>
      </c>
      <c r="C159" t="s">
        <v>260</v>
      </c>
      <c r="D159" s="42" t="s">
        <v>273</v>
      </c>
      <c r="E159" s="42" t="s">
        <v>11</v>
      </c>
      <c r="F159" s="87" t="s">
        <v>13</v>
      </c>
      <c r="G159" s="43" t="s">
        <v>228</v>
      </c>
      <c r="H159" s="68" t="s">
        <v>226</v>
      </c>
      <c r="I159" s="42" t="str">
        <f t="shared" si="10"/>
        <v>Main reasons explaining drop out : Lack of connectivity/Internet-related barriers for remote learning</v>
      </c>
      <c r="J159" s="42" t="str">
        <f t="shared" si="11"/>
        <v>Main reasons explaining drop out : Lack of connectivity/Internet-related barriers for remote learningPRL</v>
      </c>
      <c r="K159" s="68">
        <v>0</v>
      </c>
      <c r="L159" s="68">
        <v>0</v>
      </c>
      <c r="M159" s="68">
        <v>0</v>
      </c>
      <c r="N159" s="68">
        <v>0.5</v>
      </c>
    </row>
    <row r="160" spans="1:14" x14ac:dyDescent="0.35">
      <c r="A160" s="42" t="s">
        <v>263</v>
      </c>
      <c r="B160" s="42" t="s">
        <v>87</v>
      </c>
      <c r="C160" t="s">
        <v>260</v>
      </c>
      <c r="D160" s="42" t="s">
        <v>273</v>
      </c>
      <c r="E160" s="42" t="s">
        <v>11</v>
      </c>
      <c r="F160" s="87" t="s">
        <v>13</v>
      </c>
      <c r="G160" s="43" t="s">
        <v>228</v>
      </c>
      <c r="H160" s="68" t="s">
        <v>227</v>
      </c>
      <c r="I160" s="42" t="str">
        <f t="shared" si="10"/>
        <v>Main reasons explaining drop out : HH did not have regular electricity/power for remote learning</v>
      </c>
      <c r="J160" s="42" t="str">
        <f t="shared" si="11"/>
        <v>Main reasons explaining drop out : HH did not have regular electricity/power for remote learningPRL</v>
      </c>
      <c r="K160" s="68">
        <v>0</v>
      </c>
      <c r="L160" s="68">
        <v>0</v>
      </c>
      <c r="M160" s="68">
        <v>0</v>
      </c>
      <c r="N160" s="68">
        <v>0</v>
      </c>
    </row>
    <row r="161" spans="1:14" x14ac:dyDescent="0.35">
      <c r="A161" s="42" t="s">
        <v>263</v>
      </c>
      <c r="B161" s="42" t="s">
        <v>87</v>
      </c>
      <c r="C161" t="s">
        <v>260</v>
      </c>
      <c r="D161" s="42" t="s">
        <v>273</v>
      </c>
      <c r="E161" s="42" t="s">
        <v>11</v>
      </c>
      <c r="F161" s="87" t="s">
        <v>13</v>
      </c>
      <c r="G161" s="43" t="s">
        <v>228</v>
      </c>
      <c r="H161" s="68" t="s">
        <v>9</v>
      </c>
      <c r="I161" s="42" t="str">
        <f t="shared" si="10"/>
        <v>Main reasons explaining drop out : Other</v>
      </c>
      <c r="J161" s="42" t="str">
        <f t="shared" si="11"/>
        <v>Main reasons explaining drop out : OtherPRL</v>
      </c>
      <c r="K161" s="68">
        <v>0</v>
      </c>
      <c r="L161" s="68">
        <v>0</v>
      </c>
      <c r="M161" s="68">
        <v>0</v>
      </c>
      <c r="N161" s="68">
        <v>0.25</v>
      </c>
    </row>
    <row r="162" spans="1:14" x14ac:dyDescent="0.35">
      <c r="A162" s="42" t="s">
        <v>263</v>
      </c>
      <c r="B162" s="42" t="s">
        <v>87</v>
      </c>
      <c r="C162" t="s">
        <v>260</v>
      </c>
      <c r="D162" s="42" t="s">
        <v>273</v>
      </c>
      <c r="E162" s="42" t="s">
        <v>11</v>
      </c>
      <c r="F162" s="87" t="s">
        <v>13</v>
      </c>
      <c r="G162" s="43" t="s">
        <v>228</v>
      </c>
      <c r="H162" s="68" t="s">
        <v>8</v>
      </c>
      <c r="I162" s="42" t="str">
        <f t="shared" si="10"/>
        <v>Main reasons explaining drop out : Don't know</v>
      </c>
      <c r="J162" s="42" t="str">
        <f t="shared" si="11"/>
        <v>Main reasons explaining drop out : Don't knowPRL</v>
      </c>
      <c r="K162" s="68">
        <v>0</v>
      </c>
      <c r="L162" s="68">
        <v>0.33333333333333298</v>
      </c>
      <c r="M162" s="68">
        <v>0</v>
      </c>
      <c r="N162" s="68">
        <v>0</v>
      </c>
    </row>
    <row r="163" spans="1:14" x14ac:dyDescent="0.35">
      <c r="A163" s="42" t="s">
        <v>263</v>
      </c>
      <c r="B163" s="42" t="s">
        <v>87</v>
      </c>
      <c r="C163" t="s">
        <v>260</v>
      </c>
      <c r="D163" s="42" t="s">
        <v>273</v>
      </c>
      <c r="E163" s="42" t="s">
        <v>11</v>
      </c>
      <c r="F163" s="87" t="s">
        <v>13</v>
      </c>
      <c r="G163" s="43" t="s">
        <v>228</v>
      </c>
      <c r="H163" s="68" t="s">
        <v>7</v>
      </c>
      <c r="I163" s="42" t="str">
        <f t="shared" si="10"/>
        <v>Main reasons explaining drop out : Decline to answer</v>
      </c>
      <c r="J163" s="42" t="str">
        <f t="shared" si="11"/>
        <v>Main reasons explaining drop out : Decline to answerPRL</v>
      </c>
      <c r="K163" s="68">
        <v>0</v>
      </c>
      <c r="L163" s="68">
        <v>0</v>
      </c>
      <c r="M163" s="68">
        <v>0</v>
      </c>
      <c r="N163" s="68">
        <v>0</v>
      </c>
    </row>
    <row r="164" spans="1:14" x14ac:dyDescent="0.35">
      <c r="A164" s="42" t="s">
        <v>263</v>
      </c>
      <c r="B164" s="42" t="s">
        <v>87</v>
      </c>
      <c r="C164" t="s">
        <v>275</v>
      </c>
      <c r="D164" t="s">
        <v>274</v>
      </c>
      <c r="F164" s="87" t="s">
        <v>12</v>
      </c>
      <c r="G164" s="65" t="s">
        <v>108</v>
      </c>
      <c r="H164" s="68" t="s">
        <v>96</v>
      </c>
      <c r="I164" s="42" t="str">
        <f t="shared" si="10"/>
        <v>Main barriers for children with disabilities (CwD)  to access education : Teachers are not capacitated / do not have the capacity to tailor teaching to CwDs</v>
      </c>
      <c r="J164" s="42" t="str">
        <f t="shared" si="11"/>
        <v>Main barriers for children with disabilities (CwD)  to access education : Teachers are not capacitated / do not have the capacity to tailor teaching to CwDsLebanese</v>
      </c>
      <c r="K164" s="68">
        <v>0.10561934953228699</v>
      </c>
      <c r="L164" s="68">
        <v>0.20345006083790401</v>
      </c>
      <c r="M164" s="68">
        <v>0.16180325768714501</v>
      </c>
      <c r="N164" s="68">
        <v>0</v>
      </c>
    </row>
    <row r="165" spans="1:14" x14ac:dyDescent="0.35">
      <c r="A165" s="42" t="s">
        <v>263</v>
      </c>
      <c r="B165" s="42" t="s">
        <v>87</v>
      </c>
      <c r="C165" t="s">
        <v>275</v>
      </c>
      <c r="D165" t="s">
        <v>274</v>
      </c>
      <c r="F165" s="87" t="s">
        <v>12</v>
      </c>
      <c r="G165" s="65" t="s">
        <v>108</v>
      </c>
      <c r="H165" s="68" t="s">
        <v>97</v>
      </c>
      <c r="I165" s="42" t="str">
        <f t="shared" si="10"/>
        <v>Main barriers for children with disabilities (CwD)  to access education : Classrooms are not adapted for CwD</v>
      </c>
      <c r="J165" s="42" t="str">
        <f t="shared" si="11"/>
        <v>Main barriers for children with disabilities (CwD)  to access education : Classrooms are not adapted for CwDLebanese</v>
      </c>
      <c r="K165" s="68">
        <v>0.15013504888398299</v>
      </c>
      <c r="L165" s="68">
        <v>0.21691361338613999</v>
      </c>
      <c r="M165" s="68">
        <v>0.216709436276418</v>
      </c>
      <c r="N165" s="68">
        <v>0.21724188078944501</v>
      </c>
    </row>
    <row r="166" spans="1:14" x14ac:dyDescent="0.35">
      <c r="A166" s="42" t="s">
        <v>263</v>
      </c>
      <c r="B166" s="42" t="s">
        <v>87</v>
      </c>
      <c r="C166" t="s">
        <v>275</v>
      </c>
      <c r="D166" t="s">
        <v>274</v>
      </c>
      <c r="F166" s="87" t="s">
        <v>12</v>
      </c>
      <c r="G166" s="65" t="s">
        <v>108</v>
      </c>
      <c r="H166" s="68" t="s">
        <v>98</v>
      </c>
      <c r="I166" s="42" t="str">
        <f t="shared" si="10"/>
        <v>Main barriers for children with disabilities (CwD)  to access education : Infrastructure (non-classroom, WASH) is not adapted for CwD</v>
      </c>
      <c r="J166" s="42" t="str">
        <f t="shared" si="11"/>
        <v>Main barriers for children with disabilities (CwD)  to access education : Infrastructure (non-classroom, WASH) is not adapted for CwDLebanese</v>
      </c>
      <c r="K166" s="68">
        <v>7.0933818294717704E-2</v>
      </c>
      <c r="L166" s="68">
        <v>9.1100368072078594E-2</v>
      </c>
      <c r="M166" s="68">
        <v>0.10735884102021501</v>
      </c>
      <c r="N166" s="68">
        <v>0</v>
      </c>
    </row>
    <row r="167" spans="1:14" x14ac:dyDescent="0.35">
      <c r="A167" s="42" t="s">
        <v>263</v>
      </c>
      <c r="B167" s="42" t="s">
        <v>87</v>
      </c>
      <c r="C167" t="s">
        <v>275</v>
      </c>
      <c r="D167" t="s">
        <v>274</v>
      </c>
      <c r="F167" s="87" t="s">
        <v>12</v>
      </c>
      <c r="G167" s="65" t="s">
        <v>108</v>
      </c>
      <c r="H167" s="68" t="s">
        <v>99</v>
      </c>
      <c r="I167" s="42" t="str">
        <f t="shared" si="10"/>
        <v>Main barriers for children with disabilities (CwD)  to access education : Curriculum, teaching methods and instructional materials (e.g. textbooks) are not adapted for CwD</v>
      </c>
      <c r="J167" s="42" t="str">
        <f t="shared" si="11"/>
        <v>Main barriers for children with disabilities (CwD)  to access education : Curriculum, teaching methods and instructional materials (e.g. textbooks) are not adapted for CwDLebanese</v>
      </c>
      <c r="K167" s="68">
        <v>6.1103650180590302E-2</v>
      </c>
      <c r="L167" s="68">
        <v>0.12849116689241</v>
      </c>
      <c r="M167" s="68">
        <v>0.125765283622369</v>
      </c>
      <c r="N167" s="68">
        <v>0</v>
      </c>
    </row>
    <row r="168" spans="1:14" x14ac:dyDescent="0.35">
      <c r="A168" s="42" t="s">
        <v>263</v>
      </c>
      <c r="B168" s="42" t="s">
        <v>87</v>
      </c>
      <c r="C168" t="s">
        <v>275</v>
      </c>
      <c r="D168" t="s">
        <v>274</v>
      </c>
      <c r="F168" s="87" t="s">
        <v>12</v>
      </c>
      <c r="G168" s="65" t="s">
        <v>108</v>
      </c>
      <c r="H168" s="68" t="s">
        <v>100</v>
      </c>
      <c r="I168" s="42" t="str">
        <f t="shared" si="10"/>
        <v>Main barriers for children with disabilities (CwD)  to access education : No capacity to support CWD's home learning (parents)</v>
      </c>
      <c r="J168" s="42" t="str">
        <f t="shared" si="11"/>
        <v>Main barriers for children with disabilities (CwD)  to access education : No capacity to support CWD's home learning (parents)Lebanese</v>
      </c>
      <c r="K168" s="68">
        <v>4.45156993516964E-2</v>
      </c>
      <c r="L168" s="68">
        <v>0.137304857816823</v>
      </c>
      <c r="M168" s="68">
        <v>0.137978760962498</v>
      </c>
      <c r="N168" s="68">
        <v>0.179609360337394</v>
      </c>
    </row>
    <row r="169" spans="1:14" x14ac:dyDescent="0.35">
      <c r="A169" s="42" t="s">
        <v>263</v>
      </c>
      <c r="B169" s="42" t="s">
        <v>87</v>
      </c>
      <c r="C169" t="s">
        <v>275</v>
      </c>
      <c r="D169" t="s">
        <v>274</v>
      </c>
      <c r="F169" s="87" t="s">
        <v>12</v>
      </c>
      <c r="G169" s="65" t="s">
        <v>108</v>
      </c>
      <c r="H169" s="68" t="s">
        <v>101</v>
      </c>
      <c r="I169" s="42" t="str">
        <f t="shared" si="10"/>
        <v>Main barriers for children with disabilities (CwD)  to access education : Bullying</v>
      </c>
      <c r="J169" s="42" t="str">
        <f t="shared" si="11"/>
        <v>Main barriers for children with disabilities (CwD)  to access education : BullyingLebanese</v>
      </c>
      <c r="K169" s="68">
        <v>6.1103650180590302E-2</v>
      </c>
      <c r="L169" s="68">
        <v>5.9838737983998802E-2</v>
      </c>
      <c r="M169" s="68">
        <v>6.2882641811184706E-2</v>
      </c>
      <c r="N169" s="68">
        <v>3.7632520452050601E-2</v>
      </c>
    </row>
    <row r="170" spans="1:14" x14ac:dyDescent="0.35">
      <c r="A170" s="42" t="s">
        <v>263</v>
      </c>
      <c r="B170" s="42" t="s">
        <v>87</v>
      </c>
      <c r="C170" t="s">
        <v>275</v>
      </c>
      <c r="D170" t="s">
        <v>274</v>
      </c>
      <c r="F170" s="87" t="s">
        <v>12</v>
      </c>
      <c r="G170" s="65" t="s">
        <v>108</v>
      </c>
      <c r="H170" s="68" t="s">
        <v>102</v>
      </c>
      <c r="I170" s="42" t="str">
        <f t="shared" si="10"/>
        <v>Main barriers for children with disabilities (CwD)  to access education : Problems with accessing distance learning</v>
      </c>
      <c r="J170" s="42" t="str">
        <f t="shared" si="11"/>
        <v>Main barriers for children with disabilities (CwD)  to access education : Problems with accessing distance learningLebanese</v>
      </c>
      <c r="K170" s="68">
        <v>0.16057780681756501</v>
      </c>
      <c r="L170" s="68">
        <v>5.9838737983998802E-2</v>
      </c>
      <c r="M170" s="68">
        <v>0.13701687739257501</v>
      </c>
      <c r="N170" s="68">
        <v>0.195067749093458</v>
      </c>
    </row>
    <row r="171" spans="1:14" x14ac:dyDescent="0.35">
      <c r="A171" s="42" t="s">
        <v>263</v>
      </c>
      <c r="B171" s="42" t="s">
        <v>87</v>
      </c>
      <c r="C171" t="s">
        <v>275</v>
      </c>
      <c r="D171" t="s">
        <v>274</v>
      </c>
      <c r="F171" s="87" t="s">
        <v>12</v>
      </c>
      <c r="G171" s="65" t="s">
        <v>108</v>
      </c>
      <c r="H171" s="68" t="s">
        <v>103</v>
      </c>
      <c r="I171" s="42" t="str">
        <f t="shared" si="10"/>
        <v>Main barriers for children with disabilities (CwD)  to access education : Social stigma</v>
      </c>
      <c r="J171" s="42" t="str">
        <f t="shared" si="11"/>
        <v>Main barriers for children with disabilities (CwD)  to access education : Social stigmaLebanese</v>
      </c>
      <c r="K171" s="68">
        <v>0</v>
      </c>
      <c r="L171" s="68">
        <v>0</v>
      </c>
      <c r="M171" s="68">
        <v>0</v>
      </c>
      <c r="N171" s="68">
        <v>0</v>
      </c>
    </row>
    <row r="172" spans="1:14" x14ac:dyDescent="0.35">
      <c r="A172" s="42" t="s">
        <v>263</v>
      </c>
      <c r="B172" s="42" t="s">
        <v>87</v>
      </c>
      <c r="C172" t="s">
        <v>275</v>
      </c>
      <c r="D172" t="s">
        <v>274</v>
      </c>
      <c r="F172" s="87" t="s">
        <v>12</v>
      </c>
      <c r="G172" s="65" t="s">
        <v>108</v>
      </c>
      <c r="H172" s="68" t="s">
        <v>104</v>
      </c>
      <c r="I172" s="42" t="str">
        <f t="shared" si="10"/>
        <v>Main barriers for children with disabilities (CwD)  to access education : Afraid for child's safety when traveling to school</v>
      </c>
      <c r="J172" s="42" t="str">
        <f t="shared" si="11"/>
        <v>Main barriers for children with disabilities (CwD)  to access education : Afraid for child's safety when traveling to schoolLebanese</v>
      </c>
      <c r="K172" s="68">
        <v>0</v>
      </c>
      <c r="L172" s="68">
        <v>0</v>
      </c>
      <c r="M172" s="68">
        <v>7.2900396837468795E-2</v>
      </c>
      <c r="N172" s="68">
        <v>3.7632520452050601E-2</v>
      </c>
    </row>
    <row r="173" spans="1:14" x14ac:dyDescent="0.35">
      <c r="A173" s="42" t="s">
        <v>263</v>
      </c>
      <c r="B173" s="42" t="s">
        <v>87</v>
      </c>
      <c r="C173" t="s">
        <v>275</v>
      </c>
      <c r="D173" t="s">
        <v>274</v>
      </c>
      <c r="F173" s="87" t="s">
        <v>12</v>
      </c>
      <c r="G173" s="65" t="s">
        <v>108</v>
      </c>
      <c r="H173" s="68" t="s">
        <v>105</v>
      </c>
      <c r="I173" s="42" t="str">
        <f t="shared" si="10"/>
        <v>Main barriers for children with disabilities (CwD)  to access education : Afraid for child's safety while at school</v>
      </c>
      <c r="J173" s="42" t="str">
        <f t="shared" si="11"/>
        <v>Main barriers for children with disabilities (CwD)  to access education : Afraid for child's safety while at schoolLebanese</v>
      </c>
      <c r="K173" s="68">
        <v>0</v>
      </c>
      <c r="L173" s="68">
        <v>0</v>
      </c>
      <c r="M173" s="68">
        <v>9.9332840229919103E-2</v>
      </c>
      <c r="N173" s="68">
        <v>0</v>
      </c>
    </row>
    <row r="174" spans="1:14" x14ac:dyDescent="0.35">
      <c r="A174" s="42" t="s">
        <v>263</v>
      </c>
      <c r="B174" s="42" t="s">
        <v>87</v>
      </c>
      <c r="C174" t="s">
        <v>275</v>
      </c>
      <c r="D174" t="s">
        <v>274</v>
      </c>
      <c r="F174" s="87" t="s">
        <v>12</v>
      </c>
      <c r="G174" s="65" t="s">
        <v>108</v>
      </c>
      <c r="H174" s="68" t="s">
        <v>106</v>
      </c>
      <c r="I174" s="42" t="str">
        <f t="shared" si="10"/>
        <v>Main barriers for children with disabilities (CwD)  to access education : Transportation or travel-related constraints</v>
      </c>
      <c r="J174" s="42" t="str">
        <f t="shared" si="11"/>
        <v>Main barriers for children with disabilities (CwD)  to access education : Transportation or travel-related constraintsLebanese</v>
      </c>
      <c r="K174" s="68">
        <v>0.10561934953228699</v>
      </c>
      <c r="L174" s="68">
        <v>5.9838737983998802E-2</v>
      </c>
      <c r="M174" s="68">
        <v>3.6450198418734397E-2</v>
      </c>
      <c r="N174" s="68">
        <v>0.179609360337394</v>
      </c>
    </row>
    <row r="175" spans="1:14" x14ac:dyDescent="0.35">
      <c r="A175" s="42" t="s">
        <v>263</v>
      </c>
      <c r="B175" s="42" t="s">
        <v>87</v>
      </c>
      <c r="C175" t="s">
        <v>275</v>
      </c>
      <c r="D175" t="s">
        <v>274</v>
      </c>
      <c r="F175" s="87" t="s">
        <v>12</v>
      </c>
      <c r="G175" s="65" t="s">
        <v>108</v>
      </c>
      <c r="H175" s="68" t="s">
        <v>107</v>
      </c>
      <c r="I175" s="42" t="str">
        <f t="shared" si="10"/>
        <v>Main barriers for children with disabilities (CwD)  to access education : None</v>
      </c>
      <c r="J175" s="42" t="str">
        <f t="shared" si="11"/>
        <v>Main barriers for children with disabilities (CwD)  to access education : NoneLebanese</v>
      </c>
      <c r="K175" s="68">
        <v>0.439677938777495</v>
      </c>
      <c r="L175" s="68">
        <v>0.34492463484997199</v>
      </c>
      <c r="M175" s="68">
        <v>0.23233512110989199</v>
      </c>
      <c r="N175" s="68">
        <v>0.20309702610511299</v>
      </c>
    </row>
    <row r="176" spans="1:14" x14ac:dyDescent="0.35">
      <c r="A176" s="42" t="s">
        <v>263</v>
      </c>
      <c r="B176" s="42" t="s">
        <v>87</v>
      </c>
      <c r="C176" t="s">
        <v>275</v>
      </c>
      <c r="D176" t="s">
        <v>274</v>
      </c>
      <c r="F176" s="87" t="s">
        <v>12</v>
      </c>
      <c r="G176" s="65" t="s">
        <v>108</v>
      </c>
      <c r="H176" s="68" t="s">
        <v>9</v>
      </c>
      <c r="I176" s="42" t="str">
        <f t="shared" si="10"/>
        <v>Main barriers for children with disabilities (CwD)  to access education : Other</v>
      </c>
      <c r="J176" s="42" t="str">
        <f t="shared" si="11"/>
        <v>Main barriers for children with disabilities (CwD)  to access education : OtherLebanese</v>
      </c>
      <c r="K176" s="68">
        <v>0</v>
      </c>
      <c r="L176" s="68">
        <v>0</v>
      </c>
      <c r="M176" s="68">
        <v>0</v>
      </c>
      <c r="N176" s="68">
        <v>0</v>
      </c>
    </row>
    <row r="177" spans="1:14" x14ac:dyDescent="0.35">
      <c r="A177" s="42" t="s">
        <v>263</v>
      </c>
      <c r="B177" s="42" t="s">
        <v>87</v>
      </c>
      <c r="C177" t="s">
        <v>275</v>
      </c>
      <c r="D177" t="s">
        <v>274</v>
      </c>
      <c r="F177" s="87" t="s">
        <v>12</v>
      </c>
      <c r="G177" s="65" t="s">
        <v>108</v>
      </c>
      <c r="H177" s="68" t="s">
        <v>8</v>
      </c>
      <c r="I177" s="42" t="str">
        <f t="shared" si="10"/>
        <v>Main barriers for children with disabilities (CwD)  to access education : Don't know</v>
      </c>
      <c r="J177" s="42" t="str">
        <f t="shared" si="11"/>
        <v>Main barriers for children with disabilities (CwD)  to access education : Don't knowLebanese</v>
      </c>
      <c r="K177" s="68">
        <v>8.9643988522846996E-2</v>
      </c>
      <c r="L177" s="68">
        <v>0.13479763192949301</v>
      </c>
      <c r="M177" s="68">
        <v>0.12218254736176801</v>
      </c>
      <c r="N177" s="68">
        <v>0.14197683988534299</v>
      </c>
    </row>
    <row r="178" spans="1:14" x14ac:dyDescent="0.35">
      <c r="A178" s="42" t="s">
        <v>263</v>
      </c>
      <c r="B178" s="42" t="s">
        <v>87</v>
      </c>
      <c r="C178" t="s">
        <v>275</v>
      </c>
      <c r="D178" t="s">
        <v>274</v>
      </c>
      <c r="F178" s="87" t="s">
        <v>12</v>
      </c>
      <c r="G178" s="65" t="s">
        <v>108</v>
      </c>
      <c r="H178" s="68" t="s">
        <v>7</v>
      </c>
      <c r="I178" s="42" t="str">
        <f t="shared" si="10"/>
        <v>Main barriers for children with disabilities (CwD)  to access education : Decline to answer</v>
      </c>
      <c r="J178" s="42" t="str">
        <f t="shared" si="11"/>
        <v>Main barriers for children with disabilities (CwD)  to access education : Decline to answerLebanese</v>
      </c>
      <c r="K178" s="68">
        <v>6.1103650180590302E-2</v>
      </c>
      <c r="L178" s="68">
        <v>0</v>
      </c>
      <c r="M178" s="68">
        <v>8.0926397627764601E-2</v>
      </c>
      <c r="N178" s="68">
        <v>6.3007143789247003E-2</v>
      </c>
    </row>
    <row r="179" spans="1:14" x14ac:dyDescent="0.35">
      <c r="A179" s="42" t="s">
        <v>263</v>
      </c>
      <c r="B179" s="42" t="s">
        <v>87</v>
      </c>
      <c r="C179" t="s">
        <v>275</v>
      </c>
      <c r="D179" t="s">
        <v>274</v>
      </c>
      <c r="F179" s="87" t="s">
        <v>49</v>
      </c>
      <c r="G179" s="65" t="s">
        <v>108</v>
      </c>
      <c r="H179" s="68" t="s">
        <v>96</v>
      </c>
      <c r="I179" s="42" t="str">
        <f t="shared" si="10"/>
        <v>Main barriers for children with disabilities (CwD)  to access education : Teachers are not capacitated / do not have the capacity to tailor teaching to CwDs</v>
      </c>
      <c r="J179" s="42" t="str">
        <f t="shared" si="11"/>
        <v>Main barriers for children with disabilities (CwD)  to access education : Teachers are not capacitated / do not have the capacity to tailor teaching to CwDsMigrants</v>
      </c>
      <c r="K179" s="68">
        <v>0</v>
      </c>
      <c r="L179" s="68">
        <v>0</v>
      </c>
      <c r="M179" s="68">
        <v>0</v>
      </c>
      <c r="N179" s="68">
        <v>0</v>
      </c>
    </row>
    <row r="180" spans="1:14" x14ac:dyDescent="0.35">
      <c r="A180" s="42" t="s">
        <v>263</v>
      </c>
      <c r="B180" s="42" t="s">
        <v>87</v>
      </c>
      <c r="C180" t="s">
        <v>275</v>
      </c>
      <c r="D180" t="s">
        <v>274</v>
      </c>
      <c r="F180" s="87" t="s">
        <v>49</v>
      </c>
      <c r="G180" s="65" t="s">
        <v>108</v>
      </c>
      <c r="H180" s="68" t="s">
        <v>97</v>
      </c>
      <c r="I180" s="42" t="str">
        <f t="shared" si="10"/>
        <v>Main barriers for children with disabilities (CwD)  to access education : Classrooms are not adapted for CwD</v>
      </c>
      <c r="J180" s="42" t="str">
        <f t="shared" si="11"/>
        <v>Main barriers for children with disabilities (CwD)  to access education : Classrooms are not adapted for CwDMigrants</v>
      </c>
      <c r="K180" s="68">
        <v>0</v>
      </c>
      <c r="L180" s="68">
        <v>0</v>
      </c>
      <c r="M180" s="68">
        <v>0</v>
      </c>
      <c r="N180" s="68">
        <v>0</v>
      </c>
    </row>
    <row r="181" spans="1:14" x14ac:dyDescent="0.35">
      <c r="A181" s="42" t="s">
        <v>263</v>
      </c>
      <c r="B181" s="42" t="s">
        <v>87</v>
      </c>
      <c r="C181" t="s">
        <v>275</v>
      </c>
      <c r="D181" t="s">
        <v>274</v>
      </c>
      <c r="F181" s="87" t="s">
        <v>49</v>
      </c>
      <c r="G181" s="65" t="s">
        <v>108</v>
      </c>
      <c r="H181" s="68" t="s">
        <v>98</v>
      </c>
      <c r="I181" s="42" t="str">
        <f t="shared" si="10"/>
        <v>Main barriers for children with disabilities (CwD)  to access education : Infrastructure (non-classroom, WASH) is not adapted for CwD</v>
      </c>
      <c r="J181" s="42" t="str">
        <f t="shared" si="11"/>
        <v>Main barriers for children with disabilities (CwD)  to access education : Infrastructure (non-classroom, WASH) is not adapted for CwDMigrants</v>
      </c>
      <c r="K181" s="68">
        <v>0</v>
      </c>
      <c r="L181" s="68">
        <v>0</v>
      </c>
      <c r="M181" s="68">
        <v>0</v>
      </c>
      <c r="N181" s="68">
        <v>0</v>
      </c>
    </row>
    <row r="182" spans="1:14" x14ac:dyDescent="0.35">
      <c r="A182" s="42" t="s">
        <v>263</v>
      </c>
      <c r="B182" s="42" t="s">
        <v>87</v>
      </c>
      <c r="C182" t="s">
        <v>275</v>
      </c>
      <c r="D182" t="s">
        <v>274</v>
      </c>
      <c r="F182" s="87" t="s">
        <v>49</v>
      </c>
      <c r="G182" s="65" t="s">
        <v>108</v>
      </c>
      <c r="H182" s="68" t="s">
        <v>99</v>
      </c>
      <c r="I182" s="42" t="str">
        <f t="shared" si="10"/>
        <v>Main barriers for children with disabilities (CwD)  to access education : Curriculum, teaching methods and instructional materials (e.g. textbooks) are not adapted for CwD</v>
      </c>
      <c r="J182" s="42" t="str">
        <f t="shared" si="11"/>
        <v>Main barriers for children with disabilities (CwD)  to access education : Curriculum, teaching methods and instructional materials (e.g. textbooks) are not adapted for CwDMigrants</v>
      </c>
      <c r="K182" s="68">
        <v>0</v>
      </c>
      <c r="L182" s="68">
        <v>0</v>
      </c>
      <c r="M182" s="68">
        <v>0</v>
      </c>
      <c r="N182" s="68">
        <v>0</v>
      </c>
    </row>
    <row r="183" spans="1:14" x14ac:dyDescent="0.35">
      <c r="A183" s="42" t="s">
        <v>263</v>
      </c>
      <c r="B183" s="42" t="s">
        <v>87</v>
      </c>
      <c r="C183" t="s">
        <v>275</v>
      </c>
      <c r="D183" t="s">
        <v>274</v>
      </c>
      <c r="F183" s="87" t="s">
        <v>49</v>
      </c>
      <c r="G183" s="65" t="s">
        <v>108</v>
      </c>
      <c r="H183" s="68" t="s">
        <v>100</v>
      </c>
      <c r="I183" s="42" t="str">
        <f t="shared" si="10"/>
        <v>Main barriers for children with disabilities (CwD)  to access education : No capacity to support CWD's home learning (parents)</v>
      </c>
      <c r="J183" s="42" t="str">
        <f t="shared" si="11"/>
        <v>Main barriers for children with disabilities (CwD)  to access education : No capacity to support CWD's home learning (parents)Migrants</v>
      </c>
      <c r="K183" s="68">
        <v>0</v>
      </c>
      <c r="L183" s="68">
        <v>0</v>
      </c>
      <c r="M183" s="68">
        <v>0</v>
      </c>
      <c r="N183" s="68">
        <v>1</v>
      </c>
    </row>
    <row r="184" spans="1:14" x14ac:dyDescent="0.35">
      <c r="A184" s="42" t="s">
        <v>263</v>
      </c>
      <c r="B184" s="42" t="s">
        <v>87</v>
      </c>
      <c r="C184" t="s">
        <v>275</v>
      </c>
      <c r="D184" t="s">
        <v>274</v>
      </c>
      <c r="F184" s="87" t="s">
        <v>49</v>
      </c>
      <c r="G184" s="65" t="s">
        <v>108</v>
      </c>
      <c r="H184" s="68" t="s">
        <v>101</v>
      </c>
      <c r="I184" s="42" t="str">
        <f t="shared" si="10"/>
        <v>Main barriers for children with disabilities (CwD)  to access education : Bullying</v>
      </c>
      <c r="J184" s="42" t="str">
        <f t="shared" si="11"/>
        <v>Main barriers for children with disabilities (CwD)  to access education : BullyingMigrants</v>
      </c>
      <c r="K184" s="68">
        <v>0</v>
      </c>
      <c r="L184" s="68">
        <v>0</v>
      </c>
      <c r="M184" s="68">
        <v>0</v>
      </c>
      <c r="N184" s="68">
        <v>0</v>
      </c>
    </row>
    <row r="185" spans="1:14" x14ac:dyDescent="0.35">
      <c r="A185" s="42" t="s">
        <v>263</v>
      </c>
      <c r="B185" s="42" t="s">
        <v>87</v>
      </c>
      <c r="C185" t="s">
        <v>275</v>
      </c>
      <c r="D185" t="s">
        <v>274</v>
      </c>
      <c r="F185" s="87" t="s">
        <v>49</v>
      </c>
      <c r="G185" s="65" t="s">
        <v>108</v>
      </c>
      <c r="H185" s="68" t="s">
        <v>102</v>
      </c>
      <c r="I185" s="42" t="str">
        <f t="shared" si="10"/>
        <v>Main barriers for children with disabilities (CwD)  to access education : Problems with accessing distance learning</v>
      </c>
      <c r="J185" s="42" t="str">
        <f t="shared" si="11"/>
        <v>Main barriers for children with disabilities (CwD)  to access education : Problems with accessing distance learningMigrants</v>
      </c>
      <c r="K185" s="68">
        <v>0</v>
      </c>
      <c r="L185" s="68">
        <v>0</v>
      </c>
      <c r="M185" s="68">
        <v>0</v>
      </c>
      <c r="N185" s="68">
        <v>0</v>
      </c>
    </row>
    <row r="186" spans="1:14" x14ac:dyDescent="0.35">
      <c r="A186" s="42" t="s">
        <v>263</v>
      </c>
      <c r="B186" s="42" t="s">
        <v>87</v>
      </c>
      <c r="C186" t="s">
        <v>275</v>
      </c>
      <c r="D186" t="s">
        <v>274</v>
      </c>
      <c r="F186" s="87" t="s">
        <v>49</v>
      </c>
      <c r="G186" s="65" t="s">
        <v>108</v>
      </c>
      <c r="H186" s="68" t="s">
        <v>103</v>
      </c>
      <c r="I186" s="42" t="str">
        <f t="shared" si="10"/>
        <v>Main barriers for children with disabilities (CwD)  to access education : Social stigma</v>
      </c>
      <c r="J186" s="42" t="str">
        <f t="shared" si="11"/>
        <v>Main barriers for children with disabilities (CwD)  to access education : Social stigmaMigrants</v>
      </c>
      <c r="K186" s="68">
        <v>0</v>
      </c>
      <c r="L186" s="68">
        <v>0</v>
      </c>
      <c r="M186" s="68">
        <v>0</v>
      </c>
      <c r="N186" s="68">
        <v>0</v>
      </c>
    </row>
    <row r="187" spans="1:14" x14ac:dyDescent="0.35">
      <c r="A187" s="42" t="s">
        <v>263</v>
      </c>
      <c r="B187" s="42" t="s">
        <v>87</v>
      </c>
      <c r="C187" t="s">
        <v>275</v>
      </c>
      <c r="D187" t="s">
        <v>274</v>
      </c>
      <c r="F187" s="87" t="s">
        <v>49</v>
      </c>
      <c r="G187" s="65" t="s">
        <v>108</v>
      </c>
      <c r="H187" s="68" t="s">
        <v>104</v>
      </c>
      <c r="I187" s="42" t="str">
        <f t="shared" si="10"/>
        <v>Main barriers for children with disabilities (CwD)  to access education : Afraid for child's safety when traveling to school</v>
      </c>
      <c r="J187" s="42" t="str">
        <f t="shared" si="11"/>
        <v>Main barriers for children with disabilities (CwD)  to access education : Afraid for child's safety when traveling to schoolMigrants</v>
      </c>
      <c r="K187" s="68">
        <v>0</v>
      </c>
      <c r="L187" s="68">
        <v>0</v>
      </c>
      <c r="M187" s="68">
        <v>0</v>
      </c>
      <c r="N187" s="68">
        <v>0</v>
      </c>
    </row>
    <row r="188" spans="1:14" x14ac:dyDescent="0.35">
      <c r="A188" s="42" t="s">
        <v>263</v>
      </c>
      <c r="B188" s="42" t="s">
        <v>87</v>
      </c>
      <c r="C188" t="s">
        <v>275</v>
      </c>
      <c r="D188" t="s">
        <v>274</v>
      </c>
      <c r="F188" s="87" t="s">
        <v>49</v>
      </c>
      <c r="G188" s="65" t="s">
        <v>108</v>
      </c>
      <c r="H188" s="68" t="s">
        <v>105</v>
      </c>
      <c r="I188" s="42" t="str">
        <f t="shared" si="10"/>
        <v>Main barriers for children with disabilities (CwD)  to access education : Afraid for child's safety while at school</v>
      </c>
      <c r="J188" s="42" t="str">
        <f t="shared" si="11"/>
        <v>Main barriers for children with disabilities (CwD)  to access education : Afraid for child's safety while at schoolMigrants</v>
      </c>
      <c r="K188" s="68">
        <v>0</v>
      </c>
      <c r="L188" s="68">
        <v>0</v>
      </c>
      <c r="M188" s="68">
        <v>0</v>
      </c>
      <c r="N188" s="68">
        <v>0</v>
      </c>
    </row>
    <row r="189" spans="1:14" x14ac:dyDescent="0.35">
      <c r="A189" s="42" t="s">
        <v>263</v>
      </c>
      <c r="B189" s="42" t="s">
        <v>87</v>
      </c>
      <c r="C189" t="s">
        <v>275</v>
      </c>
      <c r="D189" t="s">
        <v>274</v>
      </c>
      <c r="F189" s="87" t="s">
        <v>49</v>
      </c>
      <c r="G189" s="65" t="s">
        <v>108</v>
      </c>
      <c r="H189" s="68" t="s">
        <v>106</v>
      </c>
      <c r="I189" s="42" t="str">
        <f t="shared" si="10"/>
        <v>Main barriers for children with disabilities (CwD)  to access education : Transportation or travel-related constraints</v>
      </c>
      <c r="J189" s="42" t="str">
        <f t="shared" si="11"/>
        <v>Main barriers for children with disabilities (CwD)  to access education : Transportation or travel-related constraintsMigrants</v>
      </c>
      <c r="K189" s="68">
        <v>0</v>
      </c>
      <c r="L189" s="68">
        <v>0</v>
      </c>
      <c r="M189" s="68">
        <v>0</v>
      </c>
      <c r="N189" s="68">
        <v>0</v>
      </c>
    </row>
    <row r="190" spans="1:14" x14ac:dyDescent="0.35">
      <c r="A190" s="42" t="s">
        <v>263</v>
      </c>
      <c r="B190" s="42" t="s">
        <v>87</v>
      </c>
      <c r="C190" t="s">
        <v>275</v>
      </c>
      <c r="D190" t="s">
        <v>274</v>
      </c>
      <c r="F190" s="87" t="s">
        <v>49</v>
      </c>
      <c r="G190" s="65" t="s">
        <v>108</v>
      </c>
      <c r="H190" s="68" t="s">
        <v>107</v>
      </c>
      <c r="I190" s="42" t="str">
        <f t="shared" si="10"/>
        <v>Main barriers for children with disabilities (CwD)  to access education : None</v>
      </c>
      <c r="J190" s="42" t="str">
        <f t="shared" si="11"/>
        <v>Main barriers for children with disabilities (CwD)  to access education : NoneMigrants</v>
      </c>
      <c r="K190" s="68">
        <v>0</v>
      </c>
      <c r="L190" s="68">
        <v>0</v>
      </c>
      <c r="M190" s="68">
        <v>0</v>
      </c>
      <c r="N190" s="68">
        <v>0</v>
      </c>
    </row>
    <row r="191" spans="1:14" x14ac:dyDescent="0.35">
      <c r="A191" s="42" t="s">
        <v>263</v>
      </c>
      <c r="B191" s="42" t="s">
        <v>87</v>
      </c>
      <c r="C191" t="s">
        <v>275</v>
      </c>
      <c r="D191" t="s">
        <v>274</v>
      </c>
      <c r="F191" s="87" t="s">
        <v>49</v>
      </c>
      <c r="G191" s="65" t="s">
        <v>108</v>
      </c>
      <c r="H191" s="68" t="s">
        <v>9</v>
      </c>
      <c r="I191" s="42" t="str">
        <f t="shared" si="10"/>
        <v>Main barriers for children with disabilities (CwD)  to access education : Other</v>
      </c>
      <c r="J191" s="42" t="str">
        <f t="shared" si="11"/>
        <v>Main barriers for children with disabilities (CwD)  to access education : OtherMigrants</v>
      </c>
      <c r="K191" s="68">
        <v>0</v>
      </c>
      <c r="L191" s="68">
        <v>0</v>
      </c>
      <c r="M191" s="68">
        <v>0</v>
      </c>
      <c r="N191" s="68">
        <v>0</v>
      </c>
    </row>
    <row r="192" spans="1:14" x14ac:dyDescent="0.35">
      <c r="A192" s="42" t="s">
        <v>263</v>
      </c>
      <c r="B192" s="42" t="s">
        <v>87</v>
      </c>
      <c r="C192" t="s">
        <v>275</v>
      </c>
      <c r="D192" t="s">
        <v>274</v>
      </c>
      <c r="F192" s="87" t="s">
        <v>49</v>
      </c>
      <c r="G192" s="65" t="s">
        <v>108</v>
      </c>
      <c r="H192" s="68" t="s">
        <v>8</v>
      </c>
      <c r="I192" s="42" t="str">
        <f t="shared" si="10"/>
        <v>Main barriers for children with disabilities (CwD)  to access education : Don't know</v>
      </c>
      <c r="J192" s="42" t="str">
        <f t="shared" si="11"/>
        <v>Main barriers for children with disabilities (CwD)  to access education : Don't knowMigrants</v>
      </c>
      <c r="K192" s="68">
        <v>0</v>
      </c>
      <c r="L192" s="68">
        <v>0</v>
      </c>
      <c r="M192" s="68">
        <v>0</v>
      </c>
      <c r="N192" s="68">
        <v>0</v>
      </c>
    </row>
    <row r="193" spans="1:14" x14ac:dyDescent="0.35">
      <c r="A193" s="42" t="s">
        <v>263</v>
      </c>
      <c r="B193" s="42" t="s">
        <v>87</v>
      </c>
      <c r="C193" t="s">
        <v>275</v>
      </c>
      <c r="D193" t="s">
        <v>274</v>
      </c>
      <c r="F193" s="87" t="s">
        <v>49</v>
      </c>
      <c r="G193" s="65" t="s">
        <v>108</v>
      </c>
      <c r="H193" s="68" t="s">
        <v>7</v>
      </c>
      <c r="I193" s="42" t="str">
        <f t="shared" si="10"/>
        <v>Main barriers for children with disabilities (CwD)  to access education : Decline to answer</v>
      </c>
      <c r="J193" s="42" t="str">
        <f t="shared" si="11"/>
        <v>Main barriers for children with disabilities (CwD)  to access education : Decline to answerMigrants</v>
      </c>
      <c r="K193" s="68">
        <v>0</v>
      </c>
      <c r="L193" s="68">
        <v>0</v>
      </c>
      <c r="M193" s="68">
        <v>0</v>
      </c>
      <c r="N193" s="68">
        <v>0</v>
      </c>
    </row>
    <row r="194" spans="1:14" x14ac:dyDescent="0.35">
      <c r="A194" s="42" t="s">
        <v>263</v>
      </c>
      <c r="B194" s="42" t="s">
        <v>87</v>
      </c>
      <c r="C194" t="s">
        <v>275</v>
      </c>
      <c r="D194" t="s">
        <v>274</v>
      </c>
      <c r="F194" s="87" t="s">
        <v>13</v>
      </c>
      <c r="G194" s="65" t="s">
        <v>108</v>
      </c>
      <c r="H194" s="68" t="s">
        <v>96</v>
      </c>
      <c r="I194" s="42" t="str">
        <f t="shared" si="10"/>
        <v>Main barriers for children with disabilities (CwD)  to access education : Teachers are not capacitated / do not have the capacity to tailor teaching to CwDs</v>
      </c>
      <c r="J194" s="42" t="str">
        <f t="shared" si="11"/>
        <v>Main barriers for children with disabilities (CwD)  to access education : Teachers are not capacitated / do not have the capacity to tailor teaching to CwDsPRL</v>
      </c>
      <c r="K194" s="68">
        <v>0</v>
      </c>
      <c r="L194" s="68">
        <v>1.11022302462516E-16</v>
      </c>
      <c r="M194" s="68">
        <v>0.44444444444444398</v>
      </c>
      <c r="N194" s="68">
        <v>0.11111111111111099</v>
      </c>
    </row>
    <row r="195" spans="1:14" x14ac:dyDescent="0.35">
      <c r="A195" s="42" t="s">
        <v>263</v>
      </c>
      <c r="B195" s="42" t="s">
        <v>87</v>
      </c>
      <c r="C195" t="s">
        <v>275</v>
      </c>
      <c r="D195" t="s">
        <v>274</v>
      </c>
      <c r="F195" s="87" t="s">
        <v>13</v>
      </c>
      <c r="G195" s="65" t="s">
        <v>108</v>
      </c>
      <c r="H195" s="68" t="s">
        <v>97</v>
      </c>
      <c r="I195" s="42" t="str">
        <f t="shared" si="10"/>
        <v>Main barriers for children with disabilities (CwD)  to access education : Classrooms are not adapted for CwD</v>
      </c>
      <c r="J195" s="42" t="str">
        <f t="shared" si="11"/>
        <v>Main barriers for children with disabilities (CwD)  to access education : Classrooms are not adapted for CwDPRL</v>
      </c>
      <c r="K195" s="68">
        <v>0</v>
      </c>
      <c r="L195" s="68">
        <v>1.11022302462516E-16</v>
      </c>
      <c r="M195" s="68">
        <v>0.22222222222222199</v>
      </c>
      <c r="N195" s="68">
        <v>0.33333333333333298</v>
      </c>
    </row>
    <row r="196" spans="1:14" x14ac:dyDescent="0.35">
      <c r="A196" s="42" t="s">
        <v>263</v>
      </c>
      <c r="B196" s="42" t="s">
        <v>87</v>
      </c>
      <c r="C196" t="s">
        <v>275</v>
      </c>
      <c r="D196" t="s">
        <v>274</v>
      </c>
      <c r="F196" s="87" t="s">
        <v>13</v>
      </c>
      <c r="G196" s="65" t="s">
        <v>108</v>
      </c>
      <c r="H196" s="68" t="s">
        <v>98</v>
      </c>
      <c r="I196" s="42" t="str">
        <f t="shared" si="10"/>
        <v>Main barriers for children with disabilities (CwD)  to access education : Infrastructure (non-classroom, WASH) is not adapted for CwD</v>
      </c>
      <c r="J196" s="42" t="str">
        <f t="shared" si="11"/>
        <v>Main barriers for children with disabilities (CwD)  to access education : Infrastructure (non-classroom, WASH) is not adapted for CwDPRL</v>
      </c>
      <c r="K196" s="68">
        <v>0</v>
      </c>
      <c r="L196" s="68">
        <v>1.11022302462516E-16</v>
      </c>
      <c r="M196" s="68">
        <v>0</v>
      </c>
      <c r="N196" s="68">
        <v>0.11111111111111099</v>
      </c>
    </row>
    <row r="197" spans="1:14" x14ac:dyDescent="0.35">
      <c r="A197" s="42" t="s">
        <v>263</v>
      </c>
      <c r="B197" s="42" t="s">
        <v>87</v>
      </c>
      <c r="C197" t="s">
        <v>275</v>
      </c>
      <c r="D197" t="s">
        <v>274</v>
      </c>
      <c r="F197" s="87" t="s">
        <v>13</v>
      </c>
      <c r="G197" s="65" t="s">
        <v>108</v>
      </c>
      <c r="H197" s="68" t="s">
        <v>99</v>
      </c>
      <c r="I197" s="42" t="str">
        <f t="shared" si="10"/>
        <v>Main barriers for children with disabilities (CwD)  to access education : Curriculum, teaching methods and instructional materials (e.g. textbooks) are not adapted for CwD</v>
      </c>
      <c r="J197" s="42" t="str">
        <f t="shared" si="11"/>
        <v>Main barriers for children with disabilities (CwD)  to access education : Curriculum, teaching methods and instructional materials (e.g. textbooks) are not adapted for CwDPRL</v>
      </c>
      <c r="K197" s="68">
        <v>0</v>
      </c>
      <c r="L197" s="68">
        <v>1.11022302462516E-16</v>
      </c>
      <c r="M197" s="68">
        <v>0.11111111111111099</v>
      </c>
      <c r="N197" s="68">
        <v>0</v>
      </c>
    </row>
    <row r="198" spans="1:14" x14ac:dyDescent="0.35">
      <c r="A198" s="42" t="s">
        <v>263</v>
      </c>
      <c r="B198" s="42" t="s">
        <v>87</v>
      </c>
      <c r="C198" t="s">
        <v>275</v>
      </c>
      <c r="D198" t="s">
        <v>274</v>
      </c>
      <c r="F198" s="87" t="s">
        <v>13</v>
      </c>
      <c r="G198" s="65" t="s">
        <v>108</v>
      </c>
      <c r="H198" s="68" t="s">
        <v>100</v>
      </c>
      <c r="I198" s="42" t="str">
        <f t="shared" si="10"/>
        <v>Main barriers for children with disabilities (CwD)  to access education : No capacity to support CWD's home learning (parents)</v>
      </c>
      <c r="J198" s="42" t="str">
        <f t="shared" si="11"/>
        <v>Main barriers for children with disabilities (CwD)  to access education : No capacity to support CWD's home learning (parents)PRL</v>
      </c>
      <c r="K198" s="68">
        <v>0</v>
      </c>
      <c r="L198" s="68">
        <v>1.11022302462516E-16</v>
      </c>
      <c r="M198" s="68">
        <v>0.11111111111111099</v>
      </c>
      <c r="N198" s="68">
        <v>0</v>
      </c>
    </row>
    <row r="199" spans="1:14" x14ac:dyDescent="0.35">
      <c r="A199" s="42" t="s">
        <v>263</v>
      </c>
      <c r="B199" s="42" t="s">
        <v>87</v>
      </c>
      <c r="C199" t="s">
        <v>275</v>
      </c>
      <c r="D199" t="s">
        <v>274</v>
      </c>
      <c r="F199" s="87" t="s">
        <v>13</v>
      </c>
      <c r="G199" s="65" t="s">
        <v>108</v>
      </c>
      <c r="H199" s="68" t="s">
        <v>101</v>
      </c>
      <c r="I199" s="42" t="str">
        <f t="shared" si="10"/>
        <v>Main barriers for children with disabilities (CwD)  to access education : Bullying</v>
      </c>
      <c r="J199" s="42" t="str">
        <f t="shared" si="11"/>
        <v>Main barriers for children with disabilities (CwD)  to access education : BullyingPRL</v>
      </c>
      <c r="K199" s="68">
        <v>0</v>
      </c>
      <c r="L199" s="68">
        <v>1.11022302462516E-16</v>
      </c>
      <c r="M199" s="68">
        <v>0</v>
      </c>
      <c r="N199" s="68">
        <v>0.11111111111111099</v>
      </c>
    </row>
    <row r="200" spans="1:14" x14ac:dyDescent="0.35">
      <c r="A200" s="42" t="s">
        <v>263</v>
      </c>
      <c r="B200" s="42" t="s">
        <v>87</v>
      </c>
      <c r="C200" t="s">
        <v>275</v>
      </c>
      <c r="D200" t="s">
        <v>274</v>
      </c>
      <c r="F200" s="87" t="s">
        <v>13</v>
      </c>
      <c r="G200" s="65" t="s">
        <v>108</v>
      </c>
      <c r="H200" s="68" t="s">
        <v>102</v>
      </c>
      <c r="I200" s="42" t="str">
        <f t="shared" si="10"/>
        <v>Main barriers for children with disabilities (CwD)  to access education : Problems with accessing distance learning</v>
      </c>
      <c r="J200" s="42" t="str">
        <f t="shared" si="11"/>
        <v>Main barriers for children with disabilities (CwD)  to access education : Problems with accessing distance learningPRL</v>
      </c>
      <c r="K200" s="68">
        <v>0.16666666666666699</v>
      </c>
      <c r="L200" s="68">
        <v>0.4</v>
      </c>
      <c r="M200" s="68">
        <v>0</v>
      </c>
      <c r="N200" s="68">
        <v>0.11111111111111099</v>
      </c>
    </row>
    <row r="201" spans="1:14" x14ac:dyDescent="0.35">
      <c r="A201" s="42" t="s">
        <v>263</v>
      </c>
      <c r="B201" s="42" t="s">
        <v>87</v>
      </c>
      <c r="C201" t="s">
        <v>275</v>
      </c>
      <c r="D201" t="s">
        <v>274</v>
      </c>
      <c r="F201" s="87" t="s">
        <v>13</v>
      </c>
      <c r="G201" s="65" t="s">
        <v>108</v>
      </c>
      <c r="H201" s="68" t="s">
        <v>103</v>
      </c>
      <c r="I201" s="42" t="str">
        <f t="shared" si="10"/>
        <v>Main barriers for children with disabilities (CwD)  to access education : Social stigma</v>
      </c>
      <c r="J201" s="42" t="str">
        <f t="shared" si="11"/>
        <v>Main barriers for children with disabilities (CwD)  to access education : Social stigmaPRL</v>
      </c>
      <c r="K201" s="68">
        <v>0</v>
      </c>
      <c r="L201" s="68">
        <v>1.11022302462516E-16</v>
      </c>
      <c r="M201" s="68">
        <v>0</v>
      </c>
      <c r="N201" s="68">
        <v>0</v>
      </c>
    </row>
    <row r="202" spans="1:14" x14ac:dyDescent="0.35">
      <c r="A202" s="42" t="s">
        <v>263</v>
      </c>
      <c r="B202" s="42" t="s">
        <v>87</v>
      </c>
      <c r="C202" t="s">
        <v>275</v>
      </c>
      <c r="D202" t="s">
        <v>274</v>
      </c>
      <c r="F202" s="87" t="s">
        <v>13</v>
      </c>
      <c r="G202" s="65" t="s">
        <v>108</v>
      </c>
      <c r="H202" s="68" t="s">
        <v>104</v>
      </c>
      <c r="I202" s="42" t="str">
        <f t="shared" si="10"/>
        <v>Main barriers for children with disabilities (CwD)  to access education : Afraid for child's safety when traveling to school</v>
      </c>
      <c r="J202" s="42" t="str">
        <f t="shared" si="11"/>
        <v>Main barriers for children with disabilities (CwD)  to access education : Afraid for child's safety when traveling to schoolPRL</v>
      </c>
      <c r="K202" s="68">
        <v>0</v>
      </c>
      <c r="L202" s="68">
        <v>1.11022302462516E-16</v>
      </c>
      <c r="M202" s="68">
        <v>0</v>
      </c>
      <c r="N202" s="68">
        <v>0</v>
      </c>
    </row>
    <row r="203" spans="1:14" x14ac:dyDescent="0.35">
      <c r="A203" s="42" t="s">
        <v>263</v>
      </c>
      <c r="B203" s="42" t="s">
        <v>87</v>
      </c>
      <c r="C203" t="s">
        <v>275</v>
      </c>
      <c r="D203" t="s">
        <v>274</v>
      </c>
      <c r="F203" s="87" t="s">
        <v>13</v>
      </c>
      <c r="G203" s="65" t="s">
        <v>108</v>
      </c>
      <c r="H203" s="68" t="s">
        <v>105</v>
      </c>
      <c r="I203" s="42" t="str">
        <f t="shared" si="10"/>
        <v>Main barriers for children with disabilities (CwD)  to access education : Afraid for child's safety while at school</v>
      </c>
      <c r="J203" s="42" t="str">
        <f t="shared" si="11"/>
        <v>Main barriers for children with disabilities (CwD)  to access education : Afraid for child's safety while at schoolPRL</v>
      </c>
      <c r="K203" s="68">
        <v>0.16666666666666699</v>
      </c>
      <c r="L203" s="68">
        <v>1.11022302462516E-16</v>
      </c>
      <c r="M203" s="68">
        <v>0</v>
      </c>
      <c r="N203" s="68">
        <v>0</v>
      </c>
    </row>
    <row r="204" spans="1:14" x14ac:dyDescent="0.35">
      <c r="A204" s="42" t="s">
        <v>263</v>
      </c>
      <c r="B204" s="42" t="s">
        <v>87</v>
      </c>
      <c r="C204" t="s">
        <v>275</v>
      </c>
      <c r="D204" t="s">
        <v>274</v>
      </c>
      <c r="F204" s="87" t="s">
        <v>13</v>
      </c>
      <c r="G204" s="65" t="s">
        <v>108</v>
      </c>
      <c r="H204" s="68" t="s">
        <v>106</v>
      </c>
      <c r="I204" s="42" t="str">
        <f t="shared" si="10"/>
        <v>Main barriers for children with disabilities (CwD)  to access education : Transportation or travel-related constraints</v>
      </c>
      <c r="J204" s="42" t="str">
        <f t="shared" si="11"/>
        <v>Main barriers for children with disabilities (CwD)  to access education : Transportation or travel-related constraintsPRL</v>
      </c>
      <c r="K204" s="68">
        <v>0.16666666666666699</v>
      </c>
      <c r="L204" s="68">
        <v>1.11022302462516E-16</v>
      </c>
      <c r="M204" s="68">
        <v>0.11111111111111099</v>
      </c>
      <c r="N204" s="68">
        <v>0.11111111111111099</v>
      </c>
    </row>
    <row r="205" spans="1:14" x14ac:dyDescent="0.35">
      <c r="A205" s="42" t="s">
        <v>263</v>
      </c>
      <c r="B205" s="42" t="s">
        <v>87</v>
      </c>
      <c r="C205" t="s">
        <v>275</v>
      </c>
      <c r="D205" t="s">
        <v>274</v>
      </c>
      <c r="F205" s="87" t="s">
        <v>13</v>
      </c>
      <c r="G205" s="65" t="s">
        <v>108</v>
      </c>
      <c r="H205" s="68" t="s">
        <v>107</v>
      </c>
      <c r="I205" s="42" t="str">
        <f t="shared" si="10"/>
        <v>Main barriers for children with disabilities (CwD)  to access education : None</v>
      </c>
      <c r="J205" s="42" t="str">
        <f t="shared" si="11"/>
        <v>Main barriers for children with disabilities (CwD)  to access education : NonePRL</v>
      </c>
      <c r="K205" s="68">
        <v>0.5</v>
      </c>
      <c r="L205" s="68">
        <v>0.2</v>
      </c>
      <c r="M205" s="68">
        <v>0.33333333333333298</v>
      </c>
      <c r="N205" s="68">
        <v>0.33333333333333298</v>
      </c>
    </row>
    <row r="206" spans="1:14" x14ac:dyDescent="0.35">
      <c r="A206" s="42" t="s">
        <v>263</v>
      </c>
      <c r="B206" s="42" t="s">
        <v>87</v>
      </c>
      <c r="C206" t="s">
        <v>275</v>
      </c>
      <c r="D206" t="s">
        <v>274</v>
      </c>
      <c r="F206" s="87" t="s">
        <v>13</v>
      </c>
      <c r="G206" s="65" t="s">
        <v>108</v>
      </c>
      <c r="H206" s="68" t="s">
        <v>9</v>
      </c>
      <c r="I206" s="42" t="str">
        <f t="shared" si="10"/>
        <v>Main barriers for children with disabilities (CwD)  to access education : Other</v>
      </c>
      <c r="J206" s="42" t="str">
        <f t="shared" si="11"/>
        <v>Main barriers for children with disabilities (CwD)  to access education : OtherPRL</v>
      </c>
      <c r="K206" s="68">
        <v>0</v>
      </c>
      <c r="L206" s="68">
        <v>1.11022302462516E-16</v>
      </c>
      <c r="M206" s="68">
        <v>0</v>
      </c>
      <c r="N206" s="68">
        <v>0</v>
      </c>
    </row>
    <row r="207" spans="1:14" x14ac:dyDescent="0.35">
      <c r="A207" s="42" t="s">
        <v>263</v>
      </c>
      <c r="B207" s="42" t="s">
        <v>87</v>
      </c>
      <c r="C207" t="s">
        <v>275</v>
      </c>
      <c r="D207" t="s">
        <v>274</v>
      </c>
      <c r="F207" s="87" t="s">
        <v>13</v>
      </c>
      <c r="G207" s="65" t="s">
        <v>108</v>
      </c>
      <c r="H207" s="68" t="s">
        <v>8</v>
      </c>
      <c r="I207" s="42" t="str">
        <f t="shared" si="10"/>
        <v>Main barriers for children with disabilities (CwD)  to access education : Don't know</v>
      </c>
      <c r="J207" s="42" t="str">
        <f t="shared" si="11"/>
        <v>Main barriers for children with disabilities (CwD)  to access education : Don't knowPRL</v>
      </c>
      <c r="K207" s="68">
        <v>0.16666666666666699</v>
      </c>
      <c r="L207" s="68">
        <v>0.4</v>
      </c>
      <c r="M207" s="68">
        <v>0.11111111111111099</v>
      </c>
      <c r="N207" s="68">
        <v>0.11111111111111099</v>
      </c>
    </row>
    <row r="208" spans="1:14" x14ac:dyDescent="0.35">
      <c r="A208" s="42" t="s">
        <v>263</v>
      </c>
      <c r="B208" s="42" t="s">
        <v>87</v>
      </c>
      <c r="C208" t="s">
        <v>275</v>
      </c>
      <c r="D208" t="s">
        <v>274</v>
      </c>
      <c r="F208" s="87" t="s">
        <v>13</v>
      </c>
      <c r="G208" s="65" t="s">
        <v>108</v>
      </c>
      <c r="H208" s="68" t="s">
        <v>7</v>
      </c>
      <c r="I208" s="42" t="str">
        <f t="shared" si="10"/>
        <v>Main barriers for children with disabilities (CwD)  to access education : Decline to answer</v>
      </c>
      <c r="J208" s="42" t="str">
        <f t="shared" si="11"/>
        <v>Main barriers for children with disabilities (CwD)  to access education : Decline to answerPRL</v>
      </c>
      <c r="K208" s="68">
        <v>0</v>
      </c>
      <c r="L208" s="68">
        <v>1.11022302462516E-16</v>
      </c>
      <c r="M208" s="68">
        <v>0</v>
      </c>
      <c r="N208" s="68">
        <v>0</v>
      </c>
    </row>
    <row r="209" spans="1:14" x14ac:dyDescent="0.35">
      <c r="A209" s="42" t="s">
        <v>263</v>
      </c>
      <c r="B209" s="42" t="s">
        <v>87</v>
      </c>
      <c r="C209" s="42" t="s">
        <v>86</v>
      </c>
      <c r="D209" s="42"/>
      <c r="E209" s="42" t="s">
        <v>11</v>
      </c>
      <c r="F209" s="46" t="s">
        <v>12</v>
      </c>
      <c r="G209" s="43" t="s">
        <v>137</v>
      </c>
      <c r="H209" s="50" t="s">
        <v>82</v>
      </c>
      <c r="I209" s="42" t="str">
        <f t="shared" ref="I209:I214" si="12">CONCATENATE(G209,H209)</f>
        <v>Barrier to essential education needs, such as tuition fees, books, etc. preventing to cover them : Access/availability issues</v>
      </c>
      <c r="J209" s="42" t="str">
        <f t="shared" ref="J209:J214" si="13">CONCATENATE(G209,H209,F209)</f>
        <v>Barrier to essential education needs, such as tuition fees, books, etc. preventing to cover them : Access/availability issuesLebanese</v>
      </c>
      <c r="K209" s="68">
        <v>1.5701488074872899E-2</v>
      </c>
      <c r="L209" s="68">
        <v>1.66458469625274E-2</v>
      </c>
      <c r="M209" s="68">
        <v>8.2708340636036895E-2</v>
      </c>
      <c r="N209" s="68">
        <v>3.6140912954162899E-2</v>
      </c>
    </row>
    <row r="210" spans="1:14" x14ac:dyDescent="0.35">
      <c r="A210" s="42" t="s">
        <v>263</v>
      </c>
      <c r="B210" s="42" t="s">
        <v>87</v>
      </c>
      <c r="C210" s="42" t="s">
        <v>86</v>
      </c>
      <c r="D210" s="42"/>
      <c r="E210" s="42" t="s">
        <v>11</v>
      </c>
      <c r="F210" s="46" t="s">
        <v>12</v>
      </c>
      <c r="G210" s="43" t="s">
        <v>137</v>
      </c>
      <c r="H210" s="50" t="s">
        <v>83</v>
      </c>
      <c r="I210" s="42" t="str">
        <f t="shared" si="12"/>
        <v>Barrier to essential education needs, such as tuition fees, books, etc. preventing to cover them : Both</v>
      </c>
      <c r="J210" s="42" t="str">
        <f t="shared" si="13"/>
        <v>Barrier to essential education needs, such as tuition fees, books, etc. preventing to cover them : BothLebanese</v>
      </c>
      <c r="K210" s="68">
        <v>5.77573114494149E-2</v>
      </c>
      <c r="L210" s="68">
        <v>0.12993348467867299</v>
      </c>
      <c r="M210" s="68">
        <v>0.14880613747545701</v>
      </c>
      <c r="N210" s="68">
        <v>7.4987242866884907E-2</v>
      </c>
    </row>
    <row r="211" spans="1:14" x14ac:dyDescent="0.35">
      <c r="A211" s="42" t="s">
        <v>263</v>
      </c>
      <c r="B211" s="42" t="s">
        <v>87</v>
      </c>
      <c r="C211" s="42" t="s">
        <v>86</v>
      </c>
      <c r="D211" s="42"/>
      <c r="E211" s="42" t="s">
        <v>11</v>
      </c>
      <c r="F211" s="46" t="s">
        <v>12</v>
      </c>
      <c r="G211" s="43" t="s">
        <v>137</v>
      </c>
      <c r="H211" s="50" t="s">
        <v>7</v>
      </c>
      <c r="I211" s="42" t="str">
        <f t="shared" si="12"/>
        <v>Barrier to essential education needs, such as tuition fees, books, etc. preventing to cover them : Decline to answer</v>
      </c>
      <c r="J211" s="42" t="str">
        <f t="shared" si="13"/>
        <v>Barrier to essential education needs, such as tuition fees, books, etc. preventing to cover them : Decline to answerLebanese</v>
      </c>
      <c r="M211" s="68">
        <v>8.9529839968980306E-3</v>
      </c>
      <c r="N211" s="68">
        <v>4.3800209246201002E-3</v>
      </c>
    </row>
    <row r="212" spans="1:14" x14ac:dyDescent="0.35">
      <c r="A212" s="42" t="s">
        <v>263</v>
      </c>
      <c r="B212" s="42" t="s">
        <v>87</v>
      </c>
      <c r="C212" s="42" t="s">
        <v>86</v>
      </c>
      <c r="D212" s="42"/>
      <c r="E212" s="42" t="s">
        <v>11</v>
      </c>
      <c r="F212" s="46" t="s">
        <v>12</v>
      </c>
      <c r="G212" s="43" t="s">
        <v>137</v>
      </c>
      <c r="H212" s="50" t="s">
        <v>8</v>
      </c>
      <c r="I212" s="42" t="str">
        <f t="shared" si="12"/>
        <v>Barrier to essential education needs, such as tuition fees, books, etc. preventing to cover them : Don't know</v>
      </c>
      <c r="J212" s="42" t="str">
        <f t="shared" si="13"/>
        <v>Barrier to essential education needs, such as tuition fees, books, etc. preventing to cover them : Don't knowLebanese</v>
      </c>
      <c r="K212" s="68">
        <v>3.5065556114636E-3</v>
      </c>
      <c r="L212" s="68">
        <v>2.4643555388568698E-3</v>
      </c>
    </row>
    <row r="213" spans="1:14" x14ac:dyDescent="0.35">
      <c r="A213" s="42" t="s">
        <v>263</v>
      </c>
      <c r="B213" s="42" t="s">
        <v>87</v>
      </c>
      <c r="C213" s="42" t="s">
        <v>86</v>
      </c>
      <c r="D213" s="42"/>
      <c r="E213" s="42" t="s">
        <v>11</v>
      </c>
      <c r="F213" s="46" t="s">
        <v>12</v>
      </c>
      <c r="G213" s="43" t="s">
        <v>137</v>
      </c>
      <c r="H213" s="50" t="s">
        <v>84</v>
      </c>
      <c r="I213" s="42" t="str">
        <f t="shared" si="12"/>
        <v>Barrier to essential education needs, such as tuition fees, books, etc. preventing to cover them : Financial issues</v>
      </c>
      <c r="J213" s="42" t="str">
        <f t="shared" si="13"/>
        <v>Barrier to essential education needs, such as tuition fees, books, etc. preventing to cover them : Financial issuesLebanese</v>
      </c>
      <c r="K213" s="68">
        <v>0.68967853960900705</v>
      </c>
      <c r="L213" s="68">
        <v>0.56957522877641198</v>
      </c>
      <c r="M213" s="68">
        <v>0.50355929929765098</v>
      </c>
      <c r="N213" s="68">
        <v>0.68938251959105101</v>
      </c>
    </row>
    <row r="214" spans="1:14" x14ac:dyDescent="0.35">
      <c r="A214" s="42" t="s">
        <v>263</v>
      </c>
      <c r="B214" s="42" t="s">
        <v>87</v>
      </c>
      <c r="C214" s="42" t="s">
        <v>86</v>
      </c>
      <c r="D214" s="42"/>
      <c r="E214" s="42" t="s">
        <v>11</v>
      </c>
      <c r="F214" s="46" t="s">
        <v>12</v>
      </c>
      <c r="G214" s="43" t="s">
        <v>137</v>
      </c>
      <c r="H214" s="50" t="s">
        <v>85</v>
      </c>
      <c r="I214" s="42" t="str">
        <f t="shared" si="12"/>
        <v>Barrier to essential education needs, such as tuition fees, books, etc. preventing to cover them : Neither</v>
      </c>
      <c r="J214" s="42" t="str">
        <f t="shared" si="13"/>
        <v>Barrier to essential education needs, such as tuition fees, books, etc. preventing to cover them : NeitherLebanese</v>
      </c>
      <c r="K214" s="68">
        <v>0.233356105255242</v>
      </c>
      <c r="L214" s="68">
        <v>0.28138108404353002</v>
      </c>
      <c r="M214" s="68">
        <v>0.25597323859395699</v>
      </c>
      <c r="N214" s="68">
        <v>0.195109303663281</v>
      </c>
    </row>
    <row r="215" spans="1:14" x14ac:dyDescent="0.35">
      <c r="A215" s="42" t="s">
        <v>263</v>
      </c>
      <c r="B215" s="42" t="s">
        <v>87</v>
      </c>
      <c r="C215" s="42" t="s">
        <v>86</v>
      </c>
      <c r="D215" s="42"/>
      <c r="E215" s="42" t="s">
        <v>11</v>
      </c>
      <c r="F215" s="87" t="s">
        <v>49</v>
      </c>
      <c r="G215" s="43" t="s">
        <v>137</v>
      </c>
      <c r="H215" s="50" t="s">
        <v>82</v>
      </c>
      <c r="I215" s="42" t="str">
        <f t="shared" si="10"/>
        <v>Barrier to essential education needs, such as tuition fees, books, etc. preventing to cover them : Access/availability issues</v>
      </c>
      <c r="J215" s="42" t="str">
        <f t="shared" si="11"/>
        <v>Barrier to essential education needs, such as tuition fees, books, etc. preventing to cover them : Access/availability issuesMigrants</v>
      </c>
      <c r="K215" s="68">
        <v>3.5714285714285698E-2</v>
      </c>
      <c r="L215" s="68">
        <v>2.3809523809523801E-2</v>
      </c>
      <c r="N215" s="68">
        <v>4.1666666666666699E-2</v>
      </c>
    </row>
    <row r="216" spans="1:14" x14ac:dyDescent="0.35">
      <c r="A216" s="42" t="s">
        <v>263</v>
      </c>
      <c r="B216" s="42" t="s">
        <v>87</v>
      </c>
      <c r="C216" s="42" t="s">
        <v>86</v>
      </c>
      <c r="D216" s="42"/>
      <c r="E216" s="42" t="s">
        <v>11</v>
      </c>
      <c r="F216" s="87" t="s">
        <v>49</v>
      </c>
      <c r="G216" s="43" t="s">
        <v>137</v>
      </c>
      <c r="H216" s="50" t="s">
        <v>83</v>
      </c>
      <c r="I216" s="42" t="str">
        <f t="shared" si="10"/>
        <v>Barrier to essential education needs, such as tuition fees, books, etc. preventing to cover them : Both</v>
      </c>
      <c r="J216" s="42" t="str">
        <f t="shared" si="11"/>
        <v>Barrier to essential education needs, such as tuition fees, books, etc. preventing to cover them : BothMigrants</v>
      </c>
      <c r="K216" s="68">
        <v>3.5714285714285698E-2</v>
      </c>
      <c r="L216" s="68">
        <v>0.14285714285714299</v>
      </c>
      <c r="M216" s="68">
        <v>0.16666666666666699</v>
      </c>
      <c r="N216" s="68">
        <v>4.1666666666666699E-2</v>
      </c>
    </row>
    <row r="217" spans="1:14" x14ac:dyDescent="0.35">
      <c r="A217" s="42" t="s">
        <v>263</v>
      </c>
      <c r="B217" s="42" t="s">
        <v>87</v>
      </c>
      <c r="C217" s="42" t="s">
        <v>86</v>
      </c>
      <c r="D217" s="42"/>
      <c r="E217" s="42" t="s">
        <v>11</v>
      </c>
      <c r="F217" s="87" t="s">
        <v>49</v>
      </c>
      <c r="G217" s="43" t="s">
        <v>137</v>
      </c>
      <c r="H217" s="50" t="s">
        <v>7</v>
      </c>
      <c r="I217" s="42" t="str">
        <f t="shared" si="10"/>
        <v>Barrier to essential education needs, such as tuition fees, books, etc. preventing to cover them : Decline to answer</v>
      </c>
      <c r="J217" s="42" t="str">
        <f t="shared" si="11"/>
        <v>Barrier to essential education needs, such as tuition fees, books, etc. preventing to cover them : Decline to answerMigrants</v>
      </c>
    </row>
    <row r="218" spans="1:14" x14ac:dyDescent="0.35">
      <c r="A218" s="42" t="s">
        <v>263</v>
      </c>
      <c r="B218" s="42" t="s">
        <v>87</v>
      </c>
      <c r="C218" s="42" t="s">
        <v>86</v>
      </c>
      <c r="D218" s="42"/>
      <c r="E218" s="42" t="s">
        <v>11</v>
      </c>
      <c r="F218" s="87" t="s">
        <v>49</v>
      </c>
      <c r="G218" s="43" t="s">
        <v>137</v>
      </c>
      <c r="H218" s="50" t="s">
        <v>8</v>
      </c>
      <c r="I218" s="42" t="str">
        <f t="shared" ref="I218:I281" si="14">CONCATENATE(G218,H218)</f>
        <v>Barrier to essential education needs, such as tuition fees, books, etc. preventing to cover them : Don't know</v>
      </c>
      <c r="J218" s="42" t="str">
        <f t="shared" ref="J218:J281" si="15">CONCATENATE(G218,H218,F218)</f>
        <v>Barrier to essential education needs, such as tuition fees, books, etc. preventing to cover them : Don't knowMigrants</v>
      </c>
      <c r="N218" s="68">
        <v>4.1666666666666699E-2</v>
      </c>
    </row>
    <row r="219" spans="1:14" x14ac:dyDescent="0.35">
      <c r="A219" s="42" t="s">
        <v>263</v>
      </c>
      <c r="B219" s="42" t="s">
        <v>87</v>
      </c>
      <c r="C219" s="42" t="s">
        <v>86</v>
      </c>
      <c r="D219" s="42"/>
      <c r="E219" s="42" t="s">
        <v>11</v>
      </c>
      <c r="F219" s="87" t="s">
        <v>49</v>
      </c>
      <c r="G219" s="43" t="s">
        <v>137</v>
      </c>
      <c r="H219" s="50" t="s">
        <v>84</v>
      </c>
      <c r="I219" s="42" t="str">
        <f t="shared" si="14"/>
        <v>Barrier to essential education needs, such as tuition fees, books, etc. preventing to cover them : Financial issues</v>
      </c>
      <c r="J219" s="42" t="str">
        <f t="shared" si="15"/>
        <v>Barrier to essential education needs, such as tuition fees, books, etc. preventing to cover them : Financial issuesMigrants</v>
      </c>
      <c r="K219" s="68">
        <v>0.25</v>
      </c>
      <c r="L219" s="68">
        <v>0.547619047619048</v>
      </c>
      <c r="M219" s="68">
        <v>0.33333333333333298</v>
      </c>
      <c r="N219" s="68">
        <v>0.54166666666666696</v>
      </c>
    </row>
    <row r="220" spans="1:14" x14ac:dyDescent="0.35">
      <c r="A220" s="42" t="s">
        <v>263</v>
      </c>
      <c r="B220" s="42" t="s">
        <v>87</v>
      </c>
      <c r="C220" s="42" t="s">
        <v>86</v>
      </c>
      <c r="D220" s="42"/>
      <c r="E220" s="42" t="s">
        <v>11</v>
      </c>
      <c r="F220" s="87" t="s">
        <v>49</v>
      </c>
      <c r="G220" s="43" t="s">
        <v>137</v>
      </c>
      <c r="H220" s="50" t="s">
        <v>85</v>
      </c>
      <c r="I220" s="42" t="str">
        <f t="shared" si="14"/>
        <v>Barrier to essential education needs, such as tuition fees, books, etc. preventing to cover them : Neither</v>
      </c>
      <c r="J220" s="42" t="str">
        <f t="shared" si="15"/>
        <v>Barrier to essential education needs, such as tuition fees, books, etc. preventing to cover them : NeitherMigrants</v>
      </c>
      <c r="K220" s="68">
        <v>0.67857142857142805</v>
      </c>
      <c r="L220" s="68">
        <v>0.28571428571428598</v>
      </c>
      <c r="M220" s="68">
        <v>0.5</v>
      </c>
      <c r="N220" s="68">
        <v>0.33333333333333298</v>
      </c>
    </row>
    <row r="221" spans="1:14" x14ac:dyDescent="0.35">
      <c r="A221" s="42" t="s">
        <v>263</v>
      </c>
      <c r="B221" s="42" t="s">
        <v>87</v>
      </c>
      <c r="C221" s="42" t="s">
        <v>86</v>
      </c>
      <c r="D221" s="42"/>
      <c r="E221" s="42" t="s">
        <v>11</v>
      </c>
      <c r="F221" s="87" t="s">
        <v>13</v>
      </c>
      <c r="G221" s="43" t="s">
        <v>137</v>
      </c>
      <c r="H221" s="50" t="s">
        <v>82</v>
      </c>
      <c r="I221" s="42" t="str">
        <f t="shared" si="14"/>
        <v>Barrier to essential education needs, such as tuition fees, books, etc. preventing to cover them : Access/availability issues</v>
      </c>
      <c r="J221" s="42" t="str">
        <f t="shared" si="15"/>
        <v>Barrier to essential education needs, such as tuition fees, books, etc. preventing to cover them : Access/availability issuesPRL</v>
      </c>
      <c r="K221" s="68">
        <v>2.1739130434782601E-2</v>
      </c>
      <c r="L221" s="68">
        <v>4.2553191489361701E-2</v>
      </c>
      <c r="M221" s="68">
        <v>0.05</v>
      </c>
      <c r="N221" s="68">
        <v>3.5087719298245598E-2</v>
      </c>
    </row>
    <row r="222" spans="1:14" x14ac:dyDescent="0.35">
      <c r="A222" s="42" t="s">
        <v>263</v>
      </c>
      <c r="B222" s="42" t="s">
        <v>87</v>
      </c>
      <c r="C222" s="42" t="s">
        <v>86</v>
      </c>
      <c r="D222" s="42"/>
      <c r="E222" s="42" t="s">
        <v>11</v>
      </c>
      <c r="F222" s="87" t="s">
        <v>13</v>
      </c>
      <c r="G222" s="43" t="s">
        <v>137</v>
      </c>
      <c r="H222" s="50" t="s">
        <v>83</v>
      </c>
      <c r="I222" s="42" t="str">
        <f t="shared" si="14"/>
        <v>Barrier to essential education needs, such as tuition fees, books, etc. preventing to cover them : Both</v>
      </c>
      <c r="J222" s="42" t="str">
        <f t="shared" si="15"/>
        <v>Barrier to essential education needs, such as tuition fees, books, etc. preventing to cover them : BothPRL</v>
      </c>
      <c r="K222" s="68">
        <v>4.3478260869565202E-2</v>
      </c>
      <c r="L222" s="68">
        <v>0.117021276595745</v>
      </c>
      <c r="M222" s="68">
        <v>0.15</v>
      </c>
      <c r="N222" s="68">
        <v>7.0175438596491196E-2</v>
      </c>
    </row>
    <row r="223" spans="1:14" x14ac:dyDescent="0.35">
      <c r="A223" s="42" t="s">
        <v>263</v>
      </c>
      <c r="B223" s="42" t="s">
        <v>87</v>
      </c>
      <c r="C223" s="42" t="s">
        <v>86</v>
      </c>
      <c r="D223" s="42"/>
      <c r="E223" s="42" t="s">
        <v>11</v>
      </c>
      <c r="F223" s="87" t="s">
        <v>13</v>
      </c>
      <c r="G223" s="43" t="s">
        <v>137</v>
      </c>
      <c r="H223" s="50" t="s">
        <v>7</v>
      </c>
      <c r="I223" s="42" t="str">
        <f t="shared" si="14"/>
        <v>Barrier to essential education needs, such as tuition fees, books, etc. preventing to cover them : Decline to answer</v>
      </c>
      <c r="J223" s="42" t="str">
        <f t="shared" si="15"/>
        <v>Barrier to essential education needs, such as tuition fees, books, etc. preventing to cover them : Decline to answerPRL</v>
      </c>
      <c r="M223" s="68">
        <v>8.3333333333333297E-3</v>
      </c>
    </row>
    <row r="224" spans="1:14" x14ac:dyDescent="0.35">
      <c r="A224" s="42" t="s">
        <v>263</v>
      </c>
      <c r="B224" s="42" t="s">
        <v>87</v>
      </c>
      <c r="C224" s="42" t="s">
        <v>86</v>
      </c>
      <c r="D224" s="42"/>
      <c r="E224" s="42" t="s">
        <v>11</v>
      </c>
      <c r="F224" s="87" t="s">
        <v>13</v>
      </c>
      <c r="G224" s="43" t="s">
        <v>137</v>
      </c>
      <c r="H224" s="50" t="s">
        <v>8</v>
      </c>
      <c r="I224" s="42" t="str">
        <f t="shared" si="14"/>
        <v>Barrier to essential education needs, such as tuition fees, books, etc. preventing to cover them : Don't know</v>
      </c>
      <c r="J224" s="42" t="str">
        <f t="shared" si="15"/>
        <v>Barrier to essential education needs, such as tuition fees, books, etc. preventing to cover them : Don't knowPRL</v>
      </c>
      <c r="L224" s="68">
        <v>1.0638297872340399E-2</v>
      </c>
    </row>
    <row r="225" spans="1:14" x14ac:dyDescent="0.35">
      <c r="A225" s="42" t="s">
        <v>263</v>
      </c>
      <c r="B225" s="42" t="s">
        <v>87</v>
      </c>
      <c r="C225" s="42" t="s">
        <v>86</v>
      </c>
      <c r="D225" s="42"/>
      <c r="E225" s="42" t="s">
        <v>11</v>
      </c>
      <c r="F225" s="87" t="s">
        <v>13</v>
      </c>
      <c r="G225" s="43" t="s">
        <v>137</v>
      </c>
      <c r="H225" s="50" t="s">
        <v>84</v>
      </c>
      <c r="I225" s="42" t="str">
        <f t="shared" si="14"/>
        <v>Barrier to essential education needs, such as tuition fees, books, etc. preventing to cover them : Financial issues</v>
      </c>
      <c r="J225" s="42" t="str">
        <f t="shared" si="15"/>
        <v>Barrier to essential education needs, such as tuition fees, books, etc. preventing to cover them : Financial issuesPRL</v>
      </c>
      <c r="K225" s="68">
        <v>0.57608695652173902</v>
      </c>
      <c r="L225" s="68">
        <v>0.54255319148936199</v>
      </c>
      <c r="M225" s="68">
        <v>0.4</v>
      </c>
      <c r="N225" s="68">
        <v>0.56140350877193002</v>
      </c>
    </row>
    <row r="226" spans="1:14" x14ac:dyDescent="0.35">
      <c r="A226" s="42" t="s">
        <v>263</v>
      </c>
      <c r="B226" s="42" t="s">
        <v>87</v>
      </c>
      <c r="C226" s="42" t="s">
        <v>86</v>
      </c>
      <c r="D226" s="42"/>
      <c r="E226" s="42" t="s">
        <v>11</v>
      </c>
      <c r="F226" s="87" t="s">
        <v>13</v>
      </c>
      <c r="G226" s="43" t="s">
        <v>137</v>
      </c>
      <c r="H226" s="50" t="s">
        <v>85</v>
      </c>
      <c r="I226" s="42" t="str">
        <f t="shared" si="14"/>
        <v>Barrier to essential education needs, such as tuition fees, books, etc. preventing to cover them : Neither</v>
      </c>
      <c r="J226" s="42" t="str">
        <f t="shared" si="15"/>
        <v>Barrier to essential education needs, such as tuition fees, books, etc. preventing to cover them : NeitherPRL</v>
      </c>
      <c r="K226" s="68">
        <v>0.35869565217391303</v>
      </c>
      <c r="L226" s="68">
        <v>0.28723404255319102</v>
      </c>
      <c r="M226" s="68">
        <v>0.391666666666667</v>
      </c>
      <c r="N226" s="68">
        <v>0.33333333333333298</v>
      </c>
    </row>
    <row r="227" spans="1:14" x14ac:dyDescent="0.35">
      <c r="A227" s="42" t="s">
        <v>263</v>
      </c>
      <c r="B227" s="42" t="s">
        <v>87</v>
      </c>
      <c r="C227" s="42" t="s">
        <v>86</v>
      </c>
      <c r="D227" s="42"/>
      <c r="E227" s="42" t="s">
        <v>11</v>
      </c>
      <c r="F227" s="87" t="s">
        <v>12</v>
      </c>
      <c r="G227" s="43" t="s">
        <v>149</v>
      </c>
      <c r="H227" s="50" t="s">
        <v>7</v>
      </c>
      <c r="I227" s="42" t="str">
        <f t="shared" si="14"/>
        <v>Households' total expenditure during the 2020-2021 school year spent on education-related expenses : Decline to answer</v>
      </c>
      <c r="J227" s="42" t="str">
        <f t="shared" si="15"/>
        <v>Households' total expenditure during the 2020-2021 school year spent on education-related expenses : Decline to answerLebanese</v>
      </c>
      <c r="K227" s="50">
        <v>8.6509611899245695E-3</v>
      </c>
      <c r="M227" s="50">
        <v>6.5969122658015196E-3</v>
      </c>
      <c r="N227" s="50">
        <v>6.3238164041818801E-3</v>
      </c>
    </row>
    <row r="228" spans="1:14" x14ac:dyDescent="0.35">
      <c r="A228" s="42" t="s">
        <v>263</v>
      </c>
      <c r="B228" s="42" t="s">
        <v>87</v>
      </c>
      <c r="C228" s="42" t="s">
        <v>86</v>
      </c>
      <c r="D228" s="42"/>
      <c r="E228" s="42" t="s">
        <v>11</v>
      </c>
      <c r="F228" s="87" t="s">
        <v>12</v>
      </c>
      <c r="G228" s="43" t="s">
        <v>149</v>
      </c>
      <c r="H228" s="50" t="s">
        <v>8</v>
      </c>
      <c r="I228" s="42" t="str">
        <f t="shared" si="14"/>
        <v>Households' total expenditure during the 2020-2021 school year spent on education-related expenses : Don't know</v>
      </c>
      <c r="J228" s="42" t="str">
        <f t="shared" si="15"/>
        <v>Households' total expenditure during the 2020-2021 school year spent on education-related expenses : Don't knowLebanese</v>
      </c>
      <c r="K228" s="50">
        <v>2.2446306218526502E-2</v>
      </c>
      <c r="L228" s="50">
        <v>2.5849934068798298E-2</v>
      </c>
      <c r="M228" s="50">
        <v>1.3746849098748799E-2</v>
      </c>
      <c r="N228" s="50">
        <v>1.26476328083638E-2</v>
      </c>
    </row>
    <row r="229" spans="1:14" x14ac:dyDescent="0.35">
      <c r="A229" s="42" t="s">
        <v>263</v>
      </c>
      <c r="B229" s="42" t="s">
        <v>87</v>
      </c>
      <c r="C229" s="42" t="s">
        <v>86</v>
      </c>
      <c r="D229" s="42"/>
      <c r="E229" s="42" t="s">
        <v>11</v>
      </c>
      <c r="F229" s="87" t="s">
        <v>12</v>
      </c>
      <c r="G229" s="43" t="s">
        <v>149</v>
      </c>
      <c r="H229" s="50" t="s">
        <v>65</v>
      </c>
      <c r="I229" s="42" t="str">
        <f t="shared" si="14"/>
        <v>Households' total expenditure during the 2020-2021 school year spent on education-related expenses : No</v>
      </c>
      <c r="J229" s="42" t="str">
        <f t="shared" si="15"/>
        <v>Households' total expenditure during the 2020-2021 school year spent on education-related expenses : NoLebanese</v>
      </c>
      <c r="K229" s="50">
        <v>0.24369884496705299</v>
      </c>
      <c r="L229" s="50">
        <v>0.21163845536880899</v>
      </c>
      <c r="M229" s="50">
        <v>0.35353270158553401</v>
      </c>
      <c r="N229" s="50">
        <v>0.382528581188324</v>
      </c>
    </row>
    <row r="230" spans="1:14" x14ac:dyDescent="0.35">
      <c r="A230" s="42" t="s">
        <v>263</v>
      </c>
      <c r="B230" s="42" t="s">
        <v>87</v>
      </c>
      <c r="C230" s="42" t="s">
        <v>86</v>
      </c>
      <c r="D230" s="42"/>
      <c r="E230" s="42" t="s">
        <v>11</v>
      </c>
      <c r="F230" s="87" t="s">
        <v>12</v>
      </c>
      <c r="G230" s="43" t="s">
        <v>149</v>
      </c>
      <c r="H230" s="50" t="s">
        <v>66</v>
      </c>
      <c r="I230" s="42" t="str">
        <f t="shared" si="14"/>
        <v>Households' total expenditure during the 2020-2021 school year spent on education-related expenses : Yes</v>
      </c>
      <c r="J230" s="42" t="str">
        <f t="shared" si="15"/>
        <v>Households' total expenditure during the 2020-2021 school year spent on education-related expenses : YesLebanese</v>
      </c>
      <c r="K230" s="50">
        <v>0.72520388762449595</v>
      </c>
      <c r="L230" s="50">
        <v>0.76251161056239303</v>
      </c>
      <c r="M230" s="50">
        <v>0.62612353704991597</v>
      </c>
      <c r="N230" s="50">
        <v>0.59849996959912999</v>
      </c>
    </row>
    <row r="231" spans="1:14" x14ac:dyDescent="0.35">
      <c r="A231" s="42" t="s">
        <v>263</v>
      </c>
      <c r="B231" s="42" t="s">
        <v>87</v>
      </c>
      <c r="C231" s="42" t="s">
        <v>86</v>
      </c>
      <c r="D231" s="42"/>
      <c r="E231" s="42" t="s">
        <v>11</v>
      </c>
      <c r="F231" s="87" t="s">
        <v>49</v>
      </c>
      <c r="G231" s="43" t="s">
        <v>149</v>
      </c>
      <c r="H231" s="50" t="s">
        <v>7</v>
      </c>
      <c r="I231" s="42" t="str">
        <f t="shared" si="14"/>
        <v>Households' total expenditure during the 2020-2021 school year spent on education-related expenses : Decline to answer</v>
      </c>
      <c r="J231" s="42" t="str">
        <f t="shared" si="15"/>
        <v>Households' total expenditure during the 2020-2021 school year spent on education-related expenses : Decline to answerMigrants</v>
      </c>
    </row>
    <row r="232" spans="1:14" x14ac:dyDescent="0.35">
      <c r="A232" s="42" t="s">
        <v>263</v>
      </c>
      <c r="B232" s="42" t="s">
        <v>87</v>
      </c>
      <c r="C232" s="42" t="s">
        <v>86</v>
      </c>
      <c r="D232" s="42"/>
      <c r="E232" s="42" t="s">
        <v>11</v>
      </c>
      <c r="F232" s="87" t="s">
        <v>49</v>
      </c>
      <c r="G232" s="43" t="s">
        <v>149</v>
      </c>
      <c r="H232" s="50" t="s">
        <v>8</v>
      </c>
      <c r="I232" s="42" t="str">
        <f t="shared" si="14"/>
        <v>Households' total expenditure during the 2020-2021 school year spent on education-related expenses : Don't know</v>
      </c>
      <c r="J232" s="42" t="str">
        <f t="shared" si="15"/>
        <v>Households' total expenditure during the 2020-2021 school year spent on education-related expenses : Don't knowMigrants</v>
      </c>
      <c r="K232" s="50">
        <v>3.5714285714285698E-2</v>
      </c>
      <c r="M232" s="50">
        <v>0.25</v>
      </c>
      <c r="N232" s="50">
        <v>4.1666666666666699E-2</v>
      </c>
    </row>
    <row r="233" spans="1:14" x14ac:dyDescent="0.35">
      <c r="A233" s="42" t="s">
        <v>263</v>
      </c>
      <c r="B233" s="42" t="s">
        <v>87</v>
      </c>
      <c r="C233" s="42" t="s">
        <v>86</v>
      </c>
      <c r="D233" s="42"/>
      <c r="E233" s="42" t="s">
        <v>11</v>
      </c>
      <c r="F233" s="87" t="s">
        <v>49</v>
      </c>
      <c r="G233" s="43" t="s">
        <v>149</v>
      </c>
      <c r="H233" s="50" t="s">
        <v>65</v>
      </c>
      <c r="I233" s="42" t="str">
        <f t="shared" si="14"/>
        <v>Households' total expenditure during the 2020-2021 school year spent on education-related expenses : No</v>
      </c>
      <c r="J233" s="42" t="str">
        <f t="shared" si="15"/>
        <v>Households' total expenditure during the 2020-2021 school year spent on education-related expenses : NoMigrants</v>
      </c>
      <c r="K233" s="50">
        <v>0.57142857142857095</v>
      </c>
      <c r="L233" s="50">
        <v>0.476190476190476</v>
      </c>
      <c r="M233" s="50">
        <v>0.41666666666666702</v>
      </c>
      <c r="N233" s="50">
        <v>0.625</v>
      </c>
    </row>
    <row r="234" spans="1:14" x14ac:dyDescent="0.35">
      <c r="A234" s="42" t="s">
        <v>263</v>
      </c>
      <c r="B234" s="42" t="s">
        <v>87</v>
      </c>
      <c r="C234" s="42" t="s">
        <v>86</v>
      </c>
      <c r="D234" s="42"/>
      <c r="E234" s="42" t="s">
        <v>11</v>
      </c>
      <c r="F234" s="87" t="s">
        <v>49</v>
      </c>
      <c r="G234" s="43" t="s">
        <v>149</v>
      </c>
      <c r="H234" s="50" t="s">
        <v>66</v>
      </c>
      <c r="I234" s="42" t="str">
        <f t="shared" si="14"/>
        <v>Households' total expenditure during the 2020-2021 school year spent on education-related expenses : Yes</v>
      </c>
      <c r="J234" s="42" t="str">
        <f t="shared" si="15"/>
        <v>Households' total expenditure during the 2020-2021 school year spent on education-related expenses : YesMigrants</v>
      </c>
      <c r="K234" s="50">
        <v>0.39285714285714302</v>
      </c>
      <c r="L234" s="50">
        <v>0.52380952380952395</v>
      </c>
      <c r="M234" s="50">
        <v>0.33333333333333298</v>
      </c>
      <c r="N234" s="50">
        <v>0.33333333333333298</v>
      </c>
    </row>
    <row r="235" spans="1:14" x14ac:dyDescent="0.35">
      <c r="A235" s="42" t="s">
        <v>263</v>
      </c>
      <c r="B235" s="42" t="s">
        <v>87</v>
      </c>
      <c r="C235" s="42" t="s">
        <v>86</v>
      </c>
      <c r="D235" s="42"/>
      <c r="E235" s="42" t="s">
        <v>11</v>
      </c>
      <c r="F235" s="87" t="s">
        <v>13</v>
      </c>
      <c r="G235" s="43" t="s">
        <v>149</v>
      </c>
      <c r="H235" s="50" t="s">
        <v>7</v>
      </c>
      <c r="I235" s="42" t="str">
        <f t="shared" si="14"/>
        <v>Households' total expenditure during the 2020-2021 school year spent on education-related expenses : Decline to answer</v>
      </c>
      <c r="J235" s="42" t="str">
        <f t="shared" si="15"/>
        <v>Households' total expenditure during the 2020-2021 school year spent on education-related expenses : Decline to answerPRL</v>
      </c>
      <c r="L235" s="50">
        <v>1.0638297872340399E-2</v>
      </c>
      <c r="N235" s="50">
        <v>7.0175438596491196E-2</v>
      </c>
    </row>
    <row r="236" spans="1:14" x14ac:dyDescent="0.35">
      <c r="A236" s="42" t="s">
        <v>263</v>
      </c>
      <c r="B236" s="42" t="s">
        <v>87</v>
      </c>
      <c r="C236" s="42" t="s">
        <v>86</v>
      </c>
      <c r="D236" s="42"/>
      <c r="E236" s="42" t="s">
        <v>11</v>
      </c>
      <c r="F236" s="87" t="s">
        <v>13</v>
      </c>
      <c r="G236" s="43" t="s">
        <v>149</v>
      </c>
      <c r="H236" s="50" t="s">
        <v>8</v>
      </c>
      <c r="I236" s="42" t="str">
        <f t="shared" si="14"/>
        <v>Households' total expenditure during the 2020-2021 school year spent on education-related expenses : Don't know</v>
      </c>
      <c r="J236" s="42" t="str">
        <f t="shared" si="15"/>
        <v>Households' total expenditure during the 2020-2021 school year spent on education-related expenses : Don't knowPRL</v>
      </c>
      <c r="K236" s="50">
        <v>4.3478260869565202E-2</v>
      </c>
      <c r="L236" s="50">
        <v>2.1276595744680899E-2</v>
      </c>
      <c r="M236" s="50">
        <v>7.4999999999999997E-2</v>
      </c>
      <c r="N236" s="50">
        <v>1.7543859649122799E-2</v>
      </c>
    </row>
    <row r="237" spans="1:14" x14ac:dyDescent="0.35">
      <c r="A237" s="42" t="s">
        <v>263</v>
      </c>
      <c r="B237" s="42" t="s">
        <v>87</v>
      </c>
      <c r="C237" s="42" t="s">
        <v>86</v>
      </c>
      <c r="D237" s="42"/>
      <c r="E237" s="42" t="s">
        <v>11</v>
      </c>
      <c r="F237" s="87" t="s">
        <v>13</v>
      </c>
      <c r="G237" s="43" t="s">
        <v>149</v>
      </c>
      <c r="H237" s="50" t="s">
        <v>65</v>
      </c>
      <c r="I237" s="42" t="str">
        <f t="shared" si="14"/>
        <v>Households' total expenditure during the 2020-2021 school year spent on education-related expenses : No</v>
      </c>
      <c r="J237" s="42" t="str">
        <f t="shared" si="15"/>
        <v>Households' total expenditure during the 2020-2021 school year spent on education-related expenses : NoPRL</v>
      </c>
      <c r="K237" s="50">
        <v>0.38043478260869601</v>
      </c>
      <c r="L237" s="50">
        <v>0.340425531914894</v>
      </c>
      <c r="M237" s="50">
        <v>0.41666666666666702</v>
      </c>
      <c r="N237" s="50">
        <v>0.49122807017543901</v>
      </c>
    </row>
    <row r="238" spans="1:14" x14ac:dyDescent="0.35">
      <c r="A238" s="42" t="s">
        <v>263</v>
      </c>
      <c r="B238" s="42" t="s">
        <v>87</v>
      </c>
      <c r="C238" s="42" t="s">
        <v>86</v>
      </c>
      <c r="D238" s="42"/>
      <c r="E238" s="42" t="s">
        <v>11</v>
      </c>
      <c r="F238" s="87" t="s">
        <v>13</v>
      </c>
      <c r="G238" s="43" t="s">
        <v>149</v>
      </c>
      <c r="H238" s="50" t="s">
        <v>66</v>
      </c>
      <c r="I238" s="42" t="str">
        <f t="shared" si="14"/>
        <v>Households' total expenditure during the 2020-2021 school year spent on education-related expenses : Yes</v>
      </c>
      <c r="J238" s="42" t="str">
        <f t="shared" si="15"/>
        <v>Households' total expenditure during the 2020-2021 school year spent on education-related expenses : YesPRL</v>
      </c>
      <c r="K238" s="50">
        <v>0.57608695652173902</v>
      </c>
      <c r="L238" s="50">
        <v>0.62765957446808496</v>
      </c>
      <c r="M238" s="50">
        <v>0.50833333333333297</v>
      </c>
      <c r="N238" s="50">
        <v>0.42105263157894701</v>
      </c>
    </row>
    <row r="239" spans="1:14" x14ac:dyDescent="0.35">
      <c r="A239" s="42" t="s">
        <v>263</v>
      </c>
      <c r="B239" s="42" t="s">
        <v>87</v>
      </c>
      <c r="C239" s="42" t="s">
        <v>86</v>
      </c>
      <c r="D239" s="42"/>
      <c r="E239" s="42" t="s">
        <v>11</v>
      </c>
      <c r="F239" s="46" t="s">
        <v>12</v>
      </c>
      <c r="G239" s="42" t="s">
        <v>145</v>
      </c>
      <c r="H239" s="65" t="s">
        <v>81</v>
      </c>
      <c r="I239" s="42" t="str">
        <f t="shared" si="14"/>
        <v>Household expenditure spent on education-related expenses (e.g. tuition, fees, transportation, etc. and including expenditures before the school year started) : Average</v>
      </c>
      <c r="J239" s="42" t="str">
        <f t="shared" si="15"/>
        <v>Household expenditure spent on education-related expenses (e.g. tuition, fees, transportation, etc. and including expenditures before the school year started) : AverageLebanese</v>
      </c>
      <c r="K239" s="101">
        <f>23.1088674909412/100</f>
        <v>0.23108867490941201</v>
      </c>
      <c r="L239" s="101">
        <f>27.1991076563987/100</f>
        <v>0.27199107656398697</v>
      </c>
      <c r="M239" s="101">
        <f>25.8749442968498/100</f>
        <v>0.258749442968498</v>
      </c>
      <c r="N239" s="101">
        <f>19.9166666666667/100</f>
        <v>0.19916666666666699</v>
      </c>
    </row>
    <row r="240" spans="1:14" x14ac:dyDescent="0.35">
      <c r="A240" s="42" t="s">
        <v>263</v>
      </c>
      <c r="B240" s="42" t="s">
        <v>87</v>
      </c>
      <c r="C240" s="42" t="s">
        <v>86</v>
      </c>
      <c r="D240" s="42"/>
      <c r="E240" s="42" t="s">
        <v>11</v>
      </c>
      <c r="F240" s="46" t="s">
        <v>49</v>
      </c>
      <c r="G240" s="42" t="s">
        <v>145</v>
      </c>
      <c r="H240" s="65" t="s">
        <v>81</v>
      </c>
      <c r="I240" s="42" t="str">
        <f t="shared" si="14"/>
        <v>Household expenditure spent on education-related expenses (e.g. tuition, fees, transportation, etc. and including expenditures before the school year started) : Average</v>
      </c>
      <c r="J240" s="42" t="str">
        <f t="shared" si="15"/>
        <v>Household expenditure spent on education-related expenses (e.g. tuition, fees, transportation, etc. and including expenditures before the school year started) : AverageMigrants</v>
      </c>
      <c r="K240" s="101">
        <f>26.622641509434/100</f>
        <v>0.26622641509434003</v>
      </c>
      <c r="L240" s="101">
        <f>22.9661016949153/100</f>
        <v>0.22966101694915297</v>
      </c>
      <c r="M240" s="101">
        <f>26.0327868852459/100</f>
        <v>0.26032786885245901</v>
      </c>
      <c r="N240" s="101">
        <f>20.4729341782273/100</f>
        <v>0.20472934178227301</v>
      </c>
    </row>
    <row r="241" spans="1:14" x14ac:dyDescent="0.35">
      <c r="A241" s="42" t="s">
        <v>263</v>
      </c>
      <c r="B241" s="42" t="s">
        <v>87</v>
      </c>
      <c r="C241" s="42" t="s">
        <v>86</v>
      </c>
      <c r="D241" s="42"/>
      <c r="E241" s="42" t="s">
        <v>11</v>
      </c>
      <c r="F241" s="46" t="s">
        <v>13</v>
      </c>
      <c r="G241" s="42" t="s">
        <v>145</v>
      </c>
      <c r="H241" s="65" t="s">
        <v>81</v>
      </c>
      <c r="I241" s="42" t="str">
        <f t="shared" si="14"/>
        <v>Household expenditure spent on education-related expenses (e.g. tuition, fees, transportation, etc. and including expenditures before the school year started) : Average</v>
      </c>
      <c r="J241" s="42" t="str">
        <f t="shared" si="15"/>
        <v>Household expenditure spent on education-related expenses (e.g. tuition, fees, transportation, etc. and including expenditures before the school year started) : AveragePRL</v>
      </c>
      <c r="K241" s="101">
        <f>10.9090909090909/100</f>
        <v>0.10909090909090899</v>
      </c>
      <c r="L241" s="101">
        <f>24.0909090909091/100</f>
        <v>0.24090909090909102</v>
      </c>
      <c r="M241" s="101">
        <f>33.75/100</f>
        <v>0.33750000000000002</v>
      </c>
      <c r="N241" s="102"/>
    </row>
    <row r="242" spans="1:14" x14ac:dyDescent="0.35">
      <c r="A242" s="42" t="s">
        <v>263</v>
      </c>
      <c r="B242" s="42" t="s">
        <v>87</v>
      </c>
      <c r="C242" s="87" t="s">
        <v>278</v>
      </c>
      <c r="E242" s="42" t="s">
        <v>11</v>
      </c>
      <c r="F242" s="87" t="s">
        <v>12</v>
      </c>
      <c r="G242" s="43" t="s">
        <v>88</v>
      </c>
      <c r="H242" s="68" t="s">
        <v>89</v>
      </c>
      <c r="I242" s="42" t="str">
        <f t="shared" si="14"/>
        <v>HH adaptation to new or increased barriers to accessing education (2020-2021 school year) : No adaptations made</v>
      </c>
      <c r="J242" s="42" t="str">
        <f t="shared" si="15"/>
        <v>HH adaptation to new or increased barriers to accessing education (2020-2021 school year) : No adaptations madeLebanese</v>
      </c>
      <c r="K242" s="68">
        <v>0.77425233898424894</v>
      </c>
      <c r="L242" s="68">
        <v>0.72320902608609605</v>
      </c>
      <c r="M242" s="68">
        <v>0.72185879894956195</v>
      </c>
      <c r="N242" s="68">
        <v>0.66911204006267599</v>
      </c>
    </row>
    <row r="243" spans="1:14" x14ac:dyDescent="0.35">
      <c r="A243" s="42" t="s">
        <v>263</v>
      </c>
      <c r="B243" s="42" t="s">
        <v>87</v>
      </c>
      <c r="C243" s="87" t="s">
        <v>278</v>
      </c>
      <c r="E243" s="42" t="s">
        <v>11</v>
      </c>
      <c r="F243" s="87" t="s">
        <v>12</v>
      </c>
      <c r="G243" s="43" t="s">
        <v>88</v>
      </c>
      <c r="H243" s="68" t="s">
        <v>90</v>
      </c>
      <c r="I243" s="42" t="str">
        <f t="shared" si="14"/>
        <v>HH adaptation to new or increased barriers to accessing education (2020-2021 school year) : Changed schools on account of affordability (e.g. shifted from private to public)</v>
      </c>
      <c r="J243" s="42" t="str">
        <f t="shared" si="15"/>
        <v>HH adaptation to new or increased barriers to accessing education (2020-2021 school year) : Changed schools on account of affordability (e.g. shifted from private to public)Lebanese</v>
      </c>
      <c r="K243" s="68">
        <v>9.7194444688528503E-2</v>
      </c>
      <c r="L243" s="68">
        <v>0.145780250370106</v>
      </c>
      <c r="M243" s="68">
        <v>0.171747765387047</v>
      </c>
      <c r="N243" s="68">
        <v>0.221067610343225</v>
      </c>
    </row>
    <row r="244" spans="1:14" x14ac:dyDescent="0.35">
      <c r="A244" s="42" t="s">
        <v>263</v>
      </c>
      <c r="B244" s="42" t="s">
        <v>87</v>
      </c>
      <c r="C244" s="87" t="s">
        <v>278</v>
      </c>
      <c r="E244" s="42" t="s">
        <v>11</v>
      </c>
      <c r="F244" s="87" t="s">
        <v>12</v>
      </c>
      <c r="G244" s="43" t="s">
        <v>88</v>
      </c>
      <c r="H244" s="68" t="s">
        <v>91</v>
      </c>
      <c r="I244" s="42" t="str">
        <f t="shared" si="14"/>
        <v>HH adaptation to new or increased barriers to accessing education (2020-2021 school year) : Changed schools on account of protection concerns</v>
      </c>
      <c r="J244" s="42" t="str">
        <f t="shared" si="15"/>
        <v>HH adaptation to new or increased barriers to accessing education (2020-2021 school year) : Changed schools on account of protection concernsLebanese</v>
      </c>
      <c r="K244" s="68">
        <v>6.2342084863907599E-3</v>
      </c>
      <c r="L244" s="68">
        <v>1.17581584577036E-3</v>
      </c>
      <c r="M244" s="68">
        <v>2.5653876113804298E-2</v>
      </c>
      <c r="N244" s="68">
        <v>1.11022302462516E-16</v>
      </c>
    </row>
    <row r="245" spans="1:14" x14ac:dyDescent="0.35">
      <c r="A245" s="42" t="s">
        <v>263</v>
      </c>
      <c r="B245" s="42" t="s">
        <v>87</v>
      </c>
      <c r="C245" s="87" t="s">
        <v>278</v>
      </c>
      <c r="E245" s="42" t="s">
        <v>11</v>
      </c>
      <c r="F245" s="87" t="s">
        <v>12</v>
      </c>
      <c r="G245" s="43" t="s">
        <v>88</v>
      </c>
      <c r="H245" s="68" t="s">
        <v>92</v>
      </c>
      <c r="I245" s="42" t="str">
        <f t="shared" si="14"/>
        <v>HH adaptation to new or increased barriers to accessing education (2020-2021 school year) : Changed schools due to quality concerns</v>
      </c>
      <c r="J245" s="42" t="str">
        <f t="shared" si="15"/>
        <v>HH adaptation to new or increased barriers to accessing education (2020-2021 school year) : Changed schools due to quality concernsLebanese</v>
      </c>
      <c r="K245" s="68">
        <v>9.24817556165098E-3</v>
      </c>
      <c r="L245" s="68">
        <v>5.2066349446469396E-3</v>
      </c>
      <c r="M245" s="68">
        <v>1.53520793599546E-2</v>
      </c>
      <c r="N245" s="68">
        <v>2.0950574332677802E-3</v>
      </c>
    </row>
    <row r="246" spans="1:14" x14ac:dyDescent="0.35">
      <c r="A246" s="42" t="s">
        <v>263</v>
      </c>
      <c r="B246" s="42" t="s">
        <v>87</v>
      </c>
      <c r="C246" s="87" t="s">
        <v>278</v>
      </c>
      <c r="E246" s="42" t="s">
        <v>11</v>
      </c>
      <c r="F246" s="87" t="s">
        <v>12</v>
      </c>
      <c r="G246" s="43" t="s">
        <v>88</v>
      </c>
      <c r="H246" s="68" t="s">
        <v>93</v>
      </c>
      <c r="I246" s="42" t="str">
        <f t="shared" si="14"/>
        <v>HH adaptation to new or increased barriers to accessing education (2020-2021 school year) : Changed from a formal school to an informal learning arrangement</v>
      </c>
      <c r="J246" s="42" t="str">
        <f t="shared" si="15"/>
        <v>HH adaptation to new or increased barriers to accessing education (2020-2021 school year) : Changed from a formal school to an informal learning arrangementLebanese</v>
      </c>
      <c r="K246" s="68">
        <v>2.3581266356624501E-2</v>
      </c>
      <c r="L246" s="68">
        <v>1.17581584577036E-3</v>
      </c>
      <c r="M246" s="68">
        <v>2.2094497738825599E-2</v>
      </c>
      <c r="N246" s="68">
        <v>6.8159220985475402E-3</v>
      </c>
    </row>
    <row r="247" spans="1:14" x14ac:dyDescent="0.35">
      <c r="A247" s="42" t="s">
        <v>263</v>
      </c>
      <c r="B247" s="42" t="s">
        <v>87</v>
      </c>
      <c r="C247" s="87" t="s">
        <v>278</v>
      </c>
      <c r="E247" s="42" t="s">
        <v>11</v>
      </c>
      <c r="F247" s="87" t="s">
        <v>12</v>
      </c>
      <c r="G247" s="43" t="s">
        <v>88</v>
      </c>
      <c r="H247" s="68" t="s">
        <v>94</v>
      </c>
      <c r="I247" s="42" t="str">
        <f t="shared" si="14"/>
        <v>HH adaptation to new or increased barriers to accessing education (2020-2021 school year) : Changed transportation arrangements to school (e.g. shifted from private car to car pool, school bus, walking)</v>
      </c>
      <c r="J247" s="42" t="str">
        <f t="shared" si="15"/>
        <v>HH adaptation to new or increased barriers to accessing education (2020-2021 school year) : Changed transportation arrangements to school (e.g. shifted from private car to car pool, school bus, walking)Lebanese</v>
      </c>
      <c r="K247" s="68">
        <v>7.9261271752816706E-2</v>
      </c>
      <c r="L247" s="68">
        <v>0.108800729945795</v>
      </c>
      <c r="M247" s="68">
        <v>6.9652346512961802E-2</v>
      </c>
      <c r="N247" s="68">
        <v>0.11272790798957499</v>
      </c>
    </row>
    <row r="248" spans="1:14" x14ac:dyDescent="0.35">
      <c r="A248" s="42" t="s">
        <v>263</v>
      </c>
      <c r="B248" s="42" t="s">
        <v>87</v>
      </c>
      <c r="C248" s="87" t="s">
        <v>278</v>
      </c>
      <c r="E248" s="42" t="s">
        <v>11</v>
      </c>
      <c r="F248" s="87" t="s">
        <v>12</v>
      </c>
      <c r="G248" s="43" t="s">
        <v>88</v>
      </c>
      <c r="H248" s="68" t="s">
        <v>9</v>
      </c>
      <c r="I248" s="42" t="str">
        <f t="shared" si="14"/>
        <v>HH adaptation to new or increased barriers to accessing education (2020-2021 school year) : Other</v>
      </c>
      <c r="J248" s="42" t="str">
        <f t="shared" si="15"/>
        <v>HH adaptation to new or increased barriers to accessing education (2020-2021 school year) : OtherLebanese</v>
      </c>
      <c r="K248" s="68">
        <v>8.8335672331272402E-3</v>
      </c>
      <c r="L248" s="68">
        <v>2.2506623128542E-2</v>
      </c>
      <c r="M248" s="68">
        <v>4.2387436833004897E-3</v>
      </c>
      <c r="N248" s="68">
        <v>8.9109795318153204E-3</v>
      </c>
    </row>
    <row r="249" spans="1:14" x14ac:dyDescent="0.35">
      <c r="A249" s="42" t="s">
        <v>263</v>
      </c>
      <c r="B249" s="42" t="s">
        <v>87</v>
      </c>
      <c r="C249" s="87" t="s">
        <v>278</v>
      </c>
      <c r="E249" s="42" t="s">
        <v>11</v>
      </c>
      <c r="F249" s="87" t="s">
        <v>12</v>
      </c>
      <c r="G249" s="43" t="s">
        <v>88</v>
      </c>
      <c r="H249" s="68" t="s">
        <v>8</v>
      </c>
      <c r="I249" s="42" t="str">
        <f t="shared" si="14"/>
        <v>HH adaptation to new or increased barriers to accessing education (2020-2021 school year) : Don't know</v>
      </c>
      <c r="J249" s="42" t="str">
        <f t="shared" si="15"/>
        <v>HH adaptation to new or increased barriers to accessing education (2020-2021 school year) : Don't knowLebanese</v>
      </c>
      <c r="K249" s="68">
        <v>7.4973039996093296E-3</v>
      </c>
      <c r="L249" s="68">
        <v>1.10753283004578E-2</v>
      </c>
      <c r="M249" s="68">
        <v>2.02596156720804E-2</v>
      </c>
      <c r="N249" s="68">
        <v>1.11022302462516E-16</v>
      </c>
    </row>
    <row r="250" spans="1:14" x14ac:dyDescent="0.35">
      <c r="A250" s="42" t="s">
        <v>263</v>
      </c>
      <c r="B250" s="42" t="s">
        <v>87</v>
      </c>
      <c r="C250" s="87" t="s">
        <v>278</v>
      </c>
      <c r="E250" s="42" t="s">
        <v>11</v>
      </c>
      <c r="F250" s="87" t="s">
        <v>12</v>
      </c>
      <c r="G250" s="43" t="s">
        <v>88</v>
      </c>
      <c r="H250" s="68" t="s">
        <v>7</v>
      </c>
      <c r="I250" s="42" t="str">
        <f t="shared" si="14"/>
        <v>HH adaptation to new or increased barriers to accessing education (2020-2021 school year) : Decline to answer</v>
      </c>
      <c r="J250" s="42" t="str">
        <f t="shared" si="15"/>
        <v>HH adaptation to new or increased barriers to accessing education (2020-2021 school year) : Decline to answerLebanese</v>
      </c>
      <c r="K250" s="68">
        <v>-2.2204460492503101E-16</v>
      </c>
      <c r="L250" s="68">
        <v>1.0091100408619999E-2</v>
      </c>
      <c r="M250" s="68">
        <v>0</v>
      </c>
      <c r="N250" s="68">
        <v>8.8481130286802694E-3</v>
      </c>
    </row>
    <row r="251" spans="1:14" x14ac:dyDescent="0.35">
      <c r="A251" s="42" t="s">
        <v>263</v>
      </c>
      <c r="B251" s="42" t="s">
        <v>87</v>
      </c>
      <c r="C251" s="87" t="s">
        <v>278</v>
      </c>
      <c r="E251" s="42" t="s">
        <v>11</v>
      </c>
      <c r="F251" s="87" t="s">
        <v>49</v>
      </c>
      <c r="G251" s="43" t="s">
        <v>88</v>
      </c>
      <c r="H251" s="68" t="s">
        <v>89</v>
      </c>
      <c r="I251" s="42" t="str">
        <f t="shared" si="14"/>
        <v>HH adaptation to new or increased barriers to accessing education (2020-2021 school year) : No adaptations made</v>
      </c>
      <c r="J251" s="42" t="str">
        <f t="shared" si="15"/>
        <v>HH adaptation to new or increased barriers to accessing education (2020-2021 school year) : No adaptations madeMigrants</v>
      </c>
      <c r="K251" s="68">
        <v>0.8125</v>
      </c>
      <c r="L251" s="68">
        <v>0.92</v>
      </c>
      <c r="M251" s="68">
        <v>0.81818181818181801</v>
      </c>
      <c r="N251" s="68">
        <v>0.78571428571428603</v>
      </c>
    </row>
    <row r="252" spans="1:14" x14ac:dyDescent="0.35">
      <c r="A252" s="42" t="s">
        <v>263</v>
      </c>
      <c r="B252" s="42" t="s">
        <v>87</v>
      </c>
      <c r="C252" s="87" t="s">
        <v>278</v>
      </c>
      <c r="E252" s="42" t="s">
        <v>11</v>
      </c>
      <c r="F252" s="87" t="s">
        <v>49</v>
      </c>
      <c r="G252" s="43" t="s">
        <v>88</v>
      </c>
      <c r="H252" s="68" t="s">
        <v>90</v>
      </c>
      <c r="I252" s="42" t="str">
        <f t="shared" si="14"/>
        <v>HH adaptation to new or increased barriers to accessing education (2020-2021 school year) : Changed schools on account of affordability (e.g. shifted from private to public)</v>
      </c>
      <c r="J252" s="42" t="str">
        <f t="shared" si="15"/>
        <v>HH adaptation to new or increased barriers to accessing education (2020-2021 school year) : Changed schools on account of affordability (e.g. shifted from private to public)Migrants</v>
      </c>
      <c r="K252" s="68">
        <v>6.25E-2</v>
      </c>
      <c r="L252" s="68">
        <v>0.04</v>
      </c>
      <c r="M252" s="68">
        <v>9.0909090909090898E-2</v>
      </c>
      <c r="N252" s="68">
        <v>0</v>
      </c>
    </row>
    <row r="253" spans="1:14" x14ac:dyDescent="0.35">
      <c r="A253" s="42" t="s">
        <v>263</v>
      </c>
      <c r="B253" s="42" t="s">
        <v>87</v>
      </c>
      <c r="C253" s="87" t="s">
        <v>278</v>
      </c>
      <c r="E253" s="42" t="s">
        <v>11</v>
      </c>
      <c r="F253" s="87" t="s">
        <v>49</v>
      </c>
      <c r="G253" s="43" t="s">
        <v>88</v>
      </c>
      <c r="H253" s="68" t="s">
        <v>91</v>
      </c>
      <c r="I253" s="42" t="str">
        <f t="shared" si="14"/>
        <v>HH adaptation to new or increased barriers to accessing education (2020-2021 school year) : Changed schools on account of protection concerns</v>
      </c>
      <c r="J253" s="42" t="str">
        <f t="shared" si="15"/>
        <v>HH adaptation to new or increased barriers to accessing education (2020-2021 school year) : Changed schools on account of protection concernsMigrants</v>
      </c>
      <c r="K253" s="68">
        <v>0</v>
      </c>
      <c r="L253" s="68">
        <v>0</v>
      </c>
      <c r="M253" s="68">
        <v>1.11022302462516E-16</v>
      </c>
      <c r="N253" s="68">
        <v>0</v>
      </c>
    </row>
    <row r="254" spans="1:14" x14ac:dyDescent="0.35">
      <c r="A254" s="42" t="s">
        <v>263</v>
      </c>
      <c r="B254" s="42" t="s">
        <v>87</v>
      </c>
      <c r="C254" s="87" t="s">
        <v>278</v>
      </c>
      <c r="E254" s="42" t="s">
        <v>11</v>
      </c>
      <c r="F254" s="87" t="s">
        <v>49</v>
      </c>
      <c r="G254" s="43" t="s">
        <v>88</v>
      </c>
      <c r="H254" s="68" t="s">
        <v>92</v>
      </c>
      <c r="I254" s="42" t="str">
        <f t="shared" si="14"/>
        <v>HH adaptation to new or increased barriers to accessing education (2020-2021 school year) : Changed schools due to quality concerns</v>
      </c>
      <c r="J254" s="42" t="str">
        <f t="shared" si="15"/>
        <v>HH adaptation to new or increased barriers to accessing education (2020-2021 school year) : Changed schools due to quality concernsMigrants</v>
      </c>
      <c r="K254" s="68">
        <v>6.25E-2</v>
      </c>
      <c r="L254" s="68">
        <v>0</v>
      </c>
      <c r="M254" s="68">
        <v>1.11022302462516E-16</v>
      </c>
      <c r="N254" s="68">
        <v>0</v>
      </c>
    </row>
    <row r="255" spans="1:14" x14ac:dyDescent="0.35">
      <c r="A255" s="42" t="s">
        <v>263</v>
      </c>
      <c r="B255" s="42" t="s">
        <v>87</v>
      </c>
      <c r="C255" s="87" t="s">
        <v>278</v>
      </c>
      <c r="E255" s="42" t="s">
        <v>11</v>
      </c>
      <c r="F255" s="87" t="s">
        <v>49</v>
      </c>
      <c r="G255" s="43" t="s">
        <v>88</v>
      </c>
      <c r="H255" s="68" t="s">
        <v>93</v>
      </c>
      <c r="I255" s="42" t="str">
        <f t="shared" si="14"/>
        <v>HH adaptation to new or increased barriers to accessing education (2020-2021 school year) : Changed from a formal school to an informal learning arrangement</v>
      </c>
      <c r="J255" s="42" t="str">
        <f t="shared" si="15"/>
        <v>HH adaptation to new or increased barriers to accessing education (2020-2021 school year) : Changed from a formal school to an informal learning arrangementMigrants</v>
      </c>
      <c r="K255" s="68">
        <v>6.25E-2</v>
      </c>
      <c r="L255" s="68">
        <v>0</v>
      </c>
      <c r="M255" s="68">
        <v>1.11022302462516E-16</v>
      </c>
      <c r="N255" s="68">
        <v>0</v>
      </c>
    </row>
    <row r="256" spans="1:14" x14ac:dyDescent="0.35">
      <c r="A256" s="42" t="s">
        <v>263</v>
      </c>
      <c r="B256" s="42" t="s">
        <v>87</v>
      </c>
      <c r="C256" s="87" t="s">
        <v>278</v>
      </c>
      <c r="E256" s="42" t="s">
        <v>11</v>
      </c>
      <c r="F256" s="87" t="s">
        <v>49</v>
      </c>
      <c r="G256" s="43" t="s">
        <v>88</v>
      </c>
      <c r="H256" s="68" t="s">
        <v>94</v>
      </c>
      <c r="I256" s="42" t="str">
        <f t="shared" si="14"/>
        <v>HH adaptation to new or increased barriers to accessing education (2020-2021 school year) : Changed transportation arrangements to school (e.g. shifted from private car to car pool, school bus, walking)</v>
      </c>
      <c r="J256" s="42" t="str">
        <f t="shared" si="15"/>
        <v>HH adaptation to new or increased barriers to accessing education (2020-2021 school year) : Changed transportation arrangements to school (e.g. shifted from private car to car pool, school bus, walking)Migrants</v>
      </c>
      <c r="K256" s="68">
        <v>0.125</v>
      </c>
      <c r="L256" s="68">
        <v>0.04</v>
      </c>
      <c r="M256" s="68">
        <v>1.11022302462516E-16</v>
      </c>
      <c r="N256" s="68">
        <v>7.1428571428571397E-2</v>
      </c>
    </row>
    <row r="257" spans="1:14" x14ac:dyDescent="0.35">
      <c r="A257" s="42" t="s">
        <v>263</v>
      </c>
      <c r="B257" s="42" t="s">
        <v>87</v>
      </c>
      <c r="C257" s="87" t="s">
        <v>278</v>
      </c>
      <c r="E257" s="42" t="s">
        <v>11</v>
      </c>
      <c r="F257" s="87" t="s">
        <v>49</v>
      </c>
      <c r="G257" s="43" t="s">
        <v>88</v>
      </c>
      <c r="H257" s="68" t="s">
        <v>9</v>
      </c>
      <c r="I257" s="42" t="str">
        <f t="shared" si="14"/>
        <v>HH adaptation to new or increased barriers to accessing education (2020-2021 school year) : Other</v>
      </c>
      <c r="J257" s="42" t="str">
        <f t="shared" si="15"/>
        <v>HH adaptation to new or increased barriers to accessing education (2020-2021 school year) : OtherMigrants</v>
      </c>
      <c r="K257" s="68">
        <v>0</v>
      </c>
      <c r="L257" s="68">
        <v>0</v>
      </c>
      <c r="M257" s="68">
        <v>9.0909090909090898E-2</v>
      </c>
      <c r="N257" s="68">
        <v>0</v>
      </c>
    </row>
    <row r="258" spans="1:14" x14ac:dyDescent="0.35">
      <c r="A258" s="42" t="s">
        <v>263</v>
      </c>
      <c r="B258" s="42" t="s">
        <v>87</v>
      </c>
      <c r="C258" s="87" t="s">
        <v>278</v>
      </c>
      <c r="E258" s="42" t="s">
        <v>11</v>
      </c>
      <c r="F258" s="87" t="s">
        <v>49</v>
      </c>
      <c r="G258" s="43" t="s">
        <v>88</v>
      </c>
      <c r="H258" s="68" t="s">
        <v>8</v>
      </c>
      <c r="I258" s="42" t="str">
        <f t="shared" si="14"/>
        <v>HH adaptation to new or increased barriers to accessing education (2020-2021 school year) : Don't know</v>
      </c>
      <c r="J258" s="42" t="str">
        <f t="shared" si="15"/>
        <v>HH adaptation to new or increased barriers to accessing education (2020-2021 school year) : Don't knowMigrants</v>
      </c>
      <c r="K258" s="68">
        <v>0</v>
      </c>
      <c r="L258" s="68">
        <v>0</v>
      </c>
      <c r="M258" s="68">
        <v>1.11022302462516E-16</v>
      </c>
      <c r="N258" s="68">
        <v>7.1428571428571397E-2</v>
      </c>
    </row>
    <row r="259" spans="1:14" x14ac:dyDescent="0.35">
      <c r="A259" s="42" t="s">
        <v>263</v>
      </c>
      <c r="B259" s="42" t="s">
        <v>87</v>
      </c>
      <c r="C259" s="87" t="s">
        <v>278</v>
      </c>
      <c r="E259" s="42" t="s">
        <v>11</v>
      </c>
      <c r="F259" s="87" t="s">
        <v>49</v>
      </c>
      <c r="G259" s="43" t="s">
        <v>88</v>
      </c>
      <c r="H259" s="68" t="s">
        <v>7</v>
      </c>
      <c r="I259" s="42" t="str">
        <f t="shared" si="14"/>
        <v>HH adaptation to new or increased barriers to accessing education (2020-2021 school year) : Decline to answer</v>
      </c>
      <c r="J259" s="42" t="str">
        <f t="shared" si="15"/>
        <v>HH adaptation to new or increased barriers to accessing education (2020-2021 school year) : Decline to answerMigrants</v>
      </c>
      <c r="K259" s="68">
        <v>0</v>
      </c>
      <c r="L259" s="68">
        <v>0</v>
      </c>
      <c r="M259" s="68">
        <v>1.11022302462516E-16</v>
      </c>
      <c r="N259" s="68">
        <v>7.1428571428571397E-2</v>
      </c>
    </row>
    <row r="260" spans="1:14" x14ac:dyDescent="0.35">
      <c r="A260" s="42" t="s">
        <v>263</v>
      </c>
      <c r="B260" s="42" t="s">
        <v>87</v>
      </c>
      <c r="C260" s="87" t="s">
        <v>278</v>
      </c>
      <c r="E260" s="42" t="s">
        <v>11</v>
      </c>
      <c r="F260" s="87" t="s">
        <v>13</v>
      </c>
      <c r="G260" s="43" t="s">
        <v>88</v>
      </c>
      <c r="H260" s="68" t="s">
        <v>89</v>
      </c>
      <c r="I260" s="42" t="str">
        <f t="shared" si="14"/>
        <v>HH adaptation to new or increased barriers to accessing education (2020-2021 school year) : No adaptations made</v>
      </c>
      <c r="J260" s="42" t="str">
        <f t="shared" si="15"/>
        <v>HH adaptation to new or increased barriers to accessing education (2020-2021 school year) : No adaptations madePRL</v>
      </c>
      <c r="K260" s="68">
        <v>0.85714285714285698</v>
      </c>
      <c r="L260" s="68">
        <v>0.74698795180722899</v>
      </c>
      <c r="M260" s="68">
        <v>0.94444444444444497</v>
      </c>
      <c r="N260" s="68">
        <v>0.81818181818181801</v>
      </c>
    </row>
    <row r="261" spans="1:14" x14ac:dyDescent="0.35">
      <c r="A261" s="42" t="s">
        <v>263</v>
      </c>
      <c r="B261" s="42" t="s">
        <v>87</v>
      </c>
      <c r="C261" s="87" t="s">
        <v>278</v>
      </c>
      <c r="E261" s="42" t="s">
        <v>11</v>
      </c>
      <c r="F261" s="87" t="s">
        <v>13</v>
      </c>
      <c r="G261" s="43" t="s">
        <v>88</v>
      </c>
      <c r="H261" s="68" t="s">
        <v>90</v>
      </c>
      <c r="I261" s="42" t="str">
        <f t="shared" si="14"/>
        <v>HH adaptation to new or increased barriers to accessing education (2020-2021 school year) : Changed schools on account of affordability (e.g. shifted from private to public)</v>
      </c>
      <c r="J261" s="42" t="str">
        <f t="shared" si="15"/>
        <v>HH adaptation to new or increased barriers to accessing education (2020-2021 school year) : Changed schools on account of affordability (e.g. shifted from private to public)PRL</v>
      </c>
      <c r="K261" s="68">
        <v>9.5238095238095205E-2</v>
      </c>
      <c r="L261" s="68">
        <v>0.132530120481928</v>
      </c>
      <c r="M261" s="68">
        <v>3.7037037037037E-2</v>
      </c>
      <c r="N261" s="68">
        <v>7.2727272727272696E-2</v>
      </c>
    </row>
    <row r="262" spans="1:14" x14ac:dyDescent="0.35">
      <c r="A262" s="42" t="s">
        <v>263</v>
      </c>
      <c r="B262" s="42" t="s">
        <v>87</v>
      </c>
      <c r="C262" s="87" t="s">
        <v>278</v>
      </c>
      <c r="E262" s="42" t="s">
        <v>11</v>
      </c>
      <c r="F262" s="87" t="s">
        <v>13</v>
      </c>
      <c r="G262" s="43" t="s">
        <v>88</v>
      </c>
      <c r="H262" s="68" t="s">
        <v>91</v>
      </c>
      <c r="I262" s="42" t="str">
        <f t="shared" si="14"/>
        <v>HH adaptation to new or increased barriers to accessing education (2020-2021 school year) : Changed schools on account of protection concerns</v>
      </c>
      <c r="J262" s="42" t="str">
        <f t="shared" si="15"/>
        <v>HH adaptation to new or increased barriers to accessing education (2020-2021 school year) : Changed schools on account of protection concernsPRL</v>
      </c>
      <c r="K262" s="68">
        <v>0</v>
      </c>
      <c r="L262" s="68">
        <v>0</v>
      </c>
      <c r="M262" s="68">
        <v>9.2592592592592605E-3</v>
      </c>
      <c r="N262" s="68">
        <v>0</v>
      </c>
    </row>
    <row r="263" spans="1:14" x14ac:dyDescent="0.35">
      <c r="A263" s="42" t="s">
        <v>263</v>
      </c>
      <c r="B263" s="42" t="s">
        <v>87</v>
      </c>
      <c r="C263" s="87" t="s">
        <v>278</v>
      </c>
      <c r="E263" s="42" t="s">
        <v>11</v>
      </c>
      <c r="F263" s="87" t="s">
        <v>13</v>
      </c>
      <c r="G263" s="43" t="s">
        <v>88</v>
      </c>
      <c r="H263" s="68" t="s">
        <v>92</v>
      </c>
      <c r="I263" s="42" t="str">
        <f t="shared" si="14"/>
        <v>HH adaptation to new or increased barriers to accessing education (2020-2021 school year) : Changed schools due to quality concerns</v>
      </c>
      <c r="J263" s="42" t="str">
        <f t="shared" si="15"/>
        <v>HH adaptation to new or increased barriers to accessing education (2020-2021 school year) : Changed schools due to quality concernsPRL</v>
      </c>
      <c r="K263" s="68">
        <v>0</v>
      </c>
      <c r="L263" s="68">
        <v>1.20481927710843E-2</v>
      </c>
      <c r="M263" s="68">
        <v>-2.2204460492503101E-16</v>
      </c>
      <c r="N263" s="68">
        <v>0</v>
      </c>
    </row>
    <row r="264" spans="1:14" x14ac:dyDescent="0.35">
      <c r="A264" s="42" t="s">
        <v>263</v>
      </c>
      <c r="B264" s="42" t="s">
        <v>87</v>
      </c>
      <c r="C264" s="87" t="s">
        <v>278</v>
      </c>
      <c r="E264" s="42" t="s">
        <v>11</v>
      </c>
      <c r="F264" s="87" t="s">
        <v>13</v>
      </c>
      <c r="G264" s="43" t="s">
        <v>88</v>
      </c>
      <c r="H264" s="68" t="s">
        <v>93</v>
      </c>
      <c r="I264" s="42" t="str">
        <f t="shared" si="14"/>
        <v>HH adaptation to new or increased barriers to accessing education (2020-2021 school year) : Changed from a formal school to an informal learning arrangement</v>
      </c>
      <c r="J264" s="42" t="str">
        <f t="shared" si="15"/>
        <v>HH adaptation to new or increased barriers to accessing education (2020-2021 school year) : Changed from a formal school to an informal learning arrangementPRL</v>
      </c>
      <c r="K264" s="68">
        <v>1.1904761904761901E-2</v>
      </c>
      <c r="L264" s="68">
        <v>0</v>
      </c>
      <c r="M264" s="68">
        <v>-2.2204460492503101E-16</v>
      </c>
      <c r="N264" s="68">
        <v>1.8181818181818198E-2</v>
      </c>
    </row>
    <row r="265" spans="1:14" x14ac:dyDescent="0.35">
      <c r="A265" s="42" t="s">
        <v>263</v>
      </c>
      <c r="B265" s="42" t="s">
        <v>87</v>
      </c>
      <c r="C265" s="87" t="s">
        <v>278</v>
      </c>
      <c r="E265" s="42" t="s">
        <v>11</v>
      </c>
      <c r="F265" s="87" t="s">
        <v>13</v>
      </c>
      <c r="G265" s="43" t="s">
        <v>88</v>
      </c>
      <c r="H265" s="68" t="s">
        <v>94</v>
      </c>
      <c r="I265" s="42" t="str">
        <f t="shared" si="14"/>
        <v>HH adaptation to new or increased barriers to accessing education (2020-2021 school year) : Changed transportation arrangements to school (e.g. shifted from private car to car pool, school bus, walking)</v>
      </c>
      <c r="J265" s="42" t="str">
        <f t="shared" si="15"/>
        <v>HH adaptation to new or increased barriers to accessing education (2020-2021 school year) : Changed transportation arrangements to school (e.g. shifted from private car to car pool, school bus, walking)PRL</v>
      </c>
      <c r="K265" s="68">
        <v>3.5714285714285698E-2</v>
      </c>
      <c r="L265" s="68">
        <v>4.81927710843374E-2</v>
      </c>
      <c r="M265" s="68">
        <v>-2.2204460492503101E-16</v>
      </c>
      <c r="N265" s="68">
        <v>3.6363636363636397E-2</v>
      </c>
    </row>
    <row r="266" spans="1:14" x14ac:dyDescent="0.35">
      <c r="A266" s="42" t="s">
        <v>263</v>
      </c>
      <c r="B266" s="42" t="s">
        <v>87</v>
      </c>
      <c r="C266" s="87" t="s">
        <v>278</v>
      </c>
      <c r="E266" s="42" t="s">
        <v>11</v>
      </c>
      <c r="F266" s="87" t="s">
        <v>13</v>
      </c>
      <c r="G266" s="43" t="s">
        <v>88</v>
      </c>
      <c r="H266" s="68" t="s">
        <v>9</v>
      </c>
      <c r="I266" s="42" t="str">
        <f t="shared" si="14"/>
        <v>HH adaptation to new or increased barriers to accessing education (2020-2021 school year) : Other</v>
      </c>
      <c r="J266" s="42" t="str">
        <f t="shared" si="15"/>
        <v>HH adaptation to new or increased barriers to accessing education (2020-2021 school year) : OtherPRL</v>
      </c>
      <c r="K266" s="68">
        <v>0</v>
      </c>
      <c r="L266" s="68">
        <v>3.6144578313252997E-2</v>
      </c>
      <c r="M266" s="68">
        <v>9.2592592592592605E-3</v>
      </c>
      <c r="N266" s="68">
        <v>5.4545454545454501E-2</v>
      </c>
    </row>
    <row r="267" spans="1:14" x14ac:dyDescent="0.35">
      <c r="A267" s="42" t="s">
        <v>263</v>
      </c>
      <c r="B267" s="42" t="s">
        <v>87</v>
      </c>
      <c r="C267" s="87" t="s">
        <v>278</v>
      </c>
      <c r="E267" s="42" t="s">
        <v>11</v>
      </c>
      <c r="F267" s="87" t="s">
        <v>13</v>
      </c>
      <c r="G267" s="43" t="s">
        <v>88</v>
      </c>
      <c r="H267" s="68" t="s">
        <v>8</v>
      </c>
      <c r="I267" s="42" t="str">
        <f t="shared" si="14"/>
        <v>HH adaptation to new or increased barriers to accessing education (2020-2021 school year) : Don't know</v>
      </c>
      <c r="J267" s="42" t="str">
        <f t="shared" si="15"/>
        <v>HH adaptation to new or increased barriers to accessing education (2020-2021 school year) : Don't knowPRL</v>
      </c>
      <c r="K267" s="68">
        <v>2.3809523809523801E-2</v>
      </c>
      <c r="L267" s="68">
        <v>2.40963855421687E-2</v>
      </c>
      <c r="M267" s="68">
        <v>-2.2204460492503101E-16</v>
      </c>
      <c r="N267" s="68">
        <v>1.8181818181818198E-2</v>
      </c>
    </row>
    <row r="268" spans="1:14" x14ac:dyDescent="0.35">
      <c r="A268" s="42" t="s">
        <v>263</v>
      </c>
      <c r="B268" s="42" t="s">
        <v>87</v>
      </c>
      <c r="C268" s="87" t="s">
        <v>278</v>
      </c>
      <c r="E268" s="42" t="s">
        <v>11</v>
      </c>
      <c r="F268" s="87" t="s">
        <v>13</v>
      </c>
      <c r="G268" s="43" t="s">
        <v>88</v>
      </c>
      <c r="H268" s="68" t="s">
        <v>7</v>
      </c>
      <c r="I268" s="42" t="str">
        <f t="shared" si="14"/>
        <v>HH adaptation to new or increased barriers to accessing education (2020-2021 school year) : Decline to answer</v>
      </c>
      <c r="J268" s="42" t="str">
        <f t="shared" si="15"/>
        <v>HH adaptation to new or increased barriers to accessing education (2020-2021 school year) : Decline to answerPRL</v>
      </c>
      <c r="K268" s="68">
        <v>0</v>
      </c>
      <c r="L268" s="83">
        <v>0</v>
      </c>
      <c r="M268" s="68">
        <v>-2.2204460492503101E-16</v>
      </c>
      <c r="N268" s="68">
        <v>0</v>
      </c>
    </row>
    <row r="269" spans="1:14" x14ac:dyDescent="0.35">
      <c r="I269" s="42" t="str">
        <f t="shared" si="14"/>
        <v/>
      </c>
      <c r="J269" s="42" t="str">
        <f t="shared" si="15"/>
        <v/>
      </c>
    </row>
    <row r="270" spans="1:14" x14ac:dyDescent="0.35">
      <c r="I270" s="42" t="str">
        <f t="shared" si="14"/>
        <v/>
      </c>
      <c r="J270" s="42" t="str">
        <f t="shared" si="15"/>
        <v/>
      </c>
    </row>
    <row r="271" spans="1:14" x14ac:dyDescent="0.35">
      <c r="I271" s="42" t="str">
        <f t="shared" si="14"/>
        <v/>
      </c>
      <c r="J271" s="42" t="str">
        <f t="shared" si="15"/>
        <v/>
      </c>
    </row>
    <row r="272" spans="1:14" x14ac:dyDescent="0.35">
      <c r="I272" s="42" t="str">
        <f t="shared" si="14"/>
        <v/>
      </c>
      <c r="J272" s="42" t="str">
        <f t="shared" si="15"/>
        <v/>
      </c>
    </row>
    <row r="273" spans="9:10" x14ac:dyDescent="0.35">
      <c r="I273" s="42" t="str">
        <f t="shared" si="14"/>
        <v/>
      </c>
      <c r="J273" s="42" t="str">
        <f t="shared" si="15"/>
        <v/>
      </c>
    </row>
    <row r="274" spans="9:10" x14ac:dyDescent="0.35">
      <c r="I274" s="42" t="str">
        <f t="shared" si="14"/>
        <v/>
      </c>
      <c r="J274" s="42" t="str">
        <f t="shared" si="15"/>
        <v/>
      </c>
    </row>
    <row r="275" spans="9:10" x14ac:dyDescent="0.35">
      <c r="I275" s="42" t="str">
        <f t="shared" si="14"/>
        <v/>
      </c>
      <c r="J275" s="42" t="str">
        <f t="shared" si="15"/>
        <v/>
      </c>
    </row>
    <row r="276" spans="9:10" x14ac:dyDescent="0.35">
      <c r="I276" s="42" t="str">
        <f t="shared" si="14"/>
        <v/>
      </c>
      <c r="J276" s="42" t="str">
        <f t="shared" si="15"/>
        <v/>
      </c>
    </row>
    <row r="277" spans="9:10" x14ac:dyDescent="0.35">
      <c r="I277" s="42" t="str">
        <f t="shared" si="14"/>
        <v/>
      </c>
      <c r="J277" s="42" t="str">
        <f t="shared" si="15"/>
        <v/>
      </c>
    </row>
    <row r="278" spans="9:10" x14ac:dyDescent="0.35">
      <c r="I278" s="42" t="str">
        <f t="shared" si="14"/>
        <v/>
      </c>
      <c r="J278" s="42" t="str">
        <f t="shared" si="15"/>
        <v/>
      </c>
    </row>
    <row r="279" spans="9:10" x14ac:dyDescent="0.35">
      <c r="I279" s="42" t="str">
        <f t="shared" si="14"/>
        <v/>
      </c>
      <c r="J279" s="42" t="str">
        <f t="shared" si="15"/>
        <v/>
      </c>
    </row>
    <row r="280" spans="9:10" x14ac:dyDescent="0.35">
      <c r="I280" s="42" t="str">
        <f t="shared" si="14"/>
        <v/>
      </c>
      <c r="J280" s="42" t="str">
        <f t="shared" si="15"/>
        <v/>
      </c>
    </row>
    <row r="281" spans="9:10" x14ac:dyDescent="0.35">
      <c r="I281" s="42" t="str">
        <f t="shared" si="14"/>
        <v/>
      </c>
      <c r="J281" s="42" t="str">
        <f t="shared" si="15"/>
        <v/>
      </c>
    </row>
    <row r="282" spans="9:10" x14ac:dyDescent="0.35">
      <c r="I282" s="42" t="str">
        <f t="shared" ref="I282:I345" si="16">CONCATENATE(G282,H282)</f>
        <v/>
      </c>
      <c r="J282" s="42" t="str">
        <f t="shared" ref="J282:J345" si="17">CONCATENATE(G282,H282,F282)</f>
        <v/>
      </c>
    </row>
    <row r="283" spans="9:10" x14ac:dyDescent="0.35">
      <c r="I283" s="42" t="str">
        <f t="shared" si="16"/>
        <v/>
      </c>
      <c r="J283" s="42" t="str">
        <f t="shared" si="17"/>
        <v/>
      </c>
    </row>
    <row r="284" spans="9:10" x14ac:dyDescent="0.35">
      <c r="I284" s="42" t="str">
        <f t="shared" si="16"/>
        <v/>
      </c>
      <c r="J284" s="42" t="str">
        <f t="shared" si="17"/>
        <v/>
      </c>
    </row>
    <row r="285" spans="9:10" x14ac:dyDescent="0.35">
      <c r="I285" s="42" t="str">
        <f t="shared" si="16"/>
        <v/>
      </c>
      <c r="J285" s="42" t="str">
        <f t="shared" si="17"/>
        <v/>
      </c>
    </row>
    <row r="286" spans="9:10" x14ac:dyDescent="0.35">
      <c r="I286" s="42" t="str">
        <f t="shared" si="16"/>
        <v/>
      </c>
      <c r="J286" s="42" t="str">
        <f t="shared" si="17"/>
        <v/>
      </c>
    </row>
    <row r="287" spans="9:10" x14ac:dyDescent="0.35">
      <c r="I287" s="42" t="str">
        <f t="shared" si="16"/>
        <v/>
      </c>
      <c r="J287" s="42" t="str">
        <f t="shared" si="17"/>
        <v/>
      </c>
    </row>
    <row r="288" spans="9:10" x14ac:dyDescent="0.35">
      <c r="I288" s="42" t="str">
        <f t="shared" si="16"/>
        <v/>
      </c>
      <c r="J288" s="42" t="str">
        <f t="shared" si="17"/>
        <v/>
      </c>
    </row>
    <row r="289" spans="9:10" x14ac:dyDescent="0.35">
      <c r="I289" s="42" t="str">
        <f t="shared" si="16"/>
        <v/>
      </c>
      <c r="J289" s="42" t="str">
        <f t="shared" si="17"/>
        <v/>
      </c>
    </row>
    <row r="290" spans="9:10" x14ac:dyDescent="0.35">
      <c r="I290" s="42" t="str">
        <f t="shared" si="16"/>
        <v/>
      </c>
      <c r="J290" s="42" t="str">
        <f t="shared" si="17"/>
        <v/>
      </c>
    </row>
    <row r="291" spans="9:10" x14ac:dyDescent="0.35">
      <c r="I291" s="42" t="str">
        <f t="shared" si="16"/>
        <v/>
      </c>
      <c r="J291" s="42" t="str">
        <f t="shared" si="17"/>
        <v/>
      </c>
    </row>
    <row r="292" spans="9:10" x14ac:dyDescent="0.35">
      <c r="I292" s="42" t="str">
        <f t="shared" si="16"/>
        <v/>
      </c>
      <c r="J292" s="42" t="str">
        <f t="shared" si="17"/>
        <v/>
      </c>
    </row>
    <row r="293" spans="9:10" x14ac:dyDescent="0.35">
      <c r="I293" s="42" t="str">
        <f t="shared" si="16"/>
        <v/>
      </c>
      <c r="J293" s="42" t="str">
        <f t="shared" si="17"/>
        <v/>
      </c>
    </row>
    <row r="294" spans="9:10" x14ac:dyDescent="0.35">
      <c r="I294" s="42" t="str">
        <f t="shared" si="16"/>
        <v/>
      </c>
      <c r="J294" s="42" t="str">
        <f t="shared" si="17"/>
        <v/>
      </c>
    </row>
    <row r="295" spans="9:10" x14ac:dyDescent="0.35">
      <c r="I295" s="42" t="str">
        <f t="shared" si="16"/>
        <v/>
      </c>
      <c r="J295" s="42" t="str">
        <f t="shared" si="17"/>
        <v/>
      </c>
    </row>
    <row r="296" spans="9:10" x14ac:dyDescent="0.35">
      <c r="I296" s="42" t="str">
        <f t="shared" si="16"/>
        <v/>
      </c>
      <c r="J296" s="42" t="str">
        <f t="shared" si="17"/>
        <v/>
      </c>
    </row>
    <row r="297" spans="9:10" x14ac:dyDescent="0.35">
      <c r="I297" s="42" t="str">
        <f t="shared" si="16"/>
        <v/>
      </c>
      <c r="J297" s="42" t="str">
        <f t="shared" si="17"/>
        <v/>
      </c>
    </row>
    <row r="298" spans="9:10" x14ac:dyDescent="0.35">
      <c r="I298" s="42" t="str">
        <f t="shared" si="16"/>
        <v/>
      </c>
      <c r="J298" s="42" t="str">
        <f t="shared" si="17"/>
        <v/>
      </c>
    </row>
    <row r="299" spans="9:10" x14ac:dyDescent="0.35">
      <c r="I299" s="42" t="str">
        <f t="shared" si="16"/>
        <v/>
      </c>
      <c r="J299" s="42" t="str">
        <f t="shared" si="17"/>
        <v/>
      </c>
    </row>
    <row r="300" spans="9:10" x14ac:dyDescent="0.35">
      <c r="I300" s="42" t="str">
        <f t="shared" si="16"/>
        <v/>
      </c>
      <c r="J300" s="42" t="str">
        <f t="shared" si="17"/>
        <v/>
      </c>
    </row>
    <row r="301" spans="9:10" x14ac:dyDescent="0.35">
      <c r="I301" s="42" t="str">
        <f t="shared" si="16"/>
        <v/>
      </c>
      <c r="J301" s="42" t="str">
        <f t="shared" si="17"/>
        <v/>
      </c>
    </row>
    <row r="302" spans="9:10" x14ac:dyDescent="0.35">
      <c r="I302" s="42" t="str">
        <f t="shared" si="16"/>
        <v/>
      </c>
      <c r="J302" s="42" t="str">
        <f t="shared" si="17"/>
        <v/>
      </c>
    </row>
    <row r="303" spans="9:10" x14ac:dyDescent="0.35">
      <c r="I303" s="42" t="str">
        <f t="shared" si="16"/>
        <v/>
      </c>
      <c r="J303" s="42" t="str">
        <f t="shared" si="17"/>
        <v/>
      </c>
    </row>
    <row r="304" spans="9:10" x14ac:dyDescent="0.35">
      <c r="I304" s="42" t="str">
        <f t="shared" si="16"/>
        <v/>
      </c>
      <c r="J304" s="42" t="str">
        <f t="shared" si="17"/>
        <v/>
      </c>
    </row>
    <row r="305" spans="9:10" x14ac:dyDescent="0.35">
      <c r="I305" s="42" t="str">
        <f t="shared" si="16"/>
        <v/>
      </c>
      <c r="J305" s="42" t="str">
        <f t="shared" si="17"/>
        <v/>
      </c>
    </row>
    <row r="306" spans="9:10" x14ac:dyDescent="0.35">
      <c r="I306" s="42" t="str">
        <f t="shared" si="16"/>
        <v/>
      </c>
      <c r="J306" s="42" t="str">
        <f t="shared" si="17"/>
        <v/>
      </c>
    </row>
    <row r="307" spans="9:10" x14ac:dyDescent="0.35">
      <c r="I307" s="42" t="str">
        <f t="shared" si="16"/>
        <v/>
      </c>
      <c r="J307" s="42" t="str">
        <f t="shared" si="17"/>
        <v/>
      </c>
    </row>
    <row r="308" spans="9:10" x14ac:dyDescent="0.35">
      <c r="I308" s="42" t="str">
        <f t="shared" si="16"/>
        <v/>
      </c>
      <c r="J308" s="42" t="str">
        <f t="shared" si="17"/>
        <v/>
      </c>
    </row>
    <row r="309" spans="9:10" x14ac:dyDescent="0.35">
      <c r="I309" s="42" t="str">
        <f t="shared" si="16"/>
        <v/>
      </c>
      <c r="J309" s="42" t="str">
        <f t="shared" si="17"/>
        <v/>
      </c>
    </row>
    <row r="310" spans="9:10" x14ac:dyDescent="0.35">
      <c r="I310" s="42" t="str">
        <f t="shared" si="16"/>
        <v/>
      </c>
      <c r="J310" s="42" t="str">
        <f t="shared" si="17"/>
        <v/>
      </c>
    </row>
    <row r="311" spans="9:10" x14ac:dyDescent="0.35">
      <c r="I311" s="42" t="str">
        <f t="shared" si="16"/>
        <v/>
      </c>
      <c r="J311" s="42" t="str">
        <f t="shared" si="17"/>
        <v/>
      </c>
    </row>
    <row r="312" spans="9:10" x14ac:dyDescent="0.35">
      <c r="I312" s="42" t="str">
        <f t="shared" si="16"/>
        <v/>
      </c>
      <c r="J312" s="42" t="str">
        <f t="shared" si="17"/>
        <v/>
      </c>
    </row>
    <row r="313" spans="9:10" x14ac:dyDescent="0.35">
      <c r="I313" s="42" t="str">
        <f t="shared" si="16"/>
        <v/>
      </c>
      <c r="J313" s="42" t="str">
        <f t="shared" si="17"/>
        <v/>
      </c>
    </row>
    <row r="314" spans="9:10" x14ac:dyDescent="0.35">
      <c r="I314" s="42" t="str">
        <f t="shared" si="16"/>
        <v/>
      </c>
      <c r="J314" s="42" t="str">
        <f t="shared" si="17"/>
        <v/>
      </c>
    </row>
    <row r="315" spans="9:10" x14ac:dyDescent="0.35">
      <c r="I315" s="42" t="str">
        <f t="shared" si="16"/>
        <v/>
      </c>
      <c r="J315" s="42" t="str">
        <f t="shared" si="17"/>
        <v/>
      </c>
    </row>
    <row r="316" spans="9:10" x14ac:dyDescent="0.35">
      <c r="I316" s="42" t="str">
        <f t="shared" si="16"/>
        <v/>
      </c>
      <c r="J316" s="42" t="str">
        <f t="shared" si="17"/>
        <v/>
      </c>
    </row>
    <row r="317" spans="9:10" x14ac:dyDescent="0.35">
      <c r="I317" s="42" t="str">
        <f t="shared" si="16"/>
        <v/>
      </c>
      <c r="J317" s="42" t="str">
        <f t="shared" si="17"/>
        <v/>
      </c>
    </row>
    <row r="318" spans="9:10" x14ac:dyDescent="0.35">
      <c r="I318" s="42" t="str">
        <f t="shared" si="16"/>
        <v/>
      </c>
      <c r="J318" s="42" t="str">
        <f t="shared" si="17"/>
        <v/>
      </c>
    </row>
    <row r="319" spans="9:10" x14ac:dyDescent="0.35">
      <c r="I319" s="42" t="str">
        <f t="shared" si="16"/>
        <v/>
      </c>
      <c r="J319" s="42" t="str">
        <f t="shared" si="17"/>
        <v/>
      </c>
    </row>
    <row r="320" spans="9:10" x14ac:dyDescent="0.35">
      <c r="I320" s="42" t="str">
        <f t="shared" si="16"/>
        <v/>
      </c>
      <c r="J320" s="42" t="str">
        <f t="shared" si="17"/>
        <v/>
      </c>
    </row>
    <row r="321" spans="9:10" x14ac:dyDescent="0.35">
      <c r="I321" s="42" t="str">
        <f t="shared" si="16"/>
        <v/>
      </c>
      <c r="J321" s="42" t="str">
        <f t="shared" si="17"/>
        <v/>
      </c>
    </row>
    <row r="322" spans="9:10" x14ac:dyDescent="0.35">
      <c r="I322" s="42" t="str">
        <f t="shared" si="16"/>
        <v/>
      </c>
      <c r="J322" s="42" t="str">
        <f t="shared" si="17"/>
        <v/>
      </c>
    </row>
    <row r="323" spans="9:10" x14ac:dyDescent="0.35">
      <c r="I323" s="42" t="str">
        <f t="shared" si="16"/>
        <v/>
      </c>
      <c r="J323" s="42" t="str">
        <f t="shared" si="17"/>
        <v/>
      </c>
    </row>
    <row r="324" spans="9:10" x14ac:dyDescent="0.35">
      <c r="I324" s="42" t="str">
        <f t="shared" si="16"/>
        <v/>
      </c>
      <c r="J324" s="42" t="str">
        <f t="shared" si="17"/>
        <v/>
      </c>
    </row>
    <row r="325" spans="9:10" x14ac:dyDescent="0.35">
      <c r="I325" s="42" t="str">
        <f t="shared" si="16"/>
        <v/>
      </c>
      <c r="J325" s="42" t="str">
        <f t="shared" si="17"/>
        <v/>
      </c>
    </row>
    <row r="326" spans="9:10" x14ac:dyDescent="0.35">
      <c r="I326" s="42" t="str">
        <f t="shared" si="16"/>
        <v/>
      </c>
      <c r="J326" s="42" t="str">
        <f t="shared" si="17"/>
        <v/>
      </c>
    </row>
    <row r="327" spans="9:10" x14ac:dyDescent="0.35">
      <c r="I327" s="42" t="str">
        <f t="shared" si="16"/>
        <v/>
      </c>
      <c r="J327" s="42" t="str">
        <f t="shared" si="17"/>
        <v/>
      </c>
    </row>
    <row r="328" spans="9:10" x14ac:dyDescent="0.35">
      <c r="I328" s="42" t="str">
        <f t="shared" si="16"/>
        <v/>
      </c>
      <c r="J328" s="42" t="str">
        <f t="shared" si="17"/>
        <v/>
      </c>
    </row>
    <row r="329" spans="9:10" x14ac:dyDescent="0.35">
      <c r="I329" s="42" t="str">
        <f t="shared" si="16"/>
        <v/>
      </c>
      <c r="J329" s="42" t="str">
        <f t="shared" si="17"/>
        <v/>
      </c>
    </row>
    <row r="330" spans="9:10" x14ac:dyDescent="0.35">
      <c r="I330" s="42" t="str">
        <f t="shared" si="16"/>
        <v/>
      </c>
      <c r="J330" s="42" t="str">
        <f t="shared" si="17"/>
        <v/>
      </c>
    </row>
    <row r="331" spans="9:10" x14ac:dyDescent="0.35">
      <c r="I331" s="42" t="str">
        <f t="shared" si="16"/>
        <v/>
      </c>
      <c r="J331" s="42" t="str">
        <f t="shared" si="17"/>
        <v/>
      </c>
    </row>
    <row r="332" spans="9:10" x14ac:dyDescent="0.35">
      <c r="I332" s="42" t="str">
        <f t="shared" si="16"/>
        <v/>
      </c>
      <c r="J332" s="42" t="str">
        <f t="shared" si="17"/>
        <v/>
      </c>
    </row>
    <row r="333" spans="9:10" x14ac:dyDescent="0.35">
      <c r="I333" s="42" t="str">
        <f t="shared" si="16"/>
        <v/>
      </c>
      <c r="J333" s="42" t="str">
        <f t="shared" si="17"/>
        <v/>
      </c>
    </row>
    <row r="334" spans="9:10" x14ac:dyDescent="0.35">
      <c r="I334" s="42" t="str">
        <f t="shared" si="16"/>
        <v/>
      </c>
      <c r="J334" s="42" t="str">
        <f t="shared" si="17"/>
        <v/>
      </c>
    </row>
    <row r="335" spans="9:10" x14ac:dyDescent="0.35">
      <c r="I335" s="42" t="str">
        <f t="shared" si="16"/>
        <v/>
      </c>
      <c r="J335" s="42" t="str">
        <f t="shared" si="17"/>
        <v/>
      </c>
    </row>
    <row r="336" spans="9:10" x14ac:dyDescent="0.35">
      <c r="I336" s="42" t="str">
        <f t="shared" si="16"/>
        <v/>
      </c>
      <c r="J336" s="42" t="str">
        <f t="shared" si="17"/>
        <v/>
      </c>
    </row>
    <row r="337" spans="9:10" x14ac:dyDescent="0.35">
      <c r="I337" s="42" t="str">
        <f t="shared" si="16"/>
        <v/>
      </c>
      <c r="J337" s="42" t="str">
        <f t="shared" si="17"/>
        <v/>
      </c>
    </row>
    <row r="338" spans="9:10" x14ac:dyDescent="0.35">
      <c r="I338" s="42" t="str">
        <f t="shared" si="16"/>
        <v/>
      </c>
      <c r="J338" s="42" t="str">
        <f t="shared" si="17"/>
        <v/>
      </c>
    </row>
    <row r="339" spans="9:10" x14ac:dyDescent="0.35">
      <c r="I339" s="42" t="str">
        <f t="shared" si="16"/>
        <v/>
      </c>
      <c r="J339" s="42" t="str">
        <f t="shared" si="17"/>
        <v/>
      </c>
    </row>
    <row r="340" spans="9:10" x14ac:dyDescent="0.35">
      <c r="I340" s="42" t="str">
        <f t="shared" si="16"/>
        <v/>
      </c>
      <c r="J340" s="42" t="str">
        <f t="shared" si="17"/>
        <v/>
      </c>
    </row>
    <row r="341" spans="9:10" x14ac:dyDescent="0.35">
      <c r="I341" s="42" t="str">
        <f t="shared" si="16"/>
        <v/>
      </c>
      <c r="J341" s="42" t="str">
        <f t="shared" si="17"/>
        <v/>
      </c>
    </row>
    <row r="342" spans="9:10" x14ac:dyDescent="0.35">
      <c r="I342" s="42" t="str">
        <f t="shared" si="16"/>
        <v/>
      </c>
      <c r="J342" s="42" t="str">
        <f t="shared" si="17"/>
        <v/>
      </c>
    </row>
    <row r="343" spans="9:10" x14ac:dyDescent="0.35">
      <c r="I343" s="42" t="str">
        <f t="shared" si="16"/>
        <v/>
      </c>
      <c r="J343" s="42" t="str">
        <f t="shared" si="17"/>
        <v/>
      </c>
    </row>
    <row r="344" spans="9:10" x14ac:dyDescent="0.35">
      <c r="I344" s="42" t="str">
        <f t="shared" si="16"/>
        <v/>
      </c>
      <c r="J344" s="42" t="str">
        <f t="shared" si="17"/>
        <v/>
      </c>
    </row>
    <row r="345" spans="9:10" x14ac:dyDescent="0.35">
      <c r="I345" s="42" t="str">
        <f t="shared" si="16"/>
        <v/>
      </c>
      <c r="J345" s="42" t="str">
        <f t="shared" si="17"/>
        <v/>
      </c>
    </row>
    <row r="346" spans="9:10" x14ac:dyDescent="0.35">
      <c r="I346" s="42" t="str">
        <f t="shared" ref="I346" si="18">CONCATENATE(G346,H346)</f>
        <v/>
      </c>
      <c r="J346" s="42" t="str">
        <f t="shared" ref="J346" si="19">CONCATENATE(G346,H346,F346)</f>
        <v/>
      </c>
    </row>
  </sheetData>
  <autoFilter ref="A1:Q354" xr:uid="{00000000-0009-0000-0000-000006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90"/>
  <sheetViews>
    <sheetView topLeftCell="A46" zoomScale="64" workbookViewId="0">
      <selection activeCell="D82" sqref="D82:D90"/>
    </sheetView>
  </sheetViews>
  <sheetFormatPr defaultColWidth="8.90625" defaultRowHeight="14.5" x14ac:dyDescent="0.35"/>
  <cols>
    <col min="7" max="7" width="23.54296875" customWidth="1"/>
    <col min="8" max="9" width="18" customWidth="1"/>
    <col min="10" max="10" width="18.81640625" customWidth="1"/>
    <col min="11" max="15" width="9" bestFit="1" customWidth="1"/>
    <col min="16" max="16" width="11.6328125" bestFit="1" customWidth="1"/>
    <col min="17" max="17" width="9" bestFit="1" customWidth="1"/>
  </cols>
  <sheetData>
    <row r="1" spans="1:34" s="1" customFormat="1" x14ac:dyDescent="0.35">
      <c r="A1" s="1" t="s">
        <v>41</v>
      </c>
      <c r="B1" s="1" t="s">
        <v>42</v>
      </c>
      <c r="C1" s="1" t="s">
        <v>43</v>
      </c>
      <c r="D1" s="1" t="s">
        <v>44</v>
      </c>
      <c r="E1" s="1" t="s">
        <v>0</v>
      </c>
      <c r="F1" s="1" t="s">
        <v>45</v>
      </c>
      <c r="G1" s="1" t="s">
        <v>46</v>
      </c>
      <c r="H1" s="1" t="s">
        <v>47</v>
      </c>
      <c r="I1" s="1" t="s">
        <v>48</v>
      </c>
      <c r="J1" s="7" t="s">
        <v>1</v>
      </c>
      <c r="K1" s="78" t="s">
        <v>78</v>
      </c>
      <c r="L1" s="78" t="s">
        <v>72</v>
      </c>
      <c r="M1" s="78" t="s">
        <v>51</v>
      </c>
      <c r="N1" s="78" t="s">
        <v>52</v>
      </c>
      <c r="O1" s="78" t="s">
        <v>69</v>
      </c>
      <c r="P1" s="78" t="s">
        <v>58</v>
      </c>
      <c r="Q1" s="78" t="s">
        <v>79</v>
      </c>
      <c r="R1" s="78" t="s">
        <v>75</v>
      </c>
      <c r="S1" s="78" t="s">
        <v>59</v>
      </c>
      <c r="T1" s="78" t="s">
        <v>50</v>
      </c>
      <c r="U1" s="78" t="s">
        <v>53</v>
      </c>
      <c r="V1" s="78" t="s">
        <v>80</v>
      </c>
      <c r="W1" s="78" t="s">
        <v>71</v>
      </c>
      <c r="X1" s="78" t="s">
        <v>57</v>
      </c>
      <c r="Y1" s="78" t="s">
        <v>73</v>
      </c>
      <c r="Z1" s="78" t="s">
        <v>56</v>
      </c>
      <c r="AA1" s="78" t="s">
        <v>54</v>
      </c>
      <c r="AB1" s="78" t="s">
        <v>68</v>
      </c>
      <c r="AC1" s="78" t="s">
        <v>74</v>
      </c>
      <c r="AD1" s="78" t="s">
        <v>77</v>
      </c>
      <c r="AE1" s="78" t="s">
        <v>55</v>
      </c>
      <c r="AF1" s="78" t="s">
        <v>60</v>
      </c>
      <c r="AG1" s="78" t="s">
        <v>70</v>
      </c>
      <c r="AH1" s="78" t="s">
        <v>76</v>
      </c>
    </row>
    <row r="2" spans="1:34" x14ac:dyDescent="0.35">
      <c r="A2" s="42" t="s">
        <v>67</v>
      </c>
      <c r="B2" s="42" t="s">
        <v>87</v>
      </c>
      <c r="C2" s="42" t="s">
        <v>156</v>
      </c>
      <c r="D2" s="42" t="s">
        <v>262</v>
      </c>
      <c r="E2" s="42" t="s">
        <v>11</v>
      </c>
      <c r="F2" s="42" t="s">
        <v>12</v>
      </c>
      <c r="G2" s="43" t="s">
        <v>157</v>
      </c>
      <c r="H2" s="68" t="s">
        <v>7</v>
      </c>
      <c r="I2" t="str">
        <f>CONCATENATE(G2,H2)</f>
        <v>Enrollement in formal school for 2020-2021 year of HHs members in the age to go to school : Decline to answer</v>
      </c>
      <c r="J2" t="str">
        <f>CONCATENATE(G2,H2,F2)</f>
        <v>Enrollement in formal school for 2020-2021 year of HHs members in the age to go to school : Decline to answerLebanese</v>
      </c>
      <c r="K2" s="68">
        <v>4.29184549356223E-3</v>
      </c>
      <c r="L2">
        <v>0</v>
      </c>
      <c r="M2" s="68">
        <v>4.0322580645161298E-3</v>
      </c>
      <c r="N2">
        <v>0</v>
      </c>
      <c r="O2">
        <v>0</v>
      </c>
      <c r="P2">
        <v>0</v>
      </c>
      <c r="Q2">
        <v>0</v>
      </c>
      <c r="R2">
        <v>0</v>
      </c>
      <c r="S2">
        <v>0</v>
      </c>
      <c r="T2">
        <v>0</v>
      </c>
      <c r="U2" s="68">
        <v>6.7567567567567597E-3</v>
      </c>
      <c r="V2" s="68">
        <v>4.1095890410958902E-2</v>
      </c>
      <c r="W2">
        <v>0</v>
      </c>
      <c r="X2">
        <v>0</v>
      </c>
      <c r="Y2">
        <v>0</v>
      </c>
      <c r="Z2">
        <v>0</v>
      </c>
      <c r="AA2">
        <v>0</v>
      </c>
      <c r="AB2">
        <v>0</v>
      </c>
      <c r="AC2">
        <v>0</v>
      </c>
      <c r="AD2">
        <v>0</v>
      </c>
      <c r="AE2">
        <v>0</v>
      </c>
      <c r="AF2">
        <v>0</v>
      </c>
      <c r="AG2">
        <v>0</v>
      </c>
      <c r="AH2">
        <v>0</v>
      </c>
    </row>
    <row r="3" spans="1:34" x14ac:dyDescent="0.35">
      <c r="A3" s="42" t="s">
        <v>67</v>
      </c>
      <c r="B3" s="42" t="s">
        <v>87</v>
      </c>
      <c r="C3" s="42" t="s">
        <v>156</v>
      </c>
      <c r="D3" s="42" t="s">
        <v>262</v>
      </c>
      <c r="E3" s="42" t="s">
        <v>11</v>
      </c>
      <c r="F3" s="42" t="s">
        <v>12</v>
      </c>
      <c r="G3" s="43" t="s">
        <v>157</v>
      </c>
      <c r="H3" s="68" t="s">
        <v>8</v>
      </c>
      <c r="I3" t="str">
        <f t="shared" ref="I3:I44" si="0">CONCATENATE(G3,H3)</f>
        <v>Enrollement in formal school for 2020-2021 year of HHs members in the age to go to school : Don't know</v>
      </c>
      <c r="J3" t="str">
        <f t="shared" ref="J3:J44" si="1">CONCATENATE(G3,H3,F3)</f>
        <v>Enrollement in formal school for 2020-2021 year of HHs members in the age to go to school : Don't knowLebanese</v>
      </c>
      <c r="K3" s="56">
        <v>0</v>
      </c>
      <c r="L3" s="56">
        <v>0</v>
      </c>
      <c r="M3" s="68">
        <v>4.0322580645161298E-3</v>
      </c>
      <c r="N3">
        <v>0</v>
      </c>
      <c r="O3">
        <v>0</v>
      </c>
      <c r="P3">
        <v>0</v>
      </c>
      <c r="Q3">
        <v>0</v>
      </c>
      <c r="R3">
        <v>0</v>
      </c>
      <c r="S3">
        <v>0</v>
      </c>
      <c r="T3">
        <v>0</v>
      </c>
      <c r="U3">
        <v>0</v>
      </c>
      <c r="V3">
        <v>0</v>
      </c>
      <c r="W3">
        <v>0</v>
      </c>
      <c r="X3">
        <v>0</v>
      </c>
      <c r="Y3">
        <v>0</v>
      </c>
      <c r="Z3">
        <v>0</v>
      </c>
      <c r="AA3">
        <v>0</v>
      </c>
      <c r="AB3">
        <v>0</v>
      </c>
      <c r="AC3">
        <v>0</v>
      </c>
      <c r="AD3">
        <v>0</v>
      </c>
      <c r="AE3">
        <v>0</v>
      </c>
      <c r="AF3">
        <v>0</v>
      </c>
      <c r="AG3">
        <v>0</v>
      </c>
      <c r="AH3">
        <v>0</v>
      </c>
    </row>
    <row r="4" spans="1:34" x14ac:dyDescent="0.35">
      <c r="A4" s="42" t="s">
        <v>67</v>
      </c>
      <c r="B4" s="42" t="s">
        <v>87</v>
      </c>
      <c r="C4" s="42" t="s">
        <v>156</v>
      </c>
      <c r="D4" s="42" t="s">
        <v>262</v>
      </c>
      <c r="E4" s="42" t="s">
        <v>11</v>
      </c>
      <c r="F4" s="42" t="s">
        <v>12</v>
      </c>
      <c r="G4" s="43" t="s">
        <v>157</v>
      </c>
      <c r="H4" s="68" t="s">
        <v>65</v>
      </c>
      <c r="I4" t="str">
        <f t="shared" si="0"/>
        <v>Enrollement in formal school for 2020-2021 year of HHs members in the age to go to school : No</v>
      </c>
      <c r="J4" t="str">
        <f t="shared" si="1"/>
        <v>Enrollement in formal school for 2020-2021 year of HHs members in the age to go to school : NoLebanese</v>
      </c>
      <c r="K4" s="68">
        <v>0.111587982832618</v>
      </c>
      <c r="L4" s="68">
        <v>0.104477611940299</v>
      </c>
      <c r="M4" s="68">
        <v>0.15322580645161299</v>
      </c>
      <c r="N4" s="68">
        <v>0.125</v>
      </c>
      <c r="O4" s="68">
        <v>6.6666666666666693E-2</v>
      </c>
      <c r="P4" s="68">
        <v>0.26530612244898</v>
      </c>
      <c r="Q4" s="68">
        <v>0.18452380952381001</v>
      </c>
      <c r="R4" s="68">
        <v>4.4444444444444398E-2</v>
      </c>
      <c r="S4" s="68">
        <v>3.03030303030303E-2</v>
      </c>
      <c r="T4" s="68">
        <v>0.15686274509803899</v>
      </c>
      <c r="U4" s="68">
        <v>0.18918918918918901</v>
      </c>
      <c r="V4" s="68">
        <v>0.116438356164384</v>
      </c>
      <c r="W4" s="68">
        <v>7.3394495412843999E-2</v>
      </c>
      <c r="X4" s="68">
        <v>7.3529411764705899E-2</v>
      </c>
      <c r="Y4" s="68">
        <v>0.11885245901639301</v>
      </c>
      <c r="Z4" s="68">
        <v>2.4E-2</v>
      </c>
      <c r="AA4" s="68">
        <v>7.9365079365079402E-2</v>
      </c>
      <c r="AB4" s="68">
        <v>2.2556390977443601E-2</v>
      </c>
      <c r="AC4" s="68">
        <v>6.15384615384615E-2</v>
      </c>
      <c r="AD4" s="68">
        <v>7.3770491803278701E-2</v>
      </c>
      <c r="AE4" s="68">
        <v>6.3694267515923594E-2</v>
      </c>
      <c r="AF4" s="68">
        <v>9.1954022988505704E-2</v>
      </c>
      <c r="AG4" s="68">
        <v>0.1</v>
      </c>
      <c r="AH4" s="68">
        <v>6.4102564102564097E-2</v>
      </c>
    </row>
    <row r="5" spans="1:34" x14ac:dyDescent="0.35">
      <c r="A5" s="42" t="s">
        <v>67</v>
      </c>
      <c r="B5" s="42" t="s">
        <v>87</v>
      </c>
      <c r="C5" s="42" t="s">
        <v>156</v>
      </c>
      <c r="D5" s="42" t="s">
        <v>262</v>
      </c>
      <c r="E5" s="42" t="s">
        <v>11</v>
      </c>
      <c r="F5" s="42" t="s">
        <v>12</v>
      </c>
      <c r="G5" s="43" t="s">
        <v>157</v>
      </c>
      <c r="H5" s="68" t="s">
        <v>66</v>
      </c>
      <c r="I5" t="str">
        <f t="shared" si="0"/>
        <v>Enrollement in formal school for 2020-2021 year of HHs members in the age to go to school : Yes</v>
      </c>
      <c r="J5" t="str">
        <f t="shared" si="1"/>
        <v>Enrollement in formal school for 2020-2021 year of HHs members in the age to go to school : YesLebanese</v>
      </c>
      <c r="K5" s="68">
        <v>0.88412017167381995</v>
      </c>
      <c r="L5" s="68">
        <v>0.89552238805970197</v>
      </c>
      <c r="M5" s="68">
        <v>0.83870967741935498</v>
      </c>
      <c r="N5" s="68">
        <v>0.875</v>
      </c>
      <c r="O5" s="68">
        <v>0.93333333333333302</v>
      </c>
      <c r="P5" s="68">
        <v>0.73469387755102</v>
      </c>
      <c r="Q5" s="68">
        <v>0.81547619047619002</v>
      </c>
      <c r="R5" s="68">
        <v>0.95555555555555505</v>
      </c>
      <c r="S5" s="68">
        <v>0.96969696969696995</v>
      </c>
      <c r="T5" s="68">
        <v>0.84313725490196101</v>
      </c>
      <c r="U5" s="68">
        <v>0.80405405405405395</v>
      </c>
      <c r="V5" s="68">
        <v>0.84246575342465702</v>
      </c>
      <c r="W5" s="68">
        <v>0.92660550458715596</v>
      </c>
      <c r="X5" s="68">
        <v>0.92647058823529405</v>
      </c>
      <c r="Y5" s="68">
        <v>0.88114754098360704</v>
      </c>
      <c r="Z5" s="68">
        <v>0.97599999999999998</v>
      </c>
      <c r="AA5" s="68">
        <v>0.92063492063492103</v>
      </c>
      <c r="AB5" s="68">
        <v>0.977443609022556</v>
      </c>
      <c r="AC5" s="68">
        <v>0.93846153846153801</v>
      </c>
      <c r="AD5" s="68">
        <v>0.92622950819672101</v>
      </c>
      <c r="AE5" s="68">
        <v>0.936305732484076</v>
      </c>
      <c r="AF5" s="68">
        <v>0.90804597701149403</v>
      </c>
      <c r="AG5" s="68">
        <v>0.9</v>
      </c>
      <c r="AH5" s="68">
        <v>0.93589743589743601</v>
      </c>
    </row>
    <row r="6" spans="1:34" x14ac:dyDescent="0.35">
      <c r="A6" s="42" t="s">
        <v>67</v>
      </c>
      <c r="B6" s="42" t="s">
        <v>87</v>
      </c>
      <c r="C6" s="42" t="s">
        <v>259</v>
      </c>
      <c r="D6" s="87" t="s">
        <v>283</v>
      </c>
      <c r="E6" s="42" t="s">
        <v>11</v>
      </c>
      <c r="F6" s="42" t="s">
        <v>12</v>
      </c>
      <c r="G6" s="43" t="s">
        <v>169</v>
      </c>
      <c r="H6" s="68" t="s">
        <v>163</v>
      </c>
      <c r="I6" t="str">
        <f t="shared" si="0"/>
        <v>Type of formal school where individual in age to go to school are enrolled : Public school</v>
      </c>
      <c r="J6" t="str">
        <f t="shared" si="1"/>
        <v>Type of formal school where individual in age to go to school are enrolled : Public schoolLebanese</v>
      </c>
      <c r="K6" s="68">
        <v>0.58252427184466005</v>
      </c>
      <c r="L6" s="68">
        <v>0.31666666666666698</v>
      </c>
      <c r="M6" s="68">
        <v>0.5</v>
      </c>
      <c r="N6" s="68">
        <v>0.55357142857142805</v>
      </c>
      <c r="O6" s="68">
        <v>0.38095238095238099</v>
      </c>
      <c r="P6" s="68">
        <v>0.79629629629629595</v>
      </c>
      <c r="Q6" s="68">
        <v>0.57664233576642299</v>
      </c>
      <c r="R6" s="68">
        <v>0.19767441860465099</v>
      </c>
      <c r="S6" s="68">
        <v>0.40625</v>
      </c>
      <c r="T6" s="68">
        <v>0.50387596899224796</v>
      </c>
      <c r="U6" s="68">
        <v>0.47058823529411797</v>
      </c>
      <c r="V6" s="68">
        <v>0.707317073170732</v>
      </c>
      <c r="W6" s="68">
        <v>0.475247524752475</v>
      </c>
      <c r="X6" s="68">
        <v>0.64285714285714302</v>
      </c>
      <c r="Y6" s="68">
        <v>0.67906976744185998</v>
      </c>
      <c r="Z6" s="68">
        <v>0.43442622950819698</v>
      </c>
      <c r="AA6" s="68">
        <v>0.56034482758620696</v>
      </c>
      <c r="AB6" s="68">
        <v>0.36153846153846197</v>
      </c>
      <c r="AC6" s="68">
        <v>0.27868852459016402</v>
      </c>
      <c r="AD6" s="68">
        <v>0.71681415929203496</v>
      </c>
      <c r="AE6" s="68">
        <v>0.45578231292517002</v>
      </c>
      <c r="AF6" s="68">
        <v>0.341772151898734</v>
      </c>
      <c r="AG6" s="68">
        <v>0.87654320987654299</v>
      </c>
      <c r="AH6" s="68">
        <v>0.47945205479452102</v>
      </c>
    </row>
    <row r="7" spans="1:34" x14ac:dyDescent="0.35">
      <c r="A7" s="42" t="s">
        <v>67</v>
      </c>
      <c r="B7" s="42" t="s">
        <v>87</v>
      </c>
      <c r="C7" s="42" t="s">
        <v>259</v>
      </c>
      <c r="D7" s="87" t="s">
        <v>283</v>
      </c>
      <c r="E7" s="42" t="s">
        <v>11</v>
      </c>
      <c r="F7" s="42" t="s">
        <v>12</v>
      </c>
      <c r="G7" s="43" t="s">
        <v>169</v>
      </c>
      <c r="H7" s="68" t="s">
        <v>164</v>
      </c>
      <c r="I7" t="str">
        <f t="shared" si="0"/>
        <v>Type of formal school where individual in age to go to school are enrolled : Private school</v>
      </c>
      <c r="J7" t="str">
        <f t="shared" si="1"/>
        <v>Type of formal school where individual in age to go to school are enrolled : Private schoolLebanese</v>
      </c>
      <c r="K7" s="68">
        <v>0.30097087378640802</v>
      </c>
      <c r="L7" s="68">
        <v>0.58333333333333304</v>
      </c>
      <c r="M7" s="68">
        <v>0.36538461538461497</v>
      </c>
      <c r="N7" s="68">
        <v>0.38095238095238099</v>
      </c>
      <c r="O7" s="68">
        <v>0.53571428571428603</v>
      </c>
      <c r="P7" s="68">
        <v>0.171296296296296</v>
      </c>
      <c r="Q7" s="68">
        <v>0.27737226277372301</v>
      </c>
      <c r="R7" s="68">
        <v>0.70930232558139505</v>
      </c>
      <c r="S7" s="68">
        <v>0.45</v>
      </c>
      <c r="T7" s="68">
        <v>0.387596899224806</v>
      </c>
      <c r="U7" s="68">
        <v>0.42857142857142899</v>
      </c>
      <c r="V7" s="68">
        <v>0.203252032520325</v>
      </c>
      <c r="W7" s="68">
        <v>0.396039603960396</v>
      </c>
      <c r="X7" s="68">
        <v>0.33333333333333298</v>
      </c>
      <c r="Y7" s="68">
        <v>0.22325581395348801</v>
      </c>
      <c r="Z7" s="68">
        <v>0.52459016393442603</v>
      </c>
      <c r="AA7" s="68">
        <v>0.38793103448275901</v>
      </c>
      <c r="AB7" s="68">
        <v>0.47692307692307701</v>
      </c>
      <c r="AC7" s="68">
        <v>0.57377049180327899</v>
      </c>
      <c r="AD7" s="68">
        <v>0.212389380530973</v>
      </c>
      <c r="AE7" s="68">
        <v>0.49659863945578198</v>
      </c>
      <c r="AF7" s="68">
        <v>0.582278481012658</v>
      </c>
      <c r="AG7" s="68">
        <v>6.7901234567901203E-2</v>
      </c>
      <c r="AH7" s="68">
        <v>0.397260273972603</v>
      </c>
    </row>
    <row r="8" spans="1:34" x14ac:dyDescent="0.35">
      <c r="A8" s="42" t="s">
        <v>67</v>
      </c>
      <c r="B8" s="42" t="s">
        <v>87</v>
      </c>
      <c r="C8" s="42" t="s">
        <v>259</v>
      </c>
      <c r="D8" s="87" t="s">
        <v>283</v>
      </c>
      <c r="E8" s="42" t="s">
        <v>11</v>
      </c>
      <c r="F8" s="42" t="s">
        <v>12</v>
      </c>
      <c r="G8" s="43" t="s">
        <v>169</v>
      </c>
      <c r="H8" s="68" t="s">
        <v>165</v>
      </c>
      <c r="I8" t="str">
        <f t="shared" si="0"/>
        <v>Type of formal school where individual in age to go to school are enrolled : Semi-private school</v>
      </c>
      <c r="J8" t="str">
        <f t="shared" si="1"/>
        <v>Type of formal school where individual in age to go to school are enrolled : Semi-private schoolLebanese</v>
      </c>
      <c r="K8" s="68">
        <v>4.85436893203883E-2</v>
      </c>
      <c r="L8" s="68">
        <v>3.3333333333333298E-2</v>
      </c>
      <c r="M8" s="68">
        <v>5.2884615384615398E-2</v>
      </c>
      <c r="N8" s="68">
        <v>4.7619047619047603E-2</v>
      </c>
      <c r="O8" s="68">
        <v>4.7619047619047603E-2</v>
      </c>
      <c r="P8" s="68">
        <v>3.2407407407407399E-2</v>
      </c>
      <c r="Q8" s="68">
        <v>5.1094890510948898E-2</v>
      </c>
      <c r="R8" s="68">
        <v>8.1395348837209294E-2</v>
      </c>
      <c r="S8" s="68">
        <v>8.1250000000000003E-2</v>
      </c>
      <c r="T8" s="68">
        <v>3.8759689922480599E-2</v>
      </c>
      <c r="U8" s="68">
        <v>5.0420168067226899E-2</v>
      </c>
      <c r="V8" s="68">
        <v>2.4390243902439001E-2</v>
      </c>
      <c r="W8" s="68">
        <v>4.95049504950495E-2</v>
      </c>
      <c r="X8" s="68">
        <v>0</v>
      </c>
      <c r="Y8" s="68">
        <v>3.7209302325581402E-2</v>
      </c>
      <c r="Z8" s="68">
        <v>0</v>
      </c>
      <c r="AA8" s="68">
        <v>2.5862068965517199E-2</v>
      </c>
      <c r="AB8" s="68">
        <v>0.107692307692308</v>
      </c>
      <c r="AC8" s="68">
        <v>9.8360655737704902E-2</v>
      </c>
      <c r="AD8" s="68">
        <v>1.7699115044247801E-2</v>
      </c>
      <c r="AE8" s="68">
        <v>2.04081632653061E-2</v>
      </c>
      <c r="AF8" s="68">
        <v>1.26582278481013E-2</v>
      </c>
      <c r="AG8" s="68">
        <v>2.4691358024691398E-2</v>
      </c>
      <c r="AH8" s="68">
        <v>6.8493150684931503E-2</v>
      </c>
    </row>
    <row r="9" spans="1:34" x14ac:dyDescent="0.35">
      <c r="A9" s="42" t="s">
        <v>67</v>
      </c>
      <c r="B9" s="42" t="s">
        <v>87</v>
      </c>
      <c r="C9" s="42" t="s">
        <v>259</v>
      </c>
      <c r="D9" s="87" t="s">
        <v>283</v>
      </c>
      <c r="E9" s="42" t="s">
        <v>11</v>
      </c>
      <c r="F9" s="42" t="s">
        <v>12</v>
      </c>
      <c r="G9" s="43" t="s">
        <v>169</v>
      </c>
      <c r="H9" s="68" t="s">
        <v>166</v>
      </c>
      <c r="I9" t="str">
        <f t="shared" si="0"/>
        <v>Type of formal school where individual in age to go to school are enrolled : UNRWA</v>
      </c>
      <c r="J9" t="str">
        <f t="shared" si="1"/>
        <v>Type of formal school where individual in age to go to school are enrolled : UNRWALebanese</v>
      </c>
      <c r="K9" s="68">
        <v>9.7087378640776708E-3</v>
      </c>
      <c r="L9" s="68">
        <v>0</v>
      </c>
      <c r="M9" s="68">
        <v>1.44230769230769E-2</v>
      </c>
      <c r="N9" s="68">
        <v>0</v>
      </c>
      <c r="O9" s="68">
        <v>0</v>
      </c>
      <c r="P9" s="68">
        <v>-2.2204460492503101E-16</v>
      </c>
      <c r="Q9" s="68">
        <v>2.18978102189781E-2</v>
      </c>
      <c r="R9" s="68">
        <v>0</v>
      </c>
      <c r="S9" s="68">
        <v>2.5000000000000001E-2</v>
      </c>
      <c r="T9" s="68">
        <v>0</v>
      </c>
      <c r="U9" s="68">
        <v>3.3613445378151301E-2</v>
      </c>
      <c r="V9" s="68">
        <v>0</v>
      </c>
      <c r="W9" s="68">
        <v>-2.2204460492503101E-16</v>
      </c>
      <c r="X9" s="68">
        <v>0</v>
      </c>
      <c r="Y9" s="68">
        <v>0</v>
      </c>
      <c r="Z9" s="68">
        <v>0</v>
      </c>
      <c r="AA9" s="68">
        <v>0</v>
      </c>
      <c r="AB9" s="68">
        <v>1.11022302462516E-16</v>
      </c>
      <c r="AC9" s="68">
        <v>0</v>
      </c>
      <c r="AD9" s="68">
        <v>0</v>
      </c>
      <c r="AE9" s="68">
        <v>0</v>
      </c>
      <c r="AF9" s="68">
        <v>0</v>
      </c>
      <c r="AG9" s="68">
        <v>0</v>
      </c>
      <c r="AH9" s="68">
        <v>0</v>
      </c>
    </row>
    <row r="10" spans="1:34" x14ac:dyDescent="0.35">
      <c r="A10" s="42" t="s">
        <v>67</v>
      </c>
      <c r="B10" s="42" t="s">
        <v>87</v>
      </c>
      <c r="C10" s="42" t="s">
        <v>259</v>
      </c>
      <c r="D10" s="87" t="s">
        <v>283</v>
      </c>
      <c r="E10" s="42" t="s">
        <v>11</v>
      </c>
      <c r="F10" s="42" t="s">
        <v>12</v>
      </c>
      <c r="G10" s="43" t="s">
        <v>169</v>
      </c>
      <c r="H10" s="68" t="s">
        <v>167</v>
      </c>
      <c r="I10" t="str">
        <f t="shared" si="0"/>
        <v>Type of formal school where individual in age to go to school are enrolled : Public TVET (15-18 year olds only)</v>
      </c>
      <c r="J10" t="str">
        <f t="shared" si="1"/>
        <v>Type of formal school where individual in age to go to school are enrolled : Public TVET (15-18 year olds only)Lebanese</v>
      </c>
      <c r="K10" s="68">
        <v>3.8834951456310697E-2</v>
      </c>
      <c r="L10" s="68">
        <v>1.6666666666666701E-2</v>
      </c>
      <c r="M10" s="68">
        <v>3.8461538461538498E-2</v>
      </c>
      <c r="N10" s="68">
        <v>5.9523809523809503E-3</v>
      </c>
      <c r="O10" s="68">
        <v>1.1904761904761901E-2</v>
      </c>
      <c r="P10" s="68">
        <v>4.6296296296296302E-3</v>
      </c>
      <c r="Q10" s="68">
        <v>3.6496350364963501E-2</v>
      </c>
      <c r="R10" s="68">
        <v>1.16279069767442E-2</v>
      </c>
      <c r="S10" s="68">
        <v>1.8749999999999999E-2</v>
      </c>
      <c r="T10" s="68">
        <v>2.32558139534884E-2</v>
      </c>
      <c r="U10" s="68">
        <v>8.4033613445378096E-3</v>
      </c>
      <c r="V10" s="68">
        <v>2.4390243902439001E-2</v>
      </c>
      <c r="W10" s="68">
        <v>6.9306930693069299E-2</v>
      </c>
      <c r="X10" s="68">
        <v>1.58730158730159E-2</v>
      </c>
      <c r="Y10" s="68">
        <v>3.7209302325581402E-2</v>
      </c>
      <c r="Z10" s="68">
        <v>3.2786885245901599E-2</v>
      </c>
      <c r="AA10" s="68">
        <v>0</v>
      </c>
      <c r="AB10" s="68">
        <v>3.8461538461538498E-2</v>
      </c>
      <c r="AC10" s="68">
        <v>0</v>
      </c>
      <c r="AD10" s="68">
        <v>1.7699115044247801E-2</v>
      </c>
      <c r="AE10" s="68">
        <v>6.8027210884353704E-3</v>
      </c>
      <c r="AF10" s="68">
        <v>2.53164556962025E-2</v>
      </c>
      <c r="AG10" s="68">
        <v>2.4691358024691398E-2</v>
      </c>
      <c r="AH10" s="68">
        <v>2.7397260273972601E-2</v>
      </c>
    </row>
    <row r="11" spans="1:34" x14ac:dyDescent="0.35">
      <c r="A11" s="42" t="s">
        <v>67</v>
      </c>
      <c r="B11" s="42" t="s">
        <v>87</v>
      </c>
      <c r="C11" s="42" t="s">
        <v>259</v>
      </c>
      <c r="D11" s="87" t="s">
        <v>283</v>
      </c>
      <c r="E11" s="42" t="s">
        <v>11</v>
      </c>
      <c r="F11" s="42" t="s">
        <v>12</v>
      </c>
      <c r="G11" s="43" t="s">
        <v>169</v>
      </c>
      <c r="H11" s="68" t="s">
        <v>168</v>
      </c>
      <c r="I11" t="str">
        <f t="shared" si="0"/>
        <v>Type of formal school where individual in age to go to school are enrolled : Private TVET (15-18 year olds only)</v>
      </c>
      <c r="J11" t="str">
        <f t="shared" si="1"/>
        <v>Type of formal school where individual in age to go to school are enrolled : Private TVET (15-18 year olds only)Lebanese</v>
      </c>
      <c r="K11" s="68">
        <v>1.45631067961165E-2</v>
      </c>
      <c r="L11" s="68">
        <v>1.6666666666666701E-2</v>
      </c>
      <c r="M11" s="68">
        <v>1.44230769230769E-2</v>
      </c>
      <c r="N11" s="68">
        <v>5.9523809523809503E-3</v>
      </c>
      <c r="O11" s="68">
        <v>2.3809523809523801E-2</v>
      </c>
      <c r="P11" s="68">
        <v>4.6296296296296302E-3</v>
      </c>
      <c r="Q11" s="68">
        <v>2.18978102189781E-2</v>
      </c>
      <c r="R11" s="68">
        <v>0</v>
      </c>
      <c r="S11" s="68">
        <v>1.2500000000000001E-2</v>
      </c>
      <c r="T11" s="68">
        <v>3.1007751937984499E-2</v>
      </c>
      <c r="U11" s="68">
        <v>0</v>
      </c>
      <c r="V11" s="68">
        <v>1.6260162601626001E-2</v>
      </c>
      <c r="W11" s="68">
        <v>9.9009900990098994E-3</v>
      </c>
      <c r="X11" s="68">
        <v>1.58730158730159E-2</v>
      </c>
      <c r="Y11" s="68">
        <v>1.3953488372093001E-2</v>
      </c>
      <c r="Z11" s="68">
        <v>8.1967213114754103E-3</v>
      </c>
      <c r="AA11" s="68">
        <v>8.6206896551724102E-3</v>
      </c>
      <c r="AB11" s="68">
        <v>2.3076923076923099E-2</v>
      </c>
      <c r="AC11" s="68">
        <v>0</v>
      </c>
      <c r="AD11" s="68">
        <v>8.8495575221238902E-3</v>
      </c>
      <c r="AE11" s="68">
        <v>0</v>
      </c>
      <c r="AF11" s="68">
        <v>1.26582278481013E-2</v>
      </c>
      <c r="AG11" s="68">
        <v>6.17283950617284E-3</v>
      </c>
      <c r="AH11" s="68">
        <v>2.7397260273972601E-2</v>
      </c>
    </row>
    <row r="12" spans="1:34" x14ac:dyDescent="0.35">
      <c r="A12" s="42" t="s">
        <v>67</v>
      </c>
      <c r="B12" s="42" t="s">
        <v>87</v>
      </c>
      <c r="C12" s="42" t="s">
        <v>259</v>
      </c>
      <c r="D12" s="87" t="s">
        <v>283</v>
      </c>
      <c r="E12" s="42" t="s">
        <v>11</v>
      </c>
      <c r="F12" s="42" t="s">
        <v>12</v>
      </c>
      <c r="G12" s="43" t="s">
        <v>169</v>
      </c>
      <c r="H12" s="68" t="s">
        <v>9</v>
      </c>
      <c r="I12" t="str">
        <f t="shared" si="0"/>
        <v>Type of formal school where individual in age to go to school are enrolled : Other</v>
      </c>
      <c r="J12" t="str">
        <f t="shared" si="1"/>
        <v>Type of formal school where individual in age to go to school are enrolled : OtherLebanese</v>
      </c>
      <c r="K12" s="68">
        <v>1.11022302462516E-16</v>
      </c>
      <c r="L12" s="68">
        <v>1.6666666666666701E-2</v>
      </c>
      <c r="M12" s="68">
        <v>1.44230769230769E-2</v>
      </c>
      <c r="N12" s="68">
        <v>1.1904761904761901E-2</v>
      </c>
      <c r="O12" s="68">
        <v>1.1904761904761901E-2</v>
      </c>
      <c r="P12" s="68">
        <v>-2.2204460492503101E-16</v>
      </c>
      <c r="Q12" s="68">
        <v>1.4598540145985399E-2</v>
      </c>
      <c r="R12" s="68">
        <v>0</v>
      </c>
      <c r="S12" s="68">
        <v>6.2500000000000003E-3</v>
      </c>
      <c r="T12" s="68">
        <v>1.5503875968992199E-2</v>
      </c>
      <c r="U12" s="68">
        <v>0</v>
      </c>
      <c r="V12" s="68">
        <v>3.2520325203252001E-2</v>
      </c>
      <c r="W12" s="68">
        <v>1.9801980198019799E-2</v>
      </c>
      <c r="X12" s="68">
        <v>0</v>
      </c>
      <c r="Y12" s="68">
        <v>9.3023255813953504E-3</v>
      </c>
      <c r="Z12" s="68">
        <v>8.1967213114754103E-3</v>
      </c>
      <c r="AA12" s="68">
        <v>1.72413793103448E-2</v>
      </c>
      <c r="AB12" s="68">
        <v>1.11022302462516E-16</v>
      </c>
      <c r="AC12" s="68">
        <v>4.91803278688525E-2</v>
      </c>
      <c r="AD12" s="68">
        <v>2.6548672566371698E-2</v>
      </c>
      <c r="AE12" s="68">
        <v>2.04081632653061E-2</v>
      </c>
      <c r="AF12" s="68">
        <v>1.26582278481013E-2</v>
      </c>
      <c r="AG12" s="68">
        <v>0</v>
      </c>
      <c r="AH12" s="68">
        <v>0</v>
      </c>
    </row>
    <row r="13" spans="1:34" x14ac:dyDescent="0.35">
      <c r="A13" s="42" t="s">
        <v>67</v>
      </c>
      <c r="B13" s="42" t="s">
        <v>87</v>
      </c>
      <c r="C13" s="42" t="s">
        <v>259</v>
      </c>
      <c r="D13" s="87" t="s">
        <v>283</v>
      </c>
      <c r="E13" s="42" t="s">
        <v>11</v>
      </c>
      <c r="F13" s="42" t="s">
        <v>12</v>
      </c>
      <c r="G13" s="43" t="s">
        <v>169</v>
      </c>
      <c r="H13" s="68" t="s">
        <v>8</v>
      </c>
      <c r="I13" t="str">
        <f t="shared" si="0"/>
        <v>Type of formal school where individual in age to go to school are enrolled : Don't know</v>
      </c>
      <c r="J13" t="str">
        <f t="shared" si="1"/>
        <v>Type of formal school where individual in age to go to school are enrolled : Don't knowLebanese</v>
      </c>
      <c r="K13" s="68">
        <v>4.8543689320388302E-3</v>
      </c>
      <c r="L13" s="68">
        <v>1.6666666666666701E-2</v>
      </c>
      <c r="M13" s="68">
        <v>0</v>
      </c>
      <c r="N13" s="68">
        <v>0</v>
      </c>
      <c r="O13" s="68">
        <v>0</v>
      </c>
      <c r="P13" s="68">
        <v>-2.2204460492503101E-16</v>
      </c>
      <c r="Q13" s="68">
        <v>0</v>
      </c>
      <c r="R13" s="68">
        <v>0</v>
      </c>
      <c r="S13" s="68">
        <v>1.11022302462516E-16</v>
      </c>
      <c r="T13" s="68">
        <v>0</v>
      </c>
      <c r="U13" s="68">
        <v>8.4033613445378096E-3</v>
      </c>
      <c r="V13" s="68">
        <v>0</v>
      </c>
      <c r="W13" s="68">
        <v>-2.2204460492503101E-16</v>
      </c>
      <c r="X13" s="68">
        <v>0</v>
      </c>
      <c r="Y13" s="68">
        <v>0</v>
      </c>
      <c r="Z13" s="68">
        <v>0</v>
      </c>
      <c r="AA13" s="68">
        <v>0</v>
      </c>
      <c r="AB13" s="68">
        <v>1.11022302462516E-16</v>
      </c>
      <c r="AC13" s="68">
        <v>0</v>
      </c>
      <c r="AD13" s="68">
        <v>0</v>
      </c>
      <c r="AE13" s="68">
        <v>0</v>
      </c>
      <c r="AF13" s="68">
        <v>0</v>
      </c>
      <c r="AG13" s="68">
        <v>0</v>
      </c>
      <c r="AH13" s="68">
        <v>0</v>
      </c>
    </row>
    <row r="14" spans="1:34" x14ac:dyDescent="0.35">
      <c r="A14" s="42" t="s">
        <v>67</v>
      </c>
      <c r="B14" s="42" t="s">
        <v>87</v>
      </c>
      <c r="C14" s="42" t="s">
        <v>259</v>
      </c>
      <c r="D14" s="87" t="s">
        <v>283</v>
      </c>
      <c r="E14" s="42" t="s">
        <v>11</v>
      </c>
      <c r="F14" s="42" t="s">
        <v>12</v>
      </c>
      <c r="G14" s="43" t="s">
        <v>169</v>
      </c>
      <c r="H14" s="68" t="s">
        <v>7</v>
      </c>
      <c r="I14" t="str">
        <f t="shared" si="0"/>
        <v>Type of formal school where individual in age to go to school are enrolled : Decline to answer</v>
      </c>
      <c r="J14" t="str">
        <f t="shared" si="1"/>
        <v>Type of formal school where individual in age to go to school are enrolled : Decline to answerLebanese</v>
      </c>
      <c r="K14" s="68">
        <v>1.11022302462516E-16</v>
      </c>
      <c r="L14" s="68">
        <v>0</v>
      </c>
      <c r="M14" s="68">
        <v>0</v>
      </c>
      <c r="N14" s="68">
        <v>0</v>
      </c>
      <c r="O14" s="68">
        <v>0</v>
      </c>
      <c r="P14" s="68">
        <v>-2.2204460492503101E-16</v>
      </c>
      <c r="Q14" s="68">
        <v>0</v>
      </c>
      <c r="R14" s="68">
        <v>0</v>
      </c>
      <c r="S14" s="68">
        <v>1.11022302462516E-16</v>
      </c>
      <c r="T14" s="68">
        <v>0</v>
      </c>
      <c r="U14" s="68">
        <v>0</v>
      </c>
      <c r="V14" s="68">
        <v>0</v>
      </c>
      <c r="W14" s="68">
        <v>-2.2204460492503101E-16</v>
      </c>
      <c r="X14" s="68">
        <v>0</v>
      </c>
      <c r="Y14" s="68">
        <v>0</v>
      </c>
      <c r="Z14" s="68">
        <v>0</v>
      </c>
      <c r="AA14" s="68">
        <v>0</v>
      </c>
      <c r="AB14" s="68">
        <v>1.11022302462516E-16</v>
      </c>
      <c r="AC14" s="68">
        <v>0</v>
      </c>
      <c r="AD14" s="68">
        <v>0</v>
      </c>
      <c r="AE14" s="68">
        <v>0</v>
      </c>
      <c r="AF14" s="68">
        <v>1.26582278481013E-2</v>
      </c>
      <c r="AG14" s="68">
        <v>0</v>
      </c>
      <c r="AH14" s="68">
        <v>0</v>
      </c>
    </row>
    <row r="15" spans="1:34" x14ac:dyDescent="0.35">
      <c r="A15" s="42" t="s">
        <v>67</v>
      </c>
      <c r="B15" s="42" t="s">
        <v>87</v>
      </c>
      <c r="C15" s="42" t="s">
        <v>260</v>
      </c>
      <c r="D15" s="42" t="s">
        <v>261</v>
      </c>
      <c r="E15" s="42" t="s">
        <v>11</v>
      </c>
      <c r="F15" s="42" t="s">
        <v>12</v>
      </c>
      <c r="G15" s="43" t="s">
        <v>228</v>
      </c>
      <c r="H15" s="68" t="s">
        <v>206</v>
      </c>
      <c r="I15" t="str">
        <f t="shared" si="0"/>
        <v>Main reasons explaining drop out : Cannot afford education-related costs (e.g. tuition, supplies, transportation)</v>
      </c>
      <c r="J15" t="str">
        <f t="shared" si="1"/>
        <v>Main reasons explaining drop out : Cannot afford education-related costs (e.g. tuition, supplies, transportation)Lebanese</v>
      </c>
      <c r="K15" s="83">
        <v>0</v>
      </c>
      <c r="L15" s="83">
        <v>0</v>
      </c>
      <c r="M15" s="68">
        <v>0.5</v>
      </c>
      <c r="N15" s="83">
        <v>0</v>
      </c>
      <c r="O15" s="83">
        <v>0</v>
      </c>
      <c r="P15" s="68">
        <v>0</v>
      </c>
      <c r="Q15" s="83">
        <v>0</v>
      </c>
      <c r="R15" s="83">
        <v>0</v>
      </c>
      <c r="S15" s="68">
        <v>0.375</v>
      </c>
      <c r="T15" s="83">
        <v>0</v>
      </c>
      <c r="U15" s="83">
        <v>0</v>
      </c>
      <c r="V15" s="83">
        <v>0</v>
      </c>
      <c r="W15" s="83">
        <v>0</v>
      </c>
      <c r="X15" s="83">
        <v>0</v>
      </c>
      <c r="Y15" s="68">
        <v>0.33333333333333298</v>
      </c>
      <c r="Z15" s="68">
        <v>0.11111111111111099</v>
      </c>
      <c r="AA15" s="68">
        <v>0</v>
      </c>
      <c r="AB15" s="83">
        <v>0</v>
      </c>
      <c r="AC15" s="83">
        <v>0</v>
      </c>
      <c r="AD15" s="83">
        <v>0</v>
      </c>
      <c r="AE15" s="83">
        <v>0</v>
      </c>
      <c r="AF15" s="83">
        <v>0</v>
      </c>
      <c r="AG15" s="68">
        <v>0</v>
      </c>
      <c r="AH15" s="83">
        <v>0</v>
      </c>
    </row>
    <row r="16" spans="1:34" x14ac:dyDescent="0.35">
      <c r="A16" s="42" t="s">
        <v>67</v>
      </c>
      <c r="B16" s="42" t="s">
        <v>87</v>
      </c>
      <c r="C16" s="42" t="s">
        <v>260</v>
      </c>
      <c r="D16" s="42" t="s">
        <v>261</v>
      </c>
      <c r="E16" s="42" t="s">
        <v>11</v>
      </c>
      <c r="F16" s="42" t="s">
        <v>12</v>
      </c>
      <c r="G16" s="43" t="s">
        <v>228</v>
      </c>
      <c r="H16" s="68" t="s">
        <v>207</v>
      </c>
      <c r="I16" t="str">
        <f t="shared" si="0"/>
        <v>Main reasons explaining drop out : Lack of schools in the community leading to drop out</v>
      </c>
      <c r="J16" t="str">
        <f t="shared" si="1"/>
        <v>Main reasons explaining drop out : Lack of schools in the community leading to drop outLebanese</v>
      </c>
      <c r="K16" s="83">
        <v>0</v>
      </c>
      <c r="L16" s="83">
        <v>0</v>
      </c>
      <c r="M16" s="68">
        <v>0</v>
      </c>
      <c r="N16" s="83">
        <v>0</v>
      </c>
      <c r="O16" s="83">
        <v>0</v>
      </c>
      <c r="P16" s="68">
        <v>0</v>
      </c>
      <c r="Q16" s="83">
        <v>0</v>
      </c>
      <c r="R16" s="83">
        <v>0</v>
      </c>
      <c r="S16" s="68">
        <v>0</v>
      </c>
      <c r="T16" s="83">
        <v>0</v>
      </c>
      <c r="U16" s="83">
        <v>0</v>
      </c>
      <c r="V16" s="83">
        <v>0</v>
      </c>
      <c r="W16" s="83">
        <v>0</v>
      </c>
      <c r="X16" s="83">
        <v>0</v>
      </c>
      <c r="Y16" s="68">
        <v>0.33333333333333298</v>
      </c>
      <c r="Z16" s="68">
        <v>0</v>
      </c>
      <c r="AA16" s="68">
        <v>0</v>
      </c>
      <c r="AB16" s="83">
        <v>0</v>
      </c>
      <c r="AC16" s="83">
        <v>0</v>
      </c>
      <c r="AD16" s="83">
        <v>0</v>
      </c>
      <c r="AE16" s="83">
        <v>0</v>
      </c>
      <c r="AF16" s="83">
        <v>0</v>
      </c>
      <c r="AG16" s="68">
        <v>0</v>
      </c>
      <c r="AH16" s="83">
        <v>0</v>
      </c>
    </row>
    <row r="17" spans="1:34" x14ac:dyDescent="0.35">
      <c r="A17" s="42" t="s">
        <v>67</v>
      </c>
      <c r="B17" s="42" t="s">
        <v>87</v>
      </c>
      <c r="C17" s="42" t="s">
        <v>260</v>
      </c>
      <c r="D17" s="42" t="s">
        <v>261</v>
      </c>
      <c r="E17" s="42" t="s">
        <v>11</v>
      </c>
      <c r="F17" s="42" t="s">
        <v>12</v>
      </c>
      <c r="G17" s="43" t="s">
        <v>228</v>
      </c>
      <c r="H17" s="68" t="s">
        <v>208</v>
      </c>
      <c r="I17" t="str">
        <f t="shared" si="0"/>
        <v>Main reasons explaining drop out : Protection risks while commuting to school</v>
      </c>
      <c r="J17" t="str">
        <f t="shared" si="1"/>
        <v>Main reasons explaining drop out : Protection risks while commuting to schoolLebanese</v>
      </c>
      <c r="K17" s="83">
        <v>0</v>
      </c>
      <c r="L17" s="83">
        <v>0</v>
      </c>
      <c r="M17" s="68">
        <v>0</v>
      </c>
      <c r="N17" s="83">
        <v>0</v>
      </c>
      <c r="O17" s="83">
        <v>0</v>
      </c>
      <c r="P17" s="68">
        <v>0</v>
      </c>
      <c r="Q17" s="83">
        <v>0</v>
      </c>
      <c r="R17" s="83">
        <v>0</v>
      </c>
      <c r="S17" s="68">
        <v>0</v>
      </c>
      <c r="T17" s="83">
        <v>0</v>
      </c>
      <c r="U17" s="83">
        <v>0</v>
      </c>
      <c r="V17" s="83">
        <v>0</v>
      </c>
      <c r="W17" s="83">
        <v>0</v>
      </c>
      <c r="X17" s="83">
        <v>0</v>
      </c>
      <c r="Y17" s="68">
        <v>0</v>
      </c>
      <c r="Z17" s="68">
        <v>0</v>
      </c>
      <c r="AA17" s="68">
        <v>0</v>
      </c>
      <c r="AB17" s="83">
        <v>0</v>
      </c>
      <c r="AC17" s="83">
        <v>0</v>
      </c>
      <c r="AD17" s="83">
        <v>0</v>
      </c>
      <c r="AE17" s="83">
        <v>0</v>
      </c>
      <c r="AF17" s="83">
        <v>0</v>
      </c>
      <c r="AG17" s="68">
        <v>0</v>
      </c>
      <c r="AH17" s="83">
        <v>0</v>
      </c>
    </row>
    <row r="18" spans="1:34" x14ac:dyDescent="0.35">
      <c r="A18" s="42" t="s">
        <v>67</v>
      </c>
      <c r="B18" s="42" t="s">
        <v>87</v>
      </c>
      <c r="C18" s="42" t="s">
        <v>260</v>
      </c>
      <c r="D18" s="42" t="s">
        <v>261</v>
      </c>
      <c r="E18" s="42" t="s">
        <v>11</v>
      </c>
      <c r="F18" s="42" t="s">
        <v>12</v>
      </c>
      <c r="G18" s="43" t="s">
        <v>228</v>
      </c>
      <c r="H18" s="68" t="s">
        <v>209</v>
      </c>
      <c r="I18" t="str">
        <f t="shared" si="0"/>
        <v>Main reasons explaining drop out : Protection risks while at school</v>
      </c>
      <c r="J18" t="str">
        <f t="shared" si="1"/>
        <v>Main reasons explaining drop out : Protection risks while at schoolLebanese</v>
      </c>
      <c r="K18" s="83">
        <v>0</v>
      </c>
      <c r="L18" s="83">
        <v>0</v>
      </c>
      <c r="M18" s="68">
        <v>0</v>
      </c>
      <c r="N18" s="83">
        <v>0</v>
      </c>
      <c r="O18" s="83">
        <v>0</v>
      </c>
      <c r="P18" s="68">
        <v>0.14285714285714299</v>
      </c>
      <c r="Q18" s="83">
        <v>0</v>
      </c>
      <c r="R18" s="83">
        <v>0</v>
      </c>
      <c r="S18" s="68">
        <v>0</v>
      </c>
      <c r="T18" s="83">
        <v>0</v>
      </c>
      <c r="U18" s="83">
        <v>0</v>
      </c>
      <c r="V18" s="83">
        <v>0</v>
      </c>
      <c r="W18" s="83">
        <v>0</v>
      </c>
      <c r="X18" s="83">
        <v>0</v>
      </c>
      <c r="Y18" s="68">
        <v>0</v>
      </c>
      <c r="Z18" s="68">
        <v>0</v>
      </c>
      <c r="AA18" s="68">
        <v>0</v>
      </c>
      <c r="AB18" s="83">
        <v>0</v>
      </c>
      <c r="AC18" s="83">
        <v>0</v>
      </c>
      <c r="AD18" s="83">
        <v>0</v>
      </c>
      <c r="AE18" s="83">
        <v>0</v>
      </c>
      <c r="AF18" s="83">
        <v>0</v>
      </c>
      <c r="AG18" s="68">
        <v>0</v>
      </c>
      <c r="AH18" s="83">
        <v>0</v>
      </c>
    </row>
    <row r="19" spans="1:34" x14ac:dyDescent="0.35">
      <c r="A19" s="42" t="s">
        <v>67</v>
      </c>
      <c r="B19" s="42" t="s">
        <v>87</v>
      </c>
      <c r="C19" s="42" t="s">
        <v>260</v>
      </c>
      <c r="D19" s="42" t="s">
        <v>261</v>
      </c>
      <c r="E19" s="42" t="s">
        <v>11</v>
      </c>
      <c r="F19" s="42" t="s">
        <v>12</v>
      </c>
      <c r="G19" s="43" t="s">
        <v>228</v>
      </c>
      <c r="H19" s="68" t="s">
        <v>210</v>
      </c>
      <c r="I19" t="str">
        <f t="shared" si="0"/>
        <v>Main reasons explaining drop out : Child marriage</v>
      </c>
      <c r="J19" t="str">
        <f t="shared" si="1"/>
        <v>Main reasons explaining drop out : Child marriageLebanese</v>
      </c>
      <c r="K19" s="83">
        <v>0</v>
      </c>
      <c r="L19" s="83">
        <v>0</v>
      </c>
      <c r="M19" s="68">
        <v>0</v>
      </c>
      <c r="N19" s="83">
        <v>0</v>
      </c>
      <c r="O19" s="83">
        <v>0</v>
      </c>
      <c r="P19" s="68">
        <v>0</v>
      </c>
      <c r="Q19" s="83">
        <v>0</v>
      </c>
      <c r="R19" s="83">
        <v>0</v>
      </c>
      <c r="S19" s="68">
        <v>0</v>
      </c>
      <c r="T19" s="83">
        <v>0</v>
      </c>
      <c r="U19" s="83">
        <v>0</v>
      </c>
      <c r="V19" s="83">
        <v>0</v>
      </c>
      <c r="W19" s="83">
        <v>0</v>
      </c>
      <c r="X19" s="83">
        <v>0</v>
      </c>
      <c r="Y19" s="68">
        <v>0</v>
      </c>
      <c r="Z19" s="68">
        <v>0</v>
      </c>
      <c r="AA19" s="68">
        <v>0</v>
      </c>
      <c r="AB19" s="83">
        <v>0</v>
      </c>
      <c r="AC19" s="83">
        <v>0</v>
      </c>
      <c r="AD19" s="83">
        <v>0</v>
      </c>
      <c r="AE19" s="83">
        <v>0</v>
      </c>
      <c r="AF19" s="83">
        <v>0</v>
      </c>
      <c r="AG19" s="68">
        <v>0</v>
      </c>
      <c r="AH19" s="83">
        <v>0</v>
      </c>
    </row>
    <row r="20" spans="1:34" x14ac:dyDescent="0.35">
      <c r="A20" s="42" t="s">
        <v>67</v>
      </c>
      <c r="B20" s="42" t="s">
        <v>87</v>
      </c>
      <c r="C20" s="42" t="s">
        <v>260</v>
      </c>
      <c r="D20" s="42" t="s">
        <v>261</v>
      </c>
      <c r="E20" s="42" t="s">
        <v>11</v>
      </c>
      <c r="F20" s="42" t="s">
        <v>12</v>
      </c>
      <c r="G20" s="43" t="s">
        <v>228</v>
      </c>
      <c r="H20" s="68" t="s">
        <v>211</v>
      </c>
      <c r="I20" t="str">
        <f t="shared" si="0"/>
        <v>Main reasons explaining drop out : Disability</v>
      </c>
      <c r="J20" t="str">
        <f t="shared" si="1"/>
        <v>Main reasons explaining drop out : DisabilityLebanese</v>
      </c>
      <c r="K20" s="83">
        <v>0</v>
      </c>
      <c r="L20" s="83">
        <v>0</v>
      </c>
      <c r="M20" s="68">
        <v>0</v>
      </c>
      <c r="N20" s="83">
        <v>0</v>
      </c>
      <c r="O20" s="83">
        <v>0</v>
      </c>
      <c r="P20" s="68">
        <v>0</v>
      </c>
      <c r="Q20" s="83">
        <v>0</v>
      </c>
      <c r="R20" s="83">
        <v>0</v>
      </c>
      <c r="S20" s="68">
        <v>0</v>
      </c>
      <c r="T20" s="83">
        <v>0</v>
      </c>
      <c r="U20" s="83">
        <v>0</v>
      </c>
      <c r="V20" s="83">
        <v>0</v>
      </c>
      <c r="W20" s="83">
        <v>0</v>
      </c>
      <c r="X20" s="83">
        <v>0</v>
      </c>
      <c r="Y20" s="68">
        <v>0</v>
      </c>
      <c r="Z20" s="68">
        <v>0</v>
      </c>
      <c r="AA20" s="68">
        <v>0</v>
      </c>
      <c r="AB20" s="83">
        <v>0</v>
      </c>
      <c r="AC20" s="83">
        <v>0</v>
      </c>
      <c r="AD20" s="83">
        <v>0</v>
      </c>
      <c r="AE20" s="83">
        <v>0</v>
      </c>
      <c r="AF20" s="83">
        <v>0</v>
      </c>
      <c r="AG20" s="68">
        <v>0</v>
      </c>
      <c r="AH20" s="83">
        <v>0</v>
      </c>
    </row>
    <row r="21" spans="1:34" x14ac:dyDescent="0.35">
      <c r="A21" s="42" t="s">
        <v>67</v>
      </c>
      <c r="B21" s="42" t="s">
        <v>87</v>
      </c>
      <c r="C21" s="42" t="s">
        <v>260</v>
      </c>
      <c r="D21" s="42" t="s">
        <v>261</v>
      </c>
      <c r="E21" s="42" t="s">
        <v>11</v>
      </c>
      <c r="F21" s="42" t="s">
        <v>12</v>
      </c>
      <c r="G21" s="43" t="s">
        <v>228</v>
      </c>
      <c r="H21" s="68" t="s">
        <v>212</v>
      </c>
      <c r="I21" t="str">
        <f t="shared" si="0"/>
        <v>Main reasons explaining drop out : COVID-19 related school closures</v>
      </c>
      <c r="J21" t="str">
        <f t="shared" si="1"/>
        <v>Main reasons explaining drop out : COVID-19 related school closuresLebanese</v>
      </c>
      <c r="K21" s="83">
        <v>0</v>
      </c>
      <c r="L21" s="83">
        <v>0</v>
      </c>
      <c r="M21" s="68">
        <v>0.25</v>
      </c>
      <c r="N21" s="83">
        <v>0</v>
      </c>
      <c r="O21" s="83">
        <v>0</v>
      </c>
      <c r="P21" s="68">
        <v>0.71428571428571397</v>
      </c>
      <c r="Q21" s="83">
        <v>0</v>
      </c>
      <c r="R21" s="83">
        <v>0</v>
      </c>
      <c r="S21" s="68">
        <v>0.375</v>
      </c>
      <c r="T21" s="83">
        <v>0</v>
      </c>
      <c r="U21" s="83">
        <v>0</v>
      </c>
      <c r="V21" s="83">
        <v>0</v>
      </c>
      <c r="W21" s="83">
        <v>0</v>
      </c>
      <c r="X21" s="83">
        <v>0</v>
      </c>
      <c r="Y21" s="68">
        <v>0.33333333333333298</v>
      </c>
      <c r="Z21" s="68">
        <v>0</v>
      </c>
      <c r="AA21" s="68">
        <v>0.5</v>
      </c>
      <c r="AB21" s="83">
        <v>0</v>
      </c>
      <c r="AC21" s="83">
        <v>0</v>
      </c>
      <c r="AD21" s="83">
        <v>0</v>
      </c>
      <c r="AE21" s="83">
        <v>0</v>
      </c>
      <c r="AF21" s="83">
        <v>0</v>
      </c>
      <c r="AG21" s="68">
        <v>1</v>
      </c>
      <c r="AH21" s="83">
        <v>0</v>
      </c>
    </row>
    <row r="22" spans="1:34" x14ac:dyDescent="0.35">
      <c r="A22" s="42" t="s">
        <v>67</v>
      </c>
      <c r="B22" s="42" t="s">
        <v>87</v>
      </c>
      <c r="C22" s="42" t="s">
        <v>260</v>
      </c>
      <c r="D22" s="42" t="s">
        <v>261</v>
      </c>
      <c r="E22" s="42" t="s">
        <v>11</v>
      </c>
      <c r="F22" s="42" t="s">
        <v>12</v>
      </c>
      <c r="G22" s="43" t="s">
        <v>228</v>
      </c>
      <c r="H22" s="68" t="s">
        <v>213</v>
      </c>
      <c r="I22" t="str">
        <f t="shared" si="0"/>
        <v>Main reasons explaining drop out : Lack of interest from child in education</v>
      </c>
      <c r="J22" t="str">
        <f t="shared" si="1"/>
        <v>Main reasons explaining drop out : Lack of interest from child in educationLebanese</v>
      </c>
      <c r="K22" s="83">
        <v>0</v>
      </c>
      <c r="L22" s="83">
        <v>0</v>
      </c>
      <c r="M22" s="68">
        <v>0</v>
      </c>
      <c r="N22" s="83">
        <v>0</v>
      </c>
      <c r="O22" s="83">
        <v>0</v>
      </c>
      <c r="P22" s="68">
        <v>0</v>
      </c>
      <c r="Q22" s="83">
        <v>0</v>
      </c>
      <c r="R22" s="83">
        <v>0</v>
      </c>
      <c r="S22" s="68">
        <v>0</v>
      </c>
      <c r="T22" s="83">
        <v>0</v>
      </c>
      <c r="U22" s="83">
        <v>0</v>
      </c>
      <c r="V22" s="83">
        <v>0</v>
      </c>
      <c r="W22" s="83">
        <v>0</v>
      </c>
      <c r="X22" s="83">
        <v>0</v>
      </c>
      <c r="Y22" s="68">
        <v>0.33333333333333298</v>
      </c>
      <c r="Z22" s="68">
        <v>0</v>
      </c>
      <c r="AA22" s="68">
        <v>0</v>
      </c>
      <c r="AB22" s="83">
        <v>0</v>
      </c>
      <c r="AC22" s="83">
        <v>0</v>
      </c>
      <c r="AD22" s="83">
        <v>0</v>
      </c>
      <c r="AE22" s="83">
        <v>0</v>
      </c>
      <c r="AF22" s="83">
        <v>0</v>
      </c>
      <c r="AG22" s="68">
        <v>0</v>
      </c>
      <c r="AH22" s="83">
        <v>0</v>
      </c>
    </row>
    <row r="23" spans="1:34" x14ac:dyDescent="0.35">
      <c r="A23" s="42" t="s">
        <v>67</v>
      </c>
      <c r="B23" s="42" t="s">
        <v>87</v>
      </c>
      <c r="C23" s="42" t="s">
        <v>260</v>
      </c>
      <c r="D23" s="42" t="s">
        <v>261</v>
      </c>
      <c r="E23" s="42" t="s">
        <v>11</v>
      </c>
      <c r="F23" s="42" t="s">
        <v>12</v>
      </c>
      <c r="G23" s="43" t="s">
        <v>228</v>
      </c>
      <c r="H23" s="68" t="s">
        <v>214</v>
      </c>
      <c r="I23" t="str">
        <f t="shared" si="0"/>
        <v>Main reasons explaining drop out : Lack of interest/priority from parents</v>
      </c>
      <c r="J23" t="str">
        <f t="shared" si="1"/>
        <v>Main reasons explaining drop out : Lack of interest/priority from parentsLebanese</v>
      </c>
      <c r="K23" s="83">
        <v>0</v>
      </c>
      <c r="L23" s="83">
        <v>0</v>
      </c>
      <c r="M23" s="68">
        <v>0</v>
      </c>
      <c r="N23" s="83">
        <v>0</v>
      </c>
      <c r="O23" s="83">
        <v>0</v>
      </c>
      <c r="P23" s="68">
        <v>0</v>
      </c>
      <c r="Q23" s="83">
        <v>0</v>
      </c>
      <c r="R23" s="83">
        <v>0</v>
      </c>
      <c r="S23" s="68">
        <v>0</v>
      </c>
      <c r="T23" s="83">
        <v>0</v>
      </c>
      <c r="U23" s="83">
        <v>0</v>
      </c>
      <c r="V23" s="83">
        <v>0</v>
      </c>
      <c r="W23" s="83">
        <v>0</v>
      </c>
      <c r="X23" s="83">
        <v>0</v>
      </c>
      <c r="Y23" s="68">
        <v>0.33333333333333298</v>
      </c>
      <c r="Z23" s="68">
        <v>0</v>
      </c>
      <c r="AA23" s="68">
        <v>0</v>
      </c>
      <c r="AB23" s="83">
        <v>0</v>
      </c>
      <c r="AC23" s="83">
        <v>0</v>
      </c>
      <c r="AD23" s="83">
        <v>0</v>
      </c>
      <c r="AE23" s="83">
        <v>0</v>
      </c>
      <c r="AF23" s="83">
        <v>0</v>
      </c>
      <c r="AG23" s="68">
        <v>0</v>
      </c>
      <c r="AH23" s="83">
        <v>0</v>
      </c>
    </row>
    <row r="24" spans="1:34" x14ac:dyDescent="0.35">
      <c r="A24" s="42" t="s">
        <v>67</v>
      </c>
      <c r="B24" s="42" t="s">
        <v>87</v>
      </c>
      <c r="C24" s="42" t="s">
        <v>260</v>
      </c>
      <c r="D24" s="42" t="s">
        <v>261</v>
      </c>
      <c r="E24" s="42" t="s">
        <v>11</v>
      </c>
      <c r="F24" s="42" t="s">
        <v>12</v>
      </c>
      <c r="G24" s="43" t="s">
        <v>228</v>
      </c>
      <c r="H24" s="68" t="s">
        <v>215</v>
      </c>
      <c r="I24" t="str">
        <f t="shared" si="0"/>
        <v>Main reasons explaining drop out : Moved to another area</v>
      </c>
      <c r="J24" t="str">
        <f t="shared" si="1"/>
        <v>Main reasons explaining drop out : Moved to another areaLebanese</v>
      </c>
      <c r="K24" s="83">
        <v>0</v>
      </c>
      <c r="L24" s="83">
        <v>0</v>
      </c>
      <c r="M24" s="68">
        <v>0</v>
      </c>
      <c r="N24" s="83">
        <v>0</v>
      </c>
      <c r="O24" s="83">
        <v>0</v>
      </c>
      <c r="P24" s="68">
        <v>0</v>
      </c>
      <c r="Q24" s="83">
        <v>0</v>
      </c>
      <c r="R24" s="83">
        <v>0</v>
      </c>
      <c r="S24" s="68">
        <v>0</v>
      </c>
      <c r="T24" s="83">
        <v>0</v>
      </c>
      <c r="U24" s="83">
        <v>0</v>
      </c>
      <c r="V24" s="83">
        <v>0</v>
      </c>
      <c r="W24" s="83">
        <v>0</v>
      </c>
      <c r="X24" s="83">
        <v>0</v>
      </c>
      <c r="Y24" s="68">
        <v>0</v>
      </c>
      <c r="Z24" s="68">
        <v>0</v>
      </c>
      <c r="AA24" s="68">
        <v>0</v>
      </c>
      <c r="AB24" s="83">
        <v>0</v>
      </c>
      <c r="AC24" s="83">
        <v>0</v>
      </c>
      <c r="AD24" s="83">
        <v>0</v>
      </c>
      <c r="AE24" s="83">
        <v>0</v>
      </c>
      <c r="AF24" s="83">
        <v>0</v>
      </c>
      <c r="AG24" s="68">
        <v>0</v>
      </c>
      <c r="AH24" s="83">
        <v>0</v>
      </c>
    </row>
    <row r="25" spans="1:34" x14ac:dyDescent="0.35">
      <c r="A25" s="42" t="s">
        <v>67</v>
      </c>
      <c r="B25" s="42" t="s">
        <v>87</v>
      </c>
      <c r="C25" s="42" t="s">
        <v>260</v>
      </c>
      <c r="D25" s="42" t="s">
        <v>261</v>
      </c>
      <c r="E25" s="42" t="s">
        <v>11</v>
      </c>
      <c r="F25" s="42" t="s">
        <v>12</v>
      </c>
      <c r="G25" s="43" t="s">
        <v>228</v>
      </c>
      <c r="H25" s="68" t="s">
        <v>216</v>
      </c>
      <c r="I25" t="str">
        <f t="shared" si="0"/>
        <v>Main reasons explaining drop out : Not able to register or enrol child in the school</v>
      </c>
      <c r="J25" t="str">
        <f t="shared" si="1"/>
        <v>Main reasons explaining drop out : Not able to register or enrol child in the schoolLebanese</v>
      </c>
      <c r="K25" s="83">
        <v>0</v>
      </c>
      <c r="L25" s="83">
        <v>0</v>
      </c>
      <c r="M25" s="68">
        <v>0</v>
      </c>
      <c r="N25" s="83">
        <v>0</v>
      </c>
      <c r="O25" s="83">
        <v>0</v>
      </c>
      <c r="P25" s="68">
        <v>0</v>
      </c>
      <c r="Q25" s="83">
        <v>0</v>
      </c>
      <c r="R25" s="83">
        <v>0</v>
      </c>
      <c r="S25" s="68">
        <v>0.125</v>
      </c>
      <c r="T25" s="83">
        <v>0</v>
      </c>
      <c r="U25" s="83">
        <v>0</v>
      </c>
      <c r="V25" s="83">
        <v>0</v>
      </c>
      <c r="W25" s="83">
        <v>0</v>
      </c>
      <c r="X25" s="83">
        <v>0</v>
      </c>
      <c r="Y25" s="68">
        <v>0</v>
      </c>
      <c r="Z25" s="68">
        <v>0.11111111111111099</v>
      </c>
      <c r="AA25" s="68">
        <v>0</v>
      </c>
      <c r="AB25" s="83">
        <v>0</v>
      </c>
      <c r="AC25" s="83">
        <v>0</v>
      </c>
      <c r="AD25" s="83">
        <v>0</v>
      </c>
      <c r="AE25" s="83">
        <v>0</v>
      </c>
      <c r="AF25" s="83">
        <v>0</v>
      </c>
      <c r="AG25" s="68">
        <v>0</v>
      </c>
      <c r="AH25" s="83">
        <v>0</v>
      </c>
    </row>
    <row r="26" spans="1:34" x14ac:dyDescent="0.35">
      <c r="A26" s="42" t="s">
        <v>67</v>
      </c>
      <c r="B26" s="42" t="s">
        <v>87</v>
      </c>
      <c r="C26" s="42" t="s">
        <v>260</v>
      </c>
      <c r="D26" s="42" t="s">
        <v>261</v>
      </c>
      <c r="E26" s="42" t="s">
        <v>11</v>
      </c>
      <c r="F26" s="42" t="s">
        <v>12</v>
      </c>
      <c r="G26" s="43" t="s">
        <v>228</v>
      </c>
      <c r="H26" s="68" t="s">
        <v>217</v>
      </c>
      <c r="I26" t="str">
        <f t="shared" si="0"/>
        <v>Main reasons explaining drop out : School and classes are overcrowded</v>
      </c>
      <c r="J26" t="str">
        <f t="shared" si="1"/>
        <v>Main reasons explaining drop out : School and classes are overcrowdedLebanese</v>
      </c>
      <c r="K26" s="83">
        <v>0</v>
      </c>
      <c r="L26" s="83">
        <v>0</v>
      </c>
      <c r="M26" s="68">
        <v>0</v>
      </c>
      <c r="N26" s="83">
        <v>0</v>
      </c>
      <c r="O26" s="83">
        <v>0</v>
      </c>
      <c r="P26" s="68">
        <v>0</v>
      </c>
      <c r="Q26" s="83">
        <v>0</v>
      </c>
      <c r="R26" s="83">
        <v>0</v>
      </c>
      <c r="S26" s="68">
        <v>0</v>
      </c>
      <c r="T26" s="83">
        <v>0</v>
      </c>
      <c r="U26" s="83">
        <v>0</v>
      </c>
      <c r="V26" s="83">
        <v>0</v>
      </c>
      <c r="W26" s="83">
        <v>0</v>
      </c>
      <c r="X26" s="83">
        <v>0</v>
      </c>
      <c r="Y26" s="68">
        <v>0</v>
      </c>
      <c r="Z26" s="68">
        <v>0.11111111111111099</v>
      </c>
      <c r="AA26" s="68">
        <v>0</v>
      </c>
      <c r="AB26" s="83">
        <v>0</v>
      </c>
      <c r="AC26" s="83">
        <v>0</v>
      </c>
      <c r="AD26" s="83">
        <v>0</v>
      </c>
      <c r="AE26" s="83">
        <v>0</v>
      </c>
      <c r="AF26" s="83">
        <v>0</v>
      </c>
      <c r="AG26" s="68">
        <v>0</v>
      </c>
      <c r="AH26" s="83">
        <v>0</v>
      </c>
    </row>
    <row r="27" spans="1:34" x14ac:dyDescent="0.35">
      <c r="A27" s="42" t="s">
        <v>67</v>
      </c>
      <c r="B27" s="42" t="s">
        <v>87</v>
      </c>
      <c r="C27" s="42" t="s">
        <v>260</v>
      </c>
      <c r="D27" s="42" t="s">
        <v>261</v>
      </c>
      <c r="E27" s="42" t="s">
        <v>11</v>
      </c>
      <c r="F27" s="42" t="s">
        <v>12</v>
      </c>
      <c r="G27" s="43" t="s">
        <v>228</v>
      </c>
      <c r="H27" s="68" t="s">
        <v>218</v>
      </c>
      <c r="I27" t="str">
        <f t="shared" si="0"/>
        <v>Main reasons explaining drop out : Lack of staff to run the school</v>
      </c>
      <c r="J27" t="str">
        <f t="shared" si="1"/>
        <v>Main reasons explaining drop out : Lack of staff to run the schoolLebanese</v>
      </c>
      <c r="K27" s="83">
        <v>0</v>
      </c>
      <c r="L27" s="83">
        <v>0</v>
      </c>
      <c r="M27" s="68">
        <v>0</v>
      </c>
      <c r="N27" s="83">
        <v>0</v>
      </c>
      <c r="O27" s="83">
        <v>0</v>
      </c>
      <c r="P27" s="68">
        <v>0</v>
      </c>
      <c r="Q27" s="83">
        <v>0</v>
      </c>
      <c r="R27" s="83">
        <v>0</v>
      </c>
      <c r="S27" s="68">
        <v>0</v>
      </c>
      <c r="T27" s="83">
        <v>0</v>
      </c>
      <c r="U27" s="83">
        <v>0</v>
      </c>
      <c r="V27" s="83">
        <v>0</v>
      </c>
      <c r="W27" s="83">
        <v>0</v>
      </c>
      <c r="X27" s="83">
        <v>0</v>
      </c>
      <c r="Y27" s="68">
        <v>0</v>
      </c>
      <c r="Z27" s="68">
        <v>0.16666666666666699</v>
      </c>
      <c r="AA27" s="68">
        <v>0</v>
      </c>
      <c r="AB27" s="83">
        <v>0</v>
      </c>
      <c r="AC27" s="83">
        <v>0</v>
      </c>
      <c r="AD27" s="83">
        <v>0</v>
      </c>
      <c r="AE27" s="83">
        <v>0</v>
      </c>
      <c r="AF27" s="83">
        <v>0</v>
      </c>
      <c r="AG27" s="68">
        <v>0</v>
      </c>
      <c r="AH27" s="83">
        <v>0</v>
      </c>
    </row>
    <row r="28" spans="1:34" x14ac:dyDescent="0.35">
      <c r="A28" s="42" t="s">
        <v>67</v>
      </c>
      <c r="B28" s="42" t="s">
        <v>87</v>
      </c>
      <c r="C28" s="42" t="s">
        <v>260</v>
      </c>
      <c r="D28" s="42" t="s">
        <v>261</v>
      </c>
      <c r="E28" s="42" t="s">
        <v>11</v>
      </c>
      <c r="F28" s="42" t="s">
        <v>12</v>
      </c>
      <c r="G28" s="43" t="s">
        <v>228</v>
      </c>
      <c r="H28" s="68" t="s">
        <v>219</v>
      </c>
      <c r="I28" t="str">
        <f t="shared" si="0"/>
        <v>Main reasons explaining drop out : The school infrastructure is poor</v>
      </c>
      <c r="J28" t="str">
        <f t="shared" si="1"/>
        <v>Main reasons explaining drop out : The school infrastructure is poorLebanese</v>
      </c>
      <c r="K28" s="83">
        <v>0</v>
      </c>
      <c r="L28" s="83">
        <v>0</v>
      </c>
      <c r="M28" s="68">
        <v>0</v>
      </c>
      <c r="N28" s="83">
        <v>0</v>
      </c>
      <c r="O28" s="83">
        <v>0</v>
      </c>
      <c r="P28" s="68">
        <v>0</v>
      </c>
      <c r="Q28" s="83">
        <v>0</v>
      </c>
      <c r="R28" s="83">
        <v>0</v>
      </c>
      <c r="S28" s="68">
        <v>0</v>
      </c>
      <c r="T28" s="83">
        <v>0</v>
      </c>
      <c r="U28" s="83">
        <v>0</v>
      </c>
      <c r="V28" s="83">
        <v>0</v>
      </c>
      <c r="W28" s="83">
        <v>0</v>
      </c>
      <c r="X28" s="83">
        <v>0</v>
      </c>
      <c r="Y28" s="68">
        <v>0</v>
      </c>
      <c r="Z28" s="68">
        <v>0</v>
      </c>
      <c r="AA28" s="68">
        <v>0</v>
      </c>
      <c r="AB28" s="83">
        <v>0</v>
      </c>
      <c r="AC28" s="83">
        <v>0</v>
      </c>
      <c r="AD28" s="83">
        <v>0</v>
      </c>
      <c r="AE28" s="83">
        <v>0</v>
      </c>
      <c r="AF28" s="83">
        <v>0</v>
      </c>
      <c r="AG28" s="68">
        <v>0</v>
      </c>
      <c r="AH28" s="83">
        <v>0</v>
      </c>
    </row>
    <row r="29" spans="1:34" x14ac:dyDescent="0.35">
      <c r="A29" s="42" t="s">
        <v>67</v>
      </c>
      <c r="B29" s="42" t="s">
        <v>87</v>
      </c>
      <c r="C29" s="42" t="s">
        <v>260</v>
      </c>
      <c r="D29" s="42" t="s">
        <v>261</v>
      </c>
      <c r="E29" s="42" t="s">
        <v>11</v>
      </c>
      <c r="F29" s="42" t="s">
        <v>12</v>
      </c>
      <c r="G29" s="43" t="s">
        <v>228</v>
      </c>
      <c r="H29" s="68" t="s">
        <v>220</v>
      </c>
      <c r="I29" t="str">
        <f t="shared" si="0"/>
        <v>Main reasons explaining drop out : Poor quality of education/teaching</v>
      </c>
      <c r="J29" t="str">
        <f t="shared" si="1"/>
        <v>Main reasons explaining drop out : Poor quality of education/teachingLebanese</v>
      </c>
      <c r="K29" s="83">
        <v>0</v>
      </c>
      <c r="L29" s="83">
        <v>0</v>
      </c>
      <c r="M29" s="68">
        <v>0</v>
      </c>
      <c r="N29" s="83">
        <v>0</v>
      </c>
      <c r="O29" s="83">
        <v>0</v>
      </c>
      <c r="P29" s="68">
        <v>0.14285714285714299</v>
      </c>
      <c r="Q29" s="83">
        <v>0</v>
      </c>
      <c r="R29" s="83">
        <v>0</v>
      </c>
      <c r="S29" s="68">
        <v>0</v>
      </c>
      <c r="T29" s="83">
        <v>0</v>
      </c>
      <c r="U29" s="83">
        <v>0</v>
      </c>
      <c r="V29" s="83">
        <v>0</v>
      </c>
      <c r="W29" s="83">
        <v>0</v>
      </c>
      <c r="X29" s="83">
        <v>0</v>
      </c>
      <c r="Y29" s="68">
        <v>0</v>
      </c>
      <c r="Z29" s="68">
        <v>5.5555555555555601E-2</v>
      </c>
      <c r="AA29" s="68">
        <v>0</v>
      </c>
      <c r="AB29" s="83">
        <v>0</v>
      </c>
      <c r="AC29" s="83">
        <v>0</v>
      </c>
      <c r="AD29" s="83">
        <v>0</v>
      </c>
      <c r="AE29" s="83">
        <v>0</v>
      </c>
      <c r="AF29" s="83">
        <v>0</v>
      </c>
      <c r="AG29" s="68">
        <v>0</v>
      </c>
      <c r="AH29" s="83">
        <v>0</v>
      </c>
    </row>
    <row r="30" spans="1:34" x14ac:dyDescent="0.35">
      <c r="A30" s="42" t="s">
        <v>67</v>
      </c>
      <c r="B30" s="42" t="s">
        <v>87</v>
      </c>
      <c r="C30" s="42" t="s">
        <v>260</v>
      </c>
      <c r="D30" s="42" t="s">
        <v>261</v>
      </c>
      <c r="E30" s="42" t="s">
        <v>11</v>
      </c>
      <c r="F30" s="42" t="s">
        <v>12</v>
      </c>
      <c r="G30" s="43" t="s">
        <v>228</v>
      </c>
      <c r="H30" s="68" t="s">
        <v>221</v>
      </c>
      <c r="I30" t="str">
        <f t="shared" si="0"/>
        <v>Main reasons explaining drop out : The curriculum and teaching are not adapted for child</v>
      </c>
      <c r="J30" t="str">
        <f t="shared" si="1"/>
        <v>Main reasons explaining drop out : The curriculum and teaching are not adapted for childLebanese</v>
      </c>
      <c r="K30" s="83">
        <v>0</v>
      </c>
      <c r="L30" s="83">
        <v>0</v>
      </c>
      <c r="M30" s="68">
        <v>0</v>
      </c>
      <c r="N30" s="83">
        <v>0</v>
      </c>
      <c r="O30" s="83">
        <v>0</v>
      </c>
      <c r="P30" s="68">
        <v>0.14285714285714299</v>
      </c>
      <c r="Q30" s="83">
        <v>0</v>
      </c>
      <c r="R30" s="83">
        <v>0</v>
      </c>
      <c r="S30" s="68">
        <v>0</v>
      </c>
      <c r="T30" s="83">
        <v>0</v>
      </c>
      <c r="U30" s="83">
        <v>0</v>
      </c>
      <c r="V30" s="83">
        <v>0</v>
      </c>
      <c r="W30" s="83">
        <v>0</v>
      </c>
      <c r="X30" s="83">
        <v>0</v>
      </c>
      <c r="Y30" s="68">
        <v>0</v>
      </c>
      <c r="Z30" s="68">
        <v>0</v>
      </c>
      <c r="AA30" s="68">
        <v>0</v>
      </c>
      <c r="AB30" s="83">
        <v>0</v>
      </c>
      <c r="AC30" s="83">
        <v>0</v>
      </c>
      <c r="AD30" s="83">
        <v>0</v>
      </c>
      <c r="AE30" s="83">
        <v>0</v>
      </c>
      <c r="AF30" s="83">
        <v>0</v>
      </c>
      <c r="AG30" s="68">
        <v>0</v>
      </c>
      <c r="AH30" s="83">
        <v>0</v>
      </c>
    </row>
    <row r="31" spans="1:34" x14ac:dyDescent="0.35">
      <c r="A31" s="42" t="s">
        <v>67</v>
      </c>
      <c r="B31" s="42" t="s">
        <v>87</v>
      </c>
      <c r="C31" s="42" t="s">
        <v>260</v>
      </c>
      <c r="D31" s="42" t="s">
        <v>261</v>
      </c>
      <c r="E31" s="42" t="s">
        <v>11</v>
      </c>
      <c r="F31" s="42" t="s">
        <v>12</v>
      </c>
      <c r="G31" s="43" t="s">
        <v>228</v>
      </c>
      <c r="H31" s="68" t="s">
        <v>222</v>
      </c>
      <c r="I31" t="str">
        <f t="shared" si="0"/>
        <v>Main reasons explaining drop out : Child busy working or supporting the household</v>
      </c>
      <c r="J31" t="str">
        <f t="shared" si="1"/>
        <v>Main reasons explaining drop out : Child busy working or supporting the householdLebanese</v>
      </c>
      <c r="K31" s="83">
        <v>0</v>
      </c>
      <c r="L31" s="83">
        <v>0</v>
      </c>
      <c r="M31" s="68">
        <v>0</v>
      </c>
      <c r="N31" s="83">
        <v>0</v>
      </c>
      <c r="O31" s="83">
        <v>0</v>
      </c>
      <c r="P31" s="68">
        <v>0.14285714285714299</v>
      </c>
      <c r="Q31" s="83">
        <v>0</v>
      </c>
      <c r="R31" s="83">
        <v>0</v>
      </c>
      <c r="S31" s="68">
        <v>0</v>
      </c>
      <c r="T31" s="83">
        <v>0</v>
      </c>
      <c r="U31" s="83">
        <v>0</v>
      </c>
      <c r="V31" s="83">
        <v>0</v>
      </c>
      <c r="W31" s="83">
        <v>0</v>
      </c>
      <c r="X31" s="83">
        <v>0</v>
      </c>
      <c r="Y31" s="68">
        <v>0</v>
      </c>
      <c r="Z31" s="68">
        <v>0</v>
      </c>
      <c r="AA31" s="68">
        <v>0</v>
      </c>
      <c r="AB31" s="83">
        <v>0</v>
      </c>
      <c r="AC31" s="83">
        <v>0</v>
      </c>
      <c r="AD31" s="83">
        <v>0</v>
      </c>
      <c r="AE31" s="83">
        <v>0</v>
      </c>
      <c r="AF31" s="83">
        <v>0</v>
      </c>
      <c r="AG31" s="68">
        <v>0</v>
      </c>
      <c r="AH31" s="83">
        <v>0</v>
      </c>
    </row>
    <row r="32" spans="1:34" x14ac:dyDescent="0.35">
      <c r="A32" s="42" t="s">
        <v>67</v>
      </c>
      <c r="B32" s="42" t="s">
        <v>87</v>
      </c>
      <c r="C32" s="42" t="s">
        <v>260</v>
      </c>
      <c r="D32" s="42" t="s">
        <v>261</v>
      </c>
      <c r="E32" s="42" t="s">
        <v>11</v>
      </c>
      <c r="F32" s="42" t="s">
        <v>12</v>
      </c>
      <c r="G32" s="43" t="s">
        <v>228</v>
      </c>
      <c r="H32" s="68" t="s">
        <v>223</v>
      </c>
      <c r="I32" t="str">
        <f t="shared" si="0"/>
        <v>Main reasons explaining drop out : Lack of valid documentation</v>
      </c>
      <c r="J32" t="str">
        <f t="shared" si="1"/>
        <v>Main reasons explaining drop out : Lack of valid documentationLebanese</v>
      </c>
      <c r="K32" s="83">
        <v>0</v>
      </c>
      <c r="L32" s="83">
        <v>0</v>
      </c>
      <c r="M32" s="68">
        <v>0</v>
      </c>
      <c r="N32" s="83">
        <v>0</v>
      </c>
      <c r="O32" s="83">
        <v>0</v>
      </c>
      <c r="P32" s="68">
        <v>0</v>
      </c>
      <c r="Q32" s="83">
        <v>0</v>
      </c>
      <c r="R32" s="83">
        <v>0</v>
      </c>
      <c r="S32" s="68">
        <v>0</v>
      </c>
      <c r="T32" s="83">
        <v>0</v>
      </c>
      <c r="U32" s="83">
        <v>0</v>
      </c>
      <c r="V32" s="83">
        <v>0</v>
      </c>
      <c r="W32" s="83">
        <v>0</v>
      </c>
      <c r="X32" s="83">
        <v>0</v>
      </c>
      <c r="Y32" s="68">
        <v>0</v>
      </c>
      <c r="Z32" s="68">
        <v>0</v>
      </c>
      <c r="AA32" s="68">
        <v>0</v>
      </c>
      <c r="AB32" s="83">
        <v>0</v>
      </c>
      <c r="AC32" s="83">
        <v>0</v>
      </c>
      <c r="AD32" s="83">
        <v>0</v>
      </c>
      <c r="AE32" s="83">
        <v>0</v>
      </c>
      <c r="AF32" s="83">
        <v>0</v>
      </c>
      <c r="AG32" s="68">
        <v>0</v>
      </c>
      <c r="AH32" s="83">
        <v>0</v>
      </c>
    </row>
    <row r="33" spans="1:34" x14ac:dyDescent="0.35">
      <c r="A33" s="42" t="s">
        <v>67</v>
      </c>
      <c r="B33" s="42" t="s">
        <v>87</v>
      </c>
      <c r="C33" s="42" t="s">
        <v>260</v>
      </c>
      <c r="D33" s="42" t="s">
        <v>261</v>
      </c>
      <c r="E33" s="42" t="s">
        <v>11</v>
      </c>
      <c r="F33" s="42" t="s">
        <v>12</v>
      </c>
      <c r="G33" s="43" t="s">
        <v>228</v>
      </c>
      <c r="H33" s="68" t="s">
        <v>224</v>
      </c>
      <c r="I33" t="str">
        <f t="shared" si="0"/>
        <v>Main reasons explaining drop out : Schools did not provide remote learning frequently or at all</v>
      </c>
      <c r="J33" t="str">
        <f t="shared" si="1"/>
        <v>Main reasons explaining drop out : Schools did not provide remote learning frequently or at allLebanese</v>
      </c>
      <c r="K33" s="83">
        <v>0</v>
      </c>
      <c r="L33" s="83">
        <v>0</v>
      </c>
      <c r="M33" s="68">
        <v>0</v>
      </c>
      <c r="N33" s="83">
        <v>0</v>
      </c>
      <c r="O33" s="83">
        <v>0</v>
      </c>
      <c r="P33" s="68">
        <v>0</v>
      </c>
      <c r="Q33" s="83">
        <v>0</v>
      </c>
      <c r="R33" s="83">
        <v>0</v>
      </c>
      <c r="S33" s="68">
        <v>0</v>
      </c>
      <c r="T33" s="83">
        <v>0</v>
      </c>
      <c r="U33" s="83">
        <v>0</v>
      </c>
      <c r="V33" s="83">
        <v>0</v>
      </c>
      <c r="W33" s="83">
        <v>0</v>
      </c>
      <c r="X33" s="83">
        <v>0</v>
      </c>
      <c r="Y33" s="68">
        <v>0</v>
      </c>
      <c r="Z33" s="68">
        <v>0</v>
      </c>
      <c r="AA33" s="68">
        <v>0</v>
      </c>
      <c r="AB33" s="83">
        <v>0</v>
      </c>
      <c r="AC33" s="83">
        <v>0</v>
      </c>
      <c r="AD33" s="83">
        <v>0</v>
      </c>
      <c r="AE33" s="83">
        <v>0</v>
      </c>
      <c r="AF33" s="83">
        <v>0</v>
      </c>
      <c r="AG33" s="68">
        <v>0.2</v>
      </c>
      <c r="AH33" s="83">
        <v>0</v>
      </c>
    </row>
    <row r="34" spans="1:34" x14ac:dyDescent="0.35">
      <c r="A34" s="42" t="s">
        <v>67</v>
      </c>
      <c r="B34" s="42" t="s">
        <v>87</v>
      </c>
      <c r="C34" s="42" t="s">
        <v>260</v>
      </c>
      <c r="D34" s="42" t="s">
        <v>261</v>
      </c>
      <c r="E34" s="42" t="s">
        <v>11</v>
      </c>
      <c r="F34" s="42" t="s">
        <v>12</v>
      </c>
      <c r="G34" s="43" t="s">
        <v>228</v>
      </c>
      <c r="H34" s="68" t="s">
        <v>225</v>
      </c>
      <c r="I34" t="str">
        <f t="shared" si="0"/>
        <v>Main reasons explaining drop out : HH did not have necessary equipment (e.g. tablets)</v>
      </c>
      <c r="J34" t="str">
        <f t="shared" si="1"/>
        <v>Main reasons explaining drop out : HH did not have necessary equipment (e.g. tablets)Lebanese</v>
      </c>
      <c r="K34" s="83">
        <v>0</v>
      </c>
      <c r="L34" s="83">
        <v>0</v>
      </c>
      <c r="M34" s="68">
        <v>0</v>
      </c>
      <c r="N34" s="83">
        <v>0</v>
      </c>
      <c r="O34" s="83">
        <v>0</v>
      </c>
      <c r="P34" s="68">
        <v>0</v>
      </c>
      <c r="Q34" s="83">
        <v>0</v>
      </c>
      <c r="R34" s="83">
        <v>0</v>
      </c>
      <c r="S34" s="68">
        <v>0</v>
      </c>
      <c r="T34" s="83">
        <v>0</v>
      </c>
      <c r="U34" s="83">
        <v>0</v>
      </c>
      <c r="V34" s="83">
        <v>0</v>
      </c>
      <c r="W34" s="83">
        <v>0</v>
      </c>
      <c r="X34" s="83">
        <v>0</v>
      </c>
      <c r="Y34" s="68">
        <v>0</v>
      </c>
      <c r="Z34" s="68">
        <v>0.55555555555555602</v>
      </c>
      <c r="AA34" s="68">
        <v>1</v>
      </c>
      <c r="AB34" s="83">
        <v>0</v>
      </c>
      <c r="AC34" s="83">
        <v>0</v>
      </c>
      <c r="AD34" s="83">
        <v>0</v>
      </c>
      <c r="AE34" s="83">
        <v>0</v>
      </c>
      <c r="AF34" s="83">
        <v>0</v>
      </c>
      <c r="AG34" s="68">
        <v>0</v>
      </c>
      <c r="AH34" s="83">
        <v>0</v>
      </c>
    </row>
    <row r="35" spans="1:34" x14ac:dyDescent="0.35">
      <c r="A35" s="42" t="s">
        <v>67</v>
      </c>
      <c r="B35" s="42" t="s">
        <v>87</v>
      </c>
      <c r="C35" s="42" t="s">
        <v>260</v>
      </c>
      <c r="D35" s="42" t="s">
        <v>261</v>
      </c>
      <c r="E35" s="42" t="s">
        <v>11</v>
      </c>
      <c r="F35" s="42" t="s">
        <v>12</v>
      </c>
      <c r="G35" s="43" t="s">
        <v>228</v>
      </c>
      <c r="H35" s="68" t="s">
        <v>226</v>
      </c>
      <c r="I35" t="str">
        <f t="shared" si="0"/>
        <v>Main reasons explaining drop out : Lack of connectivity/Internet-related barriers for remote learning</v>
      </c>
      <c r="J35" t="str">
        <f t="shared" si="1"/>
        <v>Main reasons explaining drop out : Lack of connectivity/Internet-related barriers for remote learningLebanese</v>
      </c>
      <c r="K35" s="83">
        <v>0</v>
      </c>
      <c r="L35" s="83">
        <v>0</v>
      </c>
      <c r="M35" s="68">
        <v>0.25</v>
      </c>
      <c r="N35" s="83">
        <v>0</v>
      </c>
      <c r="O35" s="83">
        <v>0</v>
      </c>
      <c r="P35" s="68">
        <v>0</v>
      </c>
      <c r="Q35" s="83">
        <v>0</v>
      </c>
      <c r="R35" s="83">
        <v>0</v>
      </c>
      <c r="S35" s="68">
        <v>0.125</v>
      </c>
      <c r="T35" s="83">
        <v>0</v>
      </c>
      <c r="U35" s="83">
        <v>0</v>
      </c>
      <c r="V35" s="83">
        <v>0</v>
      </c>
      <c r="W35" s="83">
        <v>0</v>
      </c>
      <c r="X35" s="83">
        <v>0</v>
      </c>
      <c r="Y35" s="68">
        <v>0.33333333333333298</v>
      </c>
      <c r="Z35" s="68">
        <v>0.88888888888888895</v>
      </c>
      <c r="AA35" s="68">
        <v>1</v>
      </c>
      <c r="AB35" s="83">
        <v>0</v>
      </c>
      <c r="AC35" s="83">
        <v>0</v>
      </c>
      <c r="AD35" s="83">
        <v>0</v>
      </c>
      <c r="AE35" s="83">
        <v>0</v>
      </c>
      <c r="AF35" s="83">
        <v>0</v>
      </c>
      <c r="AG35" s="68">
        <v>0</v>
      </c>
      <c r="AH35" s="83">
        <v>0</v>
      </c>
    </row>
    <row r="36" spans="1:34" x14ac:dyDescent="0.35">
      <c r="A36" s="42" t="s">
        <v>67</v>
      </c>
      <c r="B36" s="42" t="s">
        <v>87</v>
      </c>
      <c r="C36" s="42" t="s">
        <v>260</v>
      </c>
      <c r="D36" s="42" t="s">
        <v>261</v>
      </c>
      <c r="E36" s="42" t="s">
        <v>11</v>
      </c>
      <c r="F36" s="42" t="s">
        <v>12</v>
      </c>
      <c r="G36" s="43" t="s">
        <v>228</v>
      </c>
      <c r="H36" s="68" t="s">
        <v>227</v>
      </c>
      <c r="I36" t="str">
        <f t="shared" si="0"/>
        <v>Main reasons explaining drop out : HH did not have regular electricity/power for remote learning</v>
      </c>
      <c r="J36" t="str">
        <f t="shared" si="1"/>
        <v>Main reasons explaining drop out : HH did not have regular electricity/power for remote learningLebanese</v>
      </c>
      <c r="K36" s="83">
        <v>0</v>
      </c>
      <c r="L36" s="83">
        <v>0</v>
      </c>
      <c r="M36" s="68">
        <v>0.25</v>
      </c>
      <c r="N36" s="83">
        <v>0</v>
      </c>
      <c r="O36" s="83">
        <v>0</v>
      </c>
      <c r="P36" s="68">
        <v>0</v>
      </c>
      <c r="Q36" s="83">
        <v>0</v>
      </c>
      <c r="R36" s="83">
        <v>0</v>
      </c>
      <c r="S36" s="68">
        <v>0.125</v>
      </c>
      <c r="T36" s="83">
        <v>0</v>
      </c>
      <c r="U36" s="83">
        <v>0</v>
      </c>
      <c r="V36" s="83">
        <v>0</v>
      </c>
      <c r="W36" s="83">
        <v>0</v>
      </c>
      <c r="X36" s="83">
        <v>0</v>
      </c>
      <c r="Y36" s="68">
        <v>0</v>
      </c>
      <c r="Z36" s="68">
        <v>0.88888888888888895</v>
      </c>
      <c r="AA36" s="68">
        <v>1</v>
      </c>
      <c r="AB36" s="83">
        <v>0</v>
      </c>
      <c r="AC36" s="83">
        <v>0</v>
      </c>
      <c r="AD36" s="83">
        <v>0</v>
      </c>
      <c r="AE36" s="83">
        <v>0</v>
      </c>
      <c r="AF36" s="83">
        <v>0</v>
      </c>
      <c r="AG36" s="68">
        <v>0</v>
      </c>
      <c r="AH36" s="83">
        <v>0</v>
      </c>
    </row>
    <row r="37" spans="1:34" x14ac:dyDescent="0.35">
      <c r="A37" s="42" t="s">
        <v>67</v>
      </c>
      <c r="B37" s="42" t="s">
        <v>87</v>
      </c>
      <c r="C37" s="42" t="s">
        <v>260</v>
      </c>
      <c r="D37" s="42" t="s">
        <v>261</v>
      </c>
      <c r="E37" s="42" t="s">
        <v>11</v>
      </c>
      <c r="F37" s="42" t="s">
        <v>12</v>
      </c>
      <c r="G37" s="43" t="s">
        <v>228</v>
      </c>
      <c r="H37" s="68" t="s">
        <v>9</v>
      </c>
      <c r="I37" t="str">
        <f t="shared" si="0"/>
        <v>Main reasons explaining drop out : Other</v>
      </c>
      <c r="J37" t="str">
        <f t="shared" si="1"/>
        <v>Main reasons explaining drop out : OtherLebanese</v>
      </c>
      <c r="K37" s="83">
        <v>0</v>
      </c>
      <c r="L37" s="83">
        <v>0</v>
      </c>
      <c r="M37" s="68">
        <v>0.25</v>
      </c>
      <c r="N37" s="83">
        <v>0</v>
      </c>
      <c r="O37" s="83">
        <v>0</v>
      </c>
      <c r="P37" s="68">
        <v>0</v>
      </c>
      <c r="Q37" s="83">
        <v>0</v>
      </c>
      <c r="R37" s="83">
        <v>0</v>
      </c>
      <c r="S37" s="68">
        <v>0</v>
      </c>
      <c r="T37" s="83">
        <v>0</v>
      </c>
      <c r="U37" s="83">
        <v>0</v>
      </c>
      <c r="V37" s="83">
        <v>0</v>
      </c>
      <c r="W37" s="83">
        <v>0</v>
      </c>
      <c r="X37" s="83">
        <v>0</v>
      </c>
      <c r="Y37" s="68">
        <v>0</v>
      </c>
      <c r="Z37" s="68">
        <v>0</v>
      </c>
      <c r="AA37" s="68">
        <v>0</v>
      </c>
      <c r="AB37" s="83">
        <v>0</v>
      </c>
      <c r="AC37" s="83">
        <v>0</v>
      </c>
      <c r="AD37" s="83">
        <v>0</v>
      </c>
      <c r="AE37" s="83">
        <v>0</v>
      </c>
      <c r="AF37" s="83">
        <v>0</v>
      </c>
      <c r="AG37" s="68">
        <v>0</v>
      </c>
      <c r="AH37" s="83">
        <v>0</v>
      </c>
    </row>
    <row r="38" spans="1:34" x14ac:dyDescent="0.35">
      <c r="A38" s="42" t="s">
        <v>67</v>
      </c>
      <c r="B38" s="42" t="s">
        <v>87</v>
      </c>
      <c r="C38" s="42" t="s">
        <v>260</v>
      </c>
      <c r="D38" s="42" t="s">
        <v>261</v>
      </c>
      <c r="E38" s="42" t="s">
        <v>11</v>
      </c>
      <c r="F38" s="42" t="s">
        <v>12</v>
      </c>
      <c r="G38" s="43" t="s">
        <v>228</v>
      </c>
      <c r="H38" s="68" t="s">
        <v>8</v>
      </c>
      <c r="I38" t="str">
        <f t="shared" si="0"/>
        <v>Main reasons explaining drop out : Don't know</v>
      </c>
      <c r="J38" t="str">
        <f t="shared" si="1"/>
        <v>Main reasons explaining drop out : Don't knowLebanese</v>
      </c>
      <c r="K38" s="83">
        <v>0</v>
      </c>
      <c r="L38" s="83">
        <v>0</v>
      </c>
      <c r="M38" s="68">
        <v>0</v>
      </c>
      <c r="N38" s="83">
        <v>0</v>
      </c>
      <c r="O38" s="83">
        <v>0</v>
      </c>
      <c r="P38" s="68">
        <v>0</v>
      </c>
      <c r="Q38" s="83">
        <v>0</v>
      </c>
      <c r="R38" s="83">
        <v>0</v>
      </c>
      <c r="S38" s="68">
        <v>0</v>
      </c>
      <c r="T38" s="83">
        <v>0</v>
      </c>
      <c r="U38" s="83">
        <v>0</v>
      </c>
      <c r="V38" s="83">
        <v>0</v>
      </c>
      <c r="W38" s="83">
        <v>0</v>
      </c>
      <c r="X38" s="83">
        <v>0</v>
      </c>
      <c r="Y38" s="68">
        <v>0</v>
      </c>
      <c r="Z38" s="68">
        <v>0</v>
      </c>
      <c r="AA38" s="68">
        <v>0</v>
      </c>
      <c r="AB38" s="83">
        <v>0</v>
      </c>
      <c r="AC38" s="83">
        <v>0</v>
      </c>
      <c r="AD38" s="83">
        <v>0</v>
      </c>
      <c r="AE38" s="83">
        <v>0</v>
      </c>
      <c r="AF38" s="83">
        <v>0</v>
      </c>
      <c r="AG38" s="68">
        <v>0</v>
      </c>
      <c r="AH38" s="83">
        <v>0</v>
      </c>
    </row>
    <row r="39" spans="1:34" x14ac:dyDescent="0.35">
      <c r="A39" s="42" t="s">
        <v>67</v>
      </c>
      <c r="B39" s="42" t="s">
        <v>87</v>
      </c>
      <c r="C39" s="42" t="s">
        <v>260</v>
      </c>
      <c r="D39" s="42" t="s">
        <v>261</v>
      </c>
      <c r="E39" s="42" t="s">
        <v>11</v>
      </c>
      <c r="F39" s="42" t="s">
        <v>12</v>
      </c>
      <c r="G39" s="43" t="s">
        <v>228</v>
      </c>
      <c r="H39" s="68" t="s">
        <v>7</v>
      </c>
      <c r="I39" t="str">
        <f t="shared" si="0"/>
        <v>Main reasons explaining drop out : Decline to answer</v>
      </c>
      <c r="J39" t="str">
        <f t="shared" si="1"/>
        <v>Main reasons explaining drop out : Decline to answerLebanese</v>
      </c>
      <c r="K39" s="83">
        <v>0</v>
      </c>
      <c r="L39" s="83">
        <v>0</v>
      </c>
      <c r="M39" s="68">
        <v>0</v>
      </c>
      <c r="N39" s="83">
        <v>0</v>
      </c>
      <c r="O39" s="83">
        <v>0</v>
      </c>
      <c r="P39" s="68">
        <v>0</v>
      </c>
      <c r="Q39" s="83">
        <v>0</v>
      </c>
      <c r="R39" s="83">
        <v>0</v>
      </c>
      <c r="S39" s="68">
        <v>0</v>
      </c>
      <c r="T39" s="83">
        <v>0</v>
      </c>
      <c r="U39" s="83">
        <v>0</v>
      </c>
      <c r="V39" s="83">
        <v>0</v>
      </c>
      <c r="W39" s="83">
        <v>0</v>
      </c>
      <c r="X39" s="83">
        <v>0</v>
      </c>
      <c r="Y39" s="68">
        <v>0</v>
      </c>
      <c r="Z39" s="68">
        <v>0</v>
      </c>
      <c r="AA39" s="68">
        <v>0</v>
      </c>
      <c r="AB39" s="83">
        <v>0</v>
      </c>
      <c r="AC39" s="83">
        <v>0</v>
      </c>
      <c r="AD39" s="83">
        <v>0</v>
      </c>
      <c r="AE39" s="83">
        <v>0</v>
      </c>
      <c r="AF39" s="83">
        <v>0</v>
      </c>
      <c r="AG39" s="68">
        <v>0</v>
      </c>
      <c r="AH39" s="83">
        <v>0</v>
      </c>
    </row>
    <row r="40" spans="1:34" x14ac:dyDescent="0.35">
      <c r="A40" s="42" t="s">
        <v>67</v>
      </c>
      <c r="B40" s="42" t="s">
        <v>87</v>
      </c>
      <c r="C40" s="42" t="s">
        <v>260</v>
      </c>
      <c r="D40" s="87" t="s">
        <v>283</v>
      </c>
      <c r="E40" s="42" t="s">
        <v>11</v>
      </c>
      <c r="F40" s="42" t="s">
        <v>12</v>
      </c>
      <c r="G40" s="43" t="s">
        <v>200</v>
      </c>
      <c r="H40" s="68" t="s">
        <v>7</v>
      </c>
      <c r="I40" t="str">
        <f t="shared" si="0"/>
        <v>Individual dropping out of school (2020-2021 school year) : Decline to answer</v>
      </c>
      <c r="J40" t="str">
        <f t="shared" si="1"/>
        <v>Individual dropping out of school (2020-2021 school year) : Decline to answerLebanese</v>
      </c>
      <c r="K40" s="73">
        <v>0</v>
      </c>
      <c r="L40" s="73">
        <v>0</v>
      </c>
      <c r="M40" s="73">
        <v>0</v>
      </c>
      <c r="N40" s="73">
        <v>0</v>
      </c>
      <c r="O40" s="73">
        <v>0</v>
      </c>
      <c r="P40" s="73">
        <v>0</v>
      </c>
      <c r="Q40" s="73">
        <v>0</v>
      </c>
      <c r="R40" s="73">
        <v>0</v>
      </c>
      <c r="S40" s="73">
        <v>0</v>
      </c>
      <c r="T40" s="73">
        <v>0</v>
      </c>
      <c r="U40" s="73">
        <v>0</v>
      </c>
      <c r="V40" s="73">
        <v>0</v>
      </c>
      <c r="W40" s="73">
        <v>0</v>
      </c>
      <c r="X40" s="73">
        <v>0</v>
      </c>
      <c r="Y40" s="73">
        <v>0</v>
      </c>
      <c r="Z40" s="73">
        <v>0</v>
      </c>
      <c r="AA40" s="73">
        <v>0</v>
      </c>
      <c r="AB40" s="73">
        <v>0</v>
      </c>
      <c r="AC40" s="73">
        <v>0</v>
      </c>
      <c r="AD40" s="73">
        <v>0</v>
      </c>
      <c r="AE40" s="73">
        <v>0</v>
      </c>
      <c r="AF40" s="73">
        <v>0</v>
      </c>
      <c r="AG40" s="73">
        <v>0</v>
      </c>
      <c r="AH40" s="73">
        <v>0</v>
      </c>
    </row>
    <row r="41" spans="1:34" x14ac:dyDescent="0.35">
      <c r="A41" s="42" t="s">
        <v>67</v>
      </c>
      <c r="B41" s="42" t="s">
        <v>87</v>
      </c>
      <c r="C41" s="42" t="s">
        <v>260</v>
      </c>
      <c r="D41" s="87" t="s">
        <v>283</v>
      </c>
      <c r="E41" s="42" t="s">
        <v>11</v>
      </c>
      <c r="F41" s="42" t="s">
        <v>12</v>
      </c>
      <c r="G41" s="43" t="s">
        <v>200</v>
      </c>
      <c r="H41" s="68" t="s">
        <v>8</v>
      </c>
      <c r="I41" t="str">
        <f t="shared" si="0"/>
        <v>Individual dropping out of school (2020-2021 school year) : Don't know</v>
      </c>
      <c r="J41" t="str">
        <f t="shared" si="1"/>
        <v>Individual dropping out of school (2020-2021 school year) : Don't knowLebanese</v>
      </c>
      <c r="K41" s="73">
        <v>0</v>
      </c>
      <c r="L41" s="73">
        <v>0</v>
      </c>
      <c r="M41" s="73">
        <v>0</v>
      </c>
      <c r="N41" s="73">
        <v>0</v>
      </c>
      <c r="O41" s="73">
        <v>0</v>
      </c>
      <c r="P41" s="73">
        <v>0</v>
      </c>
      <c r="Q41" s="73">
        <v>0</v>
      </c>
      <c r="R41" s="73">
        <v>0</v>
      </c>
      <c r="S41" s="73">
        <v>0</v>
      </c>
      <c r="T41" s="73">
        <v>0</v>
      </c>
      <c r="U41" s="73">
        <v>0</v>
      </c>
      <c r="V41" s="73">
        <v>0</v>
      </c>
      <c r="W41" s="50">
        <v>5.2631578947368397E-2</v>
      </c>
      <c r="X41" s="73">
        <v>0</v>
      </c>
      <c r="Y41" s="73">
        <v>0</v>
      </c>
      <c r="Z41" s="73">
        <v>0</v>
      </c>
      <c r="AA41" s="73">
        <v>0</v>
      </c>
      <c r="AB41" s="73">
        <v>0</v>
      </c>
      <c r="AC41" s="50">
        <v>0.125</v>
      </c>
      <c r="AD41" s="73">
        <v>0</v>
      </c>
      <c r="AE41" s="73">
        <v>0</v>
      </c>
      <c r="AF41" s="73">
        <v>0</v>
      </c>
      <c r="AG41" s="73">
        <v>0</v>
      </c>
      <c r="AH41" s="50">
        <v>0.11111111111111099</v>
      </c>
    </row>
    <row r="42" spans="1:34" x14ac:dyDescent="0.35">
      <c r="A42" s="42" t="s">
        <v>67</v>
      </c>
      <c r="B42" s="42" t="s">
        <v>87</v>
      </c>
      <c r="C42" s="42" t="s">
        <v>260</v>
      </c>
      <c r="D42" s="87" t="s">
        <v>283</v>
      </c>
      <c r="E42" s="42" t="s">
        <v>11</v>
      </c>
      <c r="F42" s="42" t="s">
        <v>12</v>
      </c>
      <c r="G42" s="43" t="s">
        <v>200</v>
      </c>
      <c r="H42" s="68" t="s">
        <v>65</v>
      </c>
      <c r="I42" t="str">
        <f t="shared" si="0"/>
        <v>Individual dropping out of school (2020-2021 school year) : No</v>
      </c>
      <c r="J42" t="str">
        <f t="shared" si="1"/>
        <v>Individual dropping out of school (2020-2021 school year) : NoLebanese</v>
      </c>
      <c r="K42" s="50">
        <v>1</v>
      </c>
      <c r="L42" s="54">
        <v>1</v>
      </c>
      <c r="M42" s="50">
        <v>0.89743589743589702</v>
      </c>
      <c r="N42" s="50">
        <v>0.92307692307692302</v>
      </c>
      <c r="O42" s="54">
        <v>1</v>
      </c>
      <c r="P42" s="50">
        <v>0.88524590163934402</v>
      </c>
      <c r="Q42" s="50">
        <v>0.91666666666666696</v>
      </c>
      <c r="R42" s="54">
        <v>1</v>
      </c>
      <c r="S42" s="50">
        <v>0.8</v>
      </c>
      <c r="T42" s="50">
        <v>0.96296296296296302</v>
      </c>
      <c r="U42" s="50">
        <v>0.875</v>
      </c>
      <c r="V42" s="50">
        <v>0.90909090909090895</v>
      </c>
      <c r="W42" s="50">
        <v>0.94736842105263197</v>
      </c>
      <c r="X42" s="50">
        <v>0.94285714285714295</v>
      </c>
      <c r="Y42" s="50">
        <v>0.95384615384615401</v>
      </c>
      <c r="Z42" s="50">
        <v>0.217391304347826</v>
      </c>
      <c r="AA42" s="50">
        <v>0.5</v>
      </c>
      <c r="AB42" s="54">
        <v>1</v>
      </c>
      <c r="AC42" s="50">
        <v>0.875</v>
      </c>
      <c r="AD42" s="50">
        <v>0.875</v>
      </c>
      <c r="AE42" s="54">
        <v>1</v>
      </c>
      <c r="AF42" s="50">
        <v>0.875</v>
      </c>
      <c r="AG42" s="50">
        <v>0.85294117647058798</v>
      </c>
      <c r="AH42" s="50">
        <v>0.88888888888888895</v>
      </c>
    </row>
    <row r="43" spans="1:34" x14ac:dyDescent="0.35">
      <c r="A43" s="42" t="s">
        <v>67</v>
      </c>
      <c r="B43" s="42" t="s">
        <v>87</v>
      </c>
      <c r="C43" s="42" t="s">
        <v>260</v>
      </c>
      <c r="D43" s="87" t="s">
        <v>283</v>
      </c>
      <c r="E43" s="42" t="s">
        <v>11</v>
      </c>
      <c r="F43" s="42" t="s">
        <v>12</v>
      </c>
      <c r="G43" s="43" t="s">
        <v>200</v>
      </c>
      <c r="H43" s="68" t="s">
        <v>66</v>
      </c>
      <c r="I43" t="str">
        <f t="shared" si="0"/>
        <v>Individual dropping out of school (2020-2021 school year) : Yes</v>
      </c>
      <c r="J43" t="str">
        <f t="shared" si="1"/>
        <v>Individual dropping out of school (2020-2021 school year) : YesLebanese</v>
      </c>
      <c r="K43" s="54">
        <v>0</v>
      </c>
      <c r="L43" s="54">
        <v>0</v>
      </c>
      <c r="M43" s="50">
        <v>0.102564102564103</v>
      </c>
      <c r="N43" s="50">
        <v>7.69230769230769E-2</v>
      </c>
      <c r="O43" s="54">
        <v>0</v>
      </c>
      <c r="P43" s="50">
        <v>0.114754098360656</v>
      </c>
      <c r="Q43" s="50">
        <v>8.3333333333333301E-2</v>
      </c>
      <c r="R43" s="54">
        <v>0</v>
      </c>
      <c r="S43" s="50">
        <v>0.2</v>
      </c>
      <c r="T43" s="50">
        <v>3.7037037037037E-2</v>
      </c>
      <c r="U43" s="50">
        <v>0.125</v>
      </c>
      <c r="V43" s="50">
        <v>9.0909090909090898E-2</v>
      </c>
      <c r="W43" s="73">
        <v>0</v>
      </c>
      <c r="X43" s="50">
        <v>5.7142857142857099E-2</v>
      </c>
      <c r="Y43" s="50">
        <v>4.6153846153846101E-2</v>
      </c>
      <c r="Z43" s="50">
        <v>0.78260869565217395</v>
      </c>
      <c r="AA43" s="50">
        <v>0.5</v>
      </c>
      <c r="AB43" s="54">
        <v>0</v>
      </c>
      <c r="AC43" s="73">
        <v>0</v>
      </c>
      <c r="AD43" s="50">
        <v>0.125</v>
      </c>
      <c r="AE43" s="54">
        <v>0</v>
      </c>
      <c r="AF43" s="50">
        <v>0.125</v>
      </c>
      <c r="AG43" s="50">
        <v>0.14705882352941199</v>
      </c>
      <c r="AH43" s="73">
        <v>0</v>
      </c>
    </row>
    <row r="44" spans="1:34" x14ac:dyDescent="0.35">
      <c r="A44" s="42" t="s">
        <v>67</v>
      </c>
      <c r="B44" s="42" t="s">
        <v>87</v>
      </c>
      <c r="C44" s="87" t="s">
        <v>188</v>
      </c>
      <c r="D44" s="87" t="s">
        <v>283</v>
      </c>
      <c r="E44" s="42" t="s">
        <v>11</v>
      </c>
      <c r="F44" s="42" t="s">
        <v>12</v>
      </c>
      <c r="G44" s="43" t="s">
        <v>180</v>
      </c>
      <c r="H44" s="68" t="s">
        <v>7</v>
      </c>
      <c r="I44" t="str">
        <f t="shared" si="0"/>
        <v>Individuals attending regularly (at least 4 days per week) schools when opened (2020-2021 school year) : Decline to answer</v>
      </c>
      <c r="J44" t="str">
        <f t="shared" si="1"/>
        <v>Individuals attending regularly (at least 4 days per week) schools when opened (2020-2021 school year) : Decline to answerLebanese</v>
      </c>
      <c r="K44" s="54">
        <v>0</v>
      </c>
      <c r="L44" s="54">
        <v>0</v>
      </c>
      <c r="M44" s="54">
        <v>0</v>
      </c>
      <c r="N44" s="54">
        <v>0</v>
      </c>
      <c r="O44" s="54">
        <v>0</v>
      </c>
      <c r="P44" s="68">
        <v>4.6296296296296302E-3</v>
      </c>
      <c r="Q44" s="73">
        <v>0</v>
      </c>
      <c r="R44" s="73">
        <v>0</v>
      </c>
      <c r="S44" s="73">
        <v>0</v>
      </c>
      <c r="T44" s="73">
        <v>0</v>
      </c>
      <c r="U44" s="73">
        <v>0</v>
      </c>
      <c r="V44" s="73">
        <v>0</v>
      </c>
      <c r="W44" s="73">
        <v>0</v>
      </c>
      <c r="X44" s="73">
        <v>0</v>
      </c>
      <c r="Y44" s="73">
        <v>0</v>
      </c>
      <c r="Z44" s="73">
        <v>0</v>
      </c>
      <c r="AA44" s="73">
        <v>0</v>
      </c>
      <c r="AB44" s="73">
        <v>0</v>
      </c>
      <c r="AC44" s="73">
        <v>0</v>
      </c>
      <c r="AD44" s="73">
        <v>0</v>
      </c>
      <c r="AE44" s="73">
        <v>0</v>
      </c>
      <c r="AF44" s="73">
        <v>0</v>
      </c>
      <c r="AG44" s="73">
        <v>0</v>
      </c>
      <c r="AH44" s="73">
        <v>0</v>
      </c>
    </row>
    <row r="45" spans="1:34" x14ac:dyDescent="0.35">
      <c r="A45" s="42" t="s">
        <v>67</v>
      </c>
      <c r="B45" s="42" t="s">
        <v>87</v>
      </c>
      <c r="C45" s="87" t="s">
        <v>188</v>
      </c>
      <c r="D45" s="87" t="s">
        <v>283</v>
      </c>
      <c r="E45" s="42" t="s">
        <v>11</v>
      </c>
      <c r="F45" s="42" t="s">
        <v>12</v>
      </c>
      <c r="G45" s="43" t="s">
        <v>180</v>
      </c>
      <c r="H45" s="68" t="s">
        <v>8</v>
      </c>
      <c r="I45" t="str">
        <f t="shared" ref="I45:I67" si="2">CONCATENATE(G45,H45)</f>
        <v>Individuals attending regularly (at least 4 days per week) schools when opened (2020-2021 school year) : Don't know</v>
      </c>
      <c r="J45" t="str">
        <f t="shared" ref="J45:J67" si="3">CONCATENATE(G45,H45,F45)</f>
        <v>Individuals attending regularly (at least 4 days per week) schools when opened (2020-2021 school year) : Don't knowLebanese</v>
      </c>
      <c r="K45" s="54">
        <v>0</v>
      </c>
      <c r="L45" s="54">
        <v>0</v>
      </c>
      <c r="M45" s="54">
        <v>0</v>
      </c>
      <c r="N45" s="54">
        <v>0</v>
      </c>
      <c r="O45" s="54">
        <v>0</v>
      </c>
      <c r="P45" s="54">
        <v>0</v>
      </c>
      <c r="Q45" s="73">
        <v>0</v>
      </c>
      <c r="R45" s="73">
        <v>0</v>
      </c>
      <c r="S45" s="73">
        <v>0</v>
      </c>
      <c r="T45" s="68">
        <v>2.32558139534884E-2</v>
      </c>
      <c r="U45" s="73">
        <v>0</v>
      </c>
      <c r="V45" s="73">
        <v>0</v>
      </c>
      <c r="W45" s="73">
        <v>0</v>
      </c>
      <c r="X45" s="73">
        <v>0</v>
      </c>
      <c r="Y45" s="73">
        <v>0</v>
      </c>
      <c r="Z45" s="73">
        <v>0</v>
      </c>
      <c r="AA45" s="73">
        <v>0</v>
      </c>
      <c r="AB45" s="73">
        <v>0</v>
      </c>
      <c r="AC45" s="73">
        <v>0</v>
      </c>
      <c r="AD45" s="73">
        <v>0</v>
      </c>
      <c r="AE45" s="73">
        <v>0</v>
      </c>
      <c r="AF45" s="73">
        <v>0</v>
      </c>
      <c r="AG45" s="73">
        <v>0</v>
      </c>
      <c r="AH45" s="73">
        <v>0</v>
      </c>
    </row>
    <row r="46" spans="1:34" x14ac:dyDescent="0.35">
      <c r="A46" s="42" t="s">
        <v>67</v>
      </c>
      <c r="B46" s="42" t="s">
        <v>87</v>
      </c>
      <c r="C46" s="87" t="s">
        <v>188</v>
      </c>
      <c r="D46" s="87" t="s">
        <v>283</v>
      </c>
      <c r="E46" s="42" t="s">
        <v>11</v>
      </c>
      <c r="F46" s="42" t="s">
        <v>12</v>
      </c>
      <c r="G46" s="43" t="s">
        <v>180</v>
      </c>
      <c r="H46" s="68" t="s">
        <v>65</v>
      </c>
      <c r="I46" t="str">
        <f t="shared" si="2"/>
        <v>Individuals attending regularly (at least 4 days per week) schools when opened (2020-2021 school year) : No</v>
      </c>
      <c r="J46" t="str">
        <f t="shared" si="3"/>
        <v>Individuals attending regularly (at least 4 days per week) schools when opened (2020-2021 school year) : NoLebanese</v>
      </c>
      <c r="K46" s="68">
        <v>8.2524271844660199E-2</v>
      </c>
      <c r="L46" s="68">
        <v>6.6666666666666693E-2</v>
      </c>
      <c r="M46" s="68">
        <v>9.1346153846153896E-2</v>
      </c>
      <c r="N46" s="68">
        <v>5.95238095238095E-2</v>
      </c>
      <c r="O46" s="68">
        <v>2.3809523809523801E-2</v>
      </c>
      <c r="P46" s="68">
        <v>0.180555555555556</v>
      </c>
      <c r="Q46" s="68">
        <v>8.7591240875912399E-2</v>
      </c>
      <c r="R46" s="68">
        <v>8.1395348837209294E-2</v>
      </c>
      <c r="S46" s="68">
        <v>0.20624999999999999</v>
      </c>
      <c r="T46" s="68">
        <v>0.13178294573643401</v>
      </c>
      <c r="U46" s="68">
        <v>4.20168067226891E-2</v>
      </c>
      <c r="V46" s="68">
        <v>5.6910569105691103E-2</v>
      </c>
      <c r="W46" s="68">
        <v>0.14851485148514901</v>
      </c>
      <c r="X46" s="68">
        <v>0.27777777777777801</v>
      </c>
      <c r="Y46" s="68">
        <v>0.148837209302326</v>
      </c>
      <c r="Z46" s="68">
        <v>4.91803278688525E-2</v>
      </c>
      <c r="AA46" s="68">
        <v>2.5862068965517199E-2</v>
      </c>
      <c r="AB46" s="68">
        <v>0.123076923076923</v>
      </c>
      <c r="AC46" s="68">
        <v>0.114754098360656</v>
      </c>
      <c r="AD46" s="68">
        <v>5.3097345132743397E-2</v>
      </c>
      <c r="AE46" s="68">
        <v>5.4421768707482998E-2</v>
      </c>
      <c r="AF46" s="68">
        <v>5.0632911392405097E-2</v>
      </c>
      <c r="AG46" s="68">
        <v>7.4074074074074098E-2</v>
      </c>
      <c r="AH46" s="68">
        <v>0.10958904109589</v>
      </c>
    </row>
    <row r="47" spans="1:34" x14ac:dyDescent="0.35">
      <c r="A47" s="42" t="s">
        <v>67</v>
      </c>
      <c r="B47" s="42" t="s">
        <v>87</v>
      </c>
      <c r="C47" s="87" t="s">
        <v>188</v>
      </c>
      <c r="D47" s="87" t="s">
        <v>283</v>
      </c>
      <c r="E47" s="42" t="s">
        <v>11</v>
      </c>
      <c r="F47" s="42" t="s">
        <v>12</v>
      </c>
      <c r="G47" s="43" t="s">
        <v>180</v>
      </c>
      <c r="H47" s="68" t="s">
        <v>66</v>
      </c>
      <c r="I47" t="str">
        <f t="shared" si="2"/>
        <v>Individuals attending regularly (at least 4 days per week) schools when opened (2020-2021 school year) : Yes</v>
      </c>
      <c r="J47" t="str">
        <f t="shared" si="3"/>
        <v>Individuals attending regularly (at least 4 days per week) schools when opened (2020-2021 school year) : YesLebanese</v>
      </c>
      <c r="K47" s="68">
        <v>0.91747572815533995</v>
      </c>
      <c r="L47" s="68">
        <v>0.93333333333333302</v>
      </c>
      <c r="M47" s="68">
        <v>0.90865384615384603</v>
      </c>
      <c r="N47" s="68">
        <v>0.94047619047619002</v>
      </c>
      <c r="O47" s="68">
        <v>0.97619047619047605</v>
      </c>
      <c r="P47" s="68">
        <v>0.81481481481481499</v>
      </c>
      <c r="Q47" s="68">
        <v>0.91240875912408803</v>
      </c>
      <c r="R47" s="68">
        <v>0.918604651162791</v>
      </c>
      <c r="S47" s="68">
        <v>0.79374999999999996</v>
      </c>
      <c r="T47" s="68">
        <v>0.84496124031007702</v>
      </c>
      <c r="U47" s="68">
        <v>0.95798319327731096</v>
      </c>
      <c r="V47" s="68">
        <v>0.94308943089430897</v>
      </c>
      <c r="W47" s="68">
        <v>0.85148514851485202</v>
      </c>
      <c r="X47" s="68">
        <v>0.72222222222222199</v>
      </c>
      <c r="Y47" s="68">
        <v>0.85116279069767398</v>
      </c>
      <c r="Z47" s="68">
        <v>0.95081967213114804</v>
      </c>
      <c r="AA47" s="68">
        <v>0.97413793103448298</v>
      </c>
      <c r="AB47" s="68">
        <v>0.87692307692307703</v>
      </c>
      <c r="AC47" s="68">
        <v>0.88524590163934402</v>
      </c>
      <c r="AD47" s="68">
        <v>0.946902654867257</v>
      </c>
      <c r="AE47" s="68">
        <v>0.94557823129251695</v>
      </c>
      <c r="AF47" s="68">
        <v>0.949367088607595</v>
      </c>
      <c r="AG47" s="68">
        <v>0.92592592592592604</v>
      </c>
      <c r="AH47" s="68">
        <v>0.89041095890411004</v>
      </c>
    </row>
    <row r="48" spans="1:34" x14ac:dyDescent="0.35">
      <c r="A48" s="42" t="s">
        <v>67</v>
      </c>
      <c r="B48" s="42" t="s">
        <v>87</v>
      </c>
      <c r="C48" s="87" t="s">
        <v>188</v>
      </c>
      <c r="D48" s="87" t="s">
        <v>283</v>
      </c>
      <c r="E48" s="42" t="s">
        <v>11</v>
      </c>
      <c r="F48" s="42" t="s">
        <v>12</v>
      </c>
      <c r="G48" s="43" t="s">
        <v>186</v>
      </c>
      <c r="H48" s="68" t="s">
        <v>7</v>
      </c>
      <c r="I48" t="str">
        <f t="shared" si="2"/>
        <v>Individuals having access to distance learning when school were closed (2020-2021 school year) : Decline to answer</v>
      </c>
      <c r="J48" t="str">
        <f t="shared" si="3"/>
        <v>Individuals having access to distance learning when school were closed (2020-2021 school year) : Decline to answerLebanese</v>
      </c>
      <c r="O48" s="68">
        <v>1.1904761904761901E-2</v>
      </c>
      <c r="P48" s="68">
        <v>9.2592592592592605E-3</v>
      </c>
    </row>
    <row r="49" spans="1:34" x14ac:dyDescent="0.35">
      <c r="A49" s="42" t="s">
        <v>67</v>
      </c>
      <c r="B49" s="42" t="s">
        <v>87</v>
      </c>
      <c r="C49" s="87" t="s">
        <v>188</v>
      </c>
      <c r="D49" s="87" t="s">
        <v>283</v>
      </c>
      <c r="E49" s="42" t="s">
        <v>11</v>
      </c>
      <c r="F49" s="42" t="s">
        <v>12</v>
      </c>
      <c r="G49" s="43" t="s">
        <v>186</v>
      </c>
      <c r="H49" s="68" t="s">
        <v>8</v>
      </c>
      <c r="I49" t="str">
        <f t="shared" si="2"/>
        <v>Individuals having access to distance learning when school were closed (2020-2021 school year) : Don't know</v>
      </c>
      <c r="J49" t="str">
        <f t="shared" si="3"/>
        <v>Individuals having access to distance learning when school were closed (2020-2021 school year) : Don't knowLebanese</v>
      </c>
      <c r="P49" s="68">
        <v>4.6296296296296302E-3</v>
      </c>
      <c r="T49" s="68">
        <v>2.32558139534884E-2</v>
      </c>
      <c r="V49" s="68">
        <v>8.1300813008130107E-3</v>
      </c>
    </row>
    <row r="50" spans="1:34" x14ac:dyDescent="0.35">
      <c r="A50" s="42" t="s">
        <v>67</v>
      </c>
      <c r="B50" s="42" t="s">
        <v>87</v>
      </c>
      <c r="C50" s="87" t="s">
        <v>188</v>
      </c>
      <c r="D50" s="87" t="s">
        <v>283</v>
      </c>
      <c r="E50" s="42" t="s">
        <v>11</v>
      </c>
      <c r="F50" s="42" t="s">
        <v>12</v>
      </c>
      <c r="G50" s="43" t="s">
        <v>186</v>
      </c>
      <c r="H50" s="68" t="s">
        <v>65</v>
      </c>
      <c r="I50" t="str">
        <f t="shared" si="2"/>
        <v>Individuals having access to distance learning when school were closed (2020-2021 school year) : No</v>
      </c>
      <c r="J50" t="str">
        <f t="shared" si="3"/>
        <v>Individuals having access to distance learning when school were closed (2020-2021 school year) : NoLebanese</v>
      </c>
      <c r="K50" s="68">
        <v>7.2815533980582506E-2</v>
      </c>
      <c r="L50" s="68">
        <v>1.6666666666666701E-2</v>
      </c>
      <c r="M50" s="68">
        <v>0.177884615384615</v>
      </c>
      <c r="N50" s="68">
        <v>2.9761904761904798E-2</v>
      </c>
      <c r="O50" s="68">
        <v>3.5714285714285698E-2</v>
      </c>
      <c r="P50" s="68">
        <v>0.21296296296296299</v>
      </c>
      <c r="Q50" s="68">
        <v>3.6496350364963501E-2</v>
      </c>
      <c r="R50" s="68">
        <v>4.6511627906976702E-2</v>
      </c>
      <c r="S50" s="68">
        <v>9.375E-2</v>
      </c>
      <c r="T50" s="68">
        <v>0.14728682170542601</v>
      </c>
      <c r="U50" s="68">
        <v>4.20168067226891E-2</v>
      </c>
      <c r="V50" s="68">
        <v>5.6910569105691103E-2</v>
      </c>
      <c r="W50" s="68">
        <v>0.12871287128712899</v>
      </c>
      <c r="X50" s="68">
        <v>7.9365079365079395E-3</v>
      </c>
      <c r="Y50" s="68">
        <v>0.21860465116279101</v>
      </c>
      <c r="Z50" s="68">
        <v>0.18032786885245899</v>
      </c>
      <c r="AA50" s="68">
        <v>6.0344827586206899E-2</v>
      </c>
      <c r="AB50" s="68">
        <v>5.3846153846153801E-2</v>
      </c>
      <c r="AC50" s="68">
        <v>6.5573770491803296E-2</v>
      </c>
      <c r="AD50" s="68">
        <v>4.4247787610619503E-2</v>
      </c>
      <c r="AF50" s="68">
        <v>8.8607594936708903E-2</v>
      </c>
      <c r="AG50" s="68">
        <v>0.172839506172839</v>
      </c>
      <c r="AH50" s="68">
        <v>9.5890410958904104E-2</v>
      </c>
    </row>
    <row r="51" spans="1:34" x14ac:dyDescent="0.35">
      <c r="A51" s="42" t="s">
        <v>67</v>
      </c>
      <c r="B51" s="42" t="s">
        <v>87</v>
      </c>
      <c r="C51" s="87" t="s">
        <v>188</v>
      </c>
      <c r="D51" s="87" t="s">
        <v>283</v>
      </c>
      <c r="E51" s="42" t="s">
        <v>11</v>
      </c>
      <c r="F51" s="42" t="s">
        <v>12</v>
      </c>
      <c r="G51" s="43" t="s">
        <v>186</v>
      </c>
      <c r="H51" s="68" t="s">
        <v>66</v>
      </c>
      <c r="I51" t="str">
        <f t="shared" si="2"/>
        <v>Individuals having access to distance learning when school were closed (2020-2021 school year) : Yes</v>
      </c>
      <c r="J51" t="str">
        <f t="shared" si="3"/>
        <v>Individuals having access to distance learning when school were closed (2020-2021 school year) : YesLebanese</v>
      </c>
      <c r="K51" s="68">
        <v>0.92718446601941695</v>
      </c>
      <c r="L51" s="68">
        <v>0.98333333333333295</v>
      </c>
      <c r="M51" s="68">
        <v>0.82211538461538503</v>
      </c>
      <c r="N51" s="68">
        <v>0.97023809523809501</v>
      </c>
      <c r="O51" s="68">
        <v>0.952380952380952</v>
      </c>
      <c r="P51" s="68">
        <v>0.77314814814814803</v>
      </c>
      <c r="Q51" s="68">
        <v>0.96350364963503699</v>
      </c>
      <c r="R51" s="68">
        <v>0.95348837209302295</v>
      </c>
      <c r="S51" s="68">
        <v>0.90625</v>
      </c>
      <c r="T51" s="68">
        <v>0.82945736434108497</v>
      </c>
      <c r="U51" s="68">
        <v>0.95798319327731096</v>
      </c>
      <c r="V51" s="68">
        <v>0.93495934959349603</v>
      </c>
      <c r="W51" s="68">
        <v>0.87128712871287095</v>
      </c>
      <c r="X51" s="68">
        <v>0.99206349206349198</v>
      </c>
      <c r="Y51" s="68">
        <v>0.78139534883720896</v>
      </c>
      <c r="Z51" s="68">
        <v>0.81967213114754101</v>
      </c>
      <c r="AA51" s="68">
        <v>0.93965517241379304</v>
      </c>
      <c r="AB51" s="68">
        <v>0.94615384615384601</v>
      </c>
      <c r="AC51" s="68">
        <v>0.93442622950819698</v>
      </c>
      <c r="AD51" s="68">
        <v>0.95575221238938002</v>
      </c>
      <c r="AE51" s="83">
        <v>1</v>
      </c>
      <c r="AF51" s="68">
        <v>0.911392405063291</v>
      </c>
      <c r="AG51" s="68">
        <v>0.82716049382715995</v>
      </c>
      <c r="AH51" s="68">
        <v>0.90410958904109595</v>
      </c>
    </row>
    <row r="52" spans="1:34" x14ac:dyDescent="0.35">
      <c r="A52" s="42" t="s">
        <v>67</v>
      </c>
      <c r="B52" s="42" t="s">
        <v>87</v>
      </c>
      <c r="C52" s="87" t="s">
        <v>188</v>
      </c>
      <c r="D52" s="87" t="s">
        <v>283</v>
      </c>
      <c r="E52" s="42" t="s">
        <v>11</v>
      </c>
      <c r="F52" s="42" t="s">
        <v>12</v>
      </c>
      <c r="G52" s="43" t="s">
        <v>194</v>
      </c>
      <c r="H52" s="68" t="s">
        <v>7</v>
      </c>
      <c r="I52" t="str">
        <f t="shared" si="2"/>
        <v>Individual engagement in labor outside or in the home that consistently disrupted their attendance at school (2020-2021 school year) : Decline to answer</v>
      </c>
      <c r="J52" t="str">
        <f t="shared" si="3"/>
        <v>Individual engagement in labor outside or in the home that consistently disrupted their attendance at school (2020-2021 school year) : Decline to answerLebanese</v>
      </c>
    </row>
    <row r="53" spans="1:34" x14ac:dyDescent="0.35">
      <c r="A53" s="42" t="s">
        <v>67</v>
      </c>
      <c r="B53" s="42" t="s">
        <v>87</v>
      </c>
      <c r="C53" s="87" t="s">
        <v>188</v>
      </c>
      <c r="D53" s="87" t="s">
        <v>283</v>
      </c>
      <c r="E53" s="42" t="s">
        <v>11</v>
      </c>
      <c r="F53" s="42" t="s">
        <v>12</v>
      </c>
      <c r="G53" s="43" t="s">
        <v>194</v>
      </c>
      <c r="H53" s="68" t="s">
        <v>8</v>
      </c>
      <c r="I53" t="str">
        <f t="shared" si="2"/>
        <v>Individual engagement in labor outside or in the home that consistently disrupted their attendance at school (2020-2021 school year) : Don't know</v>
      </c>
      <c r="J53" t="str">
        <f t="shared" si="3"/>
        <v>Individual engagement in labor outside or in the home that consistently disrupted their attendance at school (2020-2021 school year) : Don't knowLebanese</v>
      </c>
      <c r="P53" s="50">
        <v>1.63934426229508E-2</v>
      </c>
    </row>
    <row r="54" spans="1:34" x14ac:dyDescent="0.35">
      <c r="A54" s="42" t="s">
        <v>67</v>
      </c>
      <c r="B54" s="42" t="s">
        <v>87</v>
      </c>
      <c r="C54" s="87" t="s">
        <v>188</v>
      </c>
      <c r="D54" s="87" t="s">
        <v>283</v>
      </c>
      <c r="E54" s="42" t="s">
        <v>11</v>
      </c>
      <c r="F54" s="42" t="s">
        <v>12</v>
      </c>
      <c r="G54" s="43" t="s">
        <v>194</v>
      </c>
      <c r="H54" s="68" t="s">
        <v>65</v>
      </c>
      <c r="I54" t="str">
        <f t="shared" si="2"/>
        <v>Individual engagement in labor outside or in the home that consistently disrupted their attendance at school (2020-2021 school year) : No</v>
      </c>
      <c r="J54" t="str">
        <f t="shared" si="3"/>
        <v>Individual engagement in labor outside or in the home that consistently disrupted their attendance at school (2020-2021 school year) : NoLebanese</v>
      </c>
      <c r="K54" s="50">
        <v>0.76190476190476197</v>
      </c>
      <c r="L54" s="50">
        <v>0.8</v>
      </c>
      <c r="M54" s="50">
        <v>0.92307692307692302</v>
      </c>
      <c r="N54" s="54">
        <v>1</v>
      </c>
      <c r="O54" s="50">
        <v>0.66666666666666696</v>
      </c>
      <c r="P54" s="50">
        <v>0.95081967213114804</v>
      </c>
      <c r="Q54" s="50">
        <v>0.91666666666666696</v>
      </c>
      <c r="R54" s="73">
        <v>1</v>
      </c>
      <c r="S54" s="50">
        <v>0.97499999999999998</v>
      </c>
      <c r="T54" s="50">
        <v>0.92592592592592604</v>
      </c>
      <c r="U54" s="73">
        <v>1</v>
      </c>
      <c r="V54" s="50">
        <v>0.90909090909090895</v>
      </c>
      <c r="W54" s="50">
        <v>0.84210526315789502</v>
      </c>
      <c r="X54" s="50">
        <v>0.94285714285714295</v>
      </c>
      <c r="Y54" s="50">
        <v>0.96923076923076901</v>
      </c>
      <c r="Z54" s="50">
        <v>0.91304347826086996</v>
      </c>
      <c r="AA54" s="73">
        <v>1</v>
      </c>
      <c r="AB54" s="50">
        <v>0.94444444444444497</v>
      </c>
      <c r="AC54" s="73">
        <v>1</v>
      </c>
      <c r="AD54" s="50">
        <v>0.75</v>
      </c>
      <c r="AE54" s="73">
        <v>1</v>
      </c>
      <c r="AF54" s="50">
        <v>0.625</v>
      </c>
      <c r="AG54" s="50">
        <v>0.94117647058823495</v>
      </c>
      <c r="AH54" s="73">
        <v>1</v>
      </c>
    </row>
    <row r="55" spans="1:34" x14ac:dyDescent="0.35">
      <c r="A55" s="42" t="s">
        <v>67</v>
      </c>
      <c r="B55" s="42" t="s">
        <v>87</v>
      </c>
      <c r="C55" s="87" t="s">
        <v>188</v>
      </c>
      <c r="D55" s="87" t="s">
        <v>283</v>
      </c>
      <c r="E55" s="42" t="s">
        <v>11</v>
      </c>
      <c r="F55" s="42" t="s">
        <v>12</v>
      </c>
      <c r="G55" s="43" t="s">
        <v>194</v>
      </c>
      <c r="H55" s="68" t="s">
        <v>66</v>
      </c>
      <c r="I55" t="str">
        <f t="shared" si="2"/>
        <v>Individual engagement in labor outside or in the home that consistently disrupted their attendance at school (2020-2021 school year) : Yes</v>
      </c>
      <c r="J55" t="str">
        <f t="shared" si="3"/>
        <v>Individual engagement in labor outside or in the home that consistently disrupted their attendance at school (2020-2021 school year) : YesLebanese</v>
      </c>
      <c r="K55" s="50">
        <v>0.238095238095238</v>
      </c>
      <c r="L55" s="50">
        <v>0.2</v>
      </c>
      <c r="M55" s="50">
        <v>7.69230769230769E-2</v>
      </c>
      <c r="O55" s="50">
        <v>0.33333333333333298</v>
      </c>
      <c r="P55" s="50">
        <v>3.2786885245901599E-2</v>
      </c>
      <c r="Q55" s="50">
        <v>8.3333333333333301E-2</v>
      </c>
      <c r="S55" s="50">
        <v>2.5000000000000001E-2</v>
      </c>
      <c r="T55" s="50">
        <v>7.4074074074074098E-2</v>
      </c>
      <c r="V55" s="50">
        <v>9.0909090909090898E-2</v>
      </c>
      <c r="W55" s="50">
        <v>0.157894736842105</v>
      </c>
      <c r="X55" s="50">
        <v>5.7142857142857099E-2</v>
      </c>
      <c r="Y55" s="50">
        <v>3.0769230769230799E-2</v>
      </c>
      <c r="Z55" s="50">
        <v>8.6956521739130405E-2</v>
      </c>
      <c r="AB55" s="50">
        <v>5.5555555555555601E-2</v>
      </c>
      <c r="AD55" s="50">
        <v>0.25</v>
      </c>
      <c r="AF55" s="50">
        <v>0.375</v>
      </c>
      <c r="AG55" s="50">
        <v>5.8823529411764698E-2</v>
      </c>
    </row>
    <row r="56" spans="1:34" x14ac:dyDescent="0.35">
      <c r="A56" s="42" t="s">
        <v>67</v>
      </c>
      <c r="B56" s="42" t="s">
        <v>87</v>
      </c>
      <c r="C56" s="87" t="s">
        <v>275</v>
      </c>
      <c r="D56" s="87" t="s">
        <v>286</v>
      </c>
      <c r="E56" s="42" t="s">
        <v>11</v>
      </c>
      <c r="F56" s="42" t="s">
        <v>12</v>
      </c>
      <c r="G56" s="65" t="s">
        <v>108</v>
      </c>
      <c r="H56" s="68" t="s">
        <v>96</v>
      </c>
      <c r="I56" t="str">
        <f t="shared" si="2"/>
        <v>Main barriers for children with disabilities (CwD)  to access education : Teachers are not capacitated / do not have the capacity to tailor teaching to CwDs</v>
      </c>
      <c r="J56" t="str">
        <f t="shared" si="3"/>
        <v>Main barriers for children with disabilities (CwD)  to access education : Teachers are not capacitated / do not have the capacity to tailor teaching to CwDsLebanese</v>
      </c>
      <c r="K56" s="68">
        <v>0.125</v>
      </c>
      <c r="M56" s="68">
        <v>0.25</v>
      </c>
      <c r="N56" s="68">
        <v>0</v>
      </c>
      <c r="P56" s="68">
        <v>9.0909090909090898E-2</v>
      </c>
      <c r="Q56" s="68">
        <v>0</v>
      </c>
      <c r="S56" s="68">
        <v>0</v>
      </c>
      <c r="U56" s="68">
        <v>0</v>
      </c>
      <c r="V56" s="68">
        <v>0</v>
      </c>
      <c r="W56" s="68">
        <v>0.33333333333333298</v>
      </c>
      <c r="Y56" s="68">
        <v>0.2</v>
      </c>
      <c r="AA56" s="68">
        <v>0.14285714285714299</v>
      </c>
      <c r="AB56" s="68">
        <v>0</v>
      </c>
      <c r="AG56" s="68">
        <v>0</v>
      </c>
      <c r="AH56" s="68">
        <v>0.2</v>
      </c>
    </row>
    <row r="57" spans="1:34" x14ac:dyDescent="0.35">
      <c r="A57" s="42" t="s">
        <v>67</v>
      </c>
      <c r="B57" s="42" t="s">
        <v>87</v>
      </c>
      <c r="C57" s="87" t="s">
        <v>275</v>
      </c>
      <c r="D57" s="87" t="s">
        <v>286</v>
      </c>
      <c r="E57" s="42" t="s">
        <v>11</v>
      </c>
      <c r="F57" s="42" t="s">
        <v>12</v>
      </c>
      <c r="G57" s="65" t="s">
        <v>108</v>
      </c>
      <c r="H57" s="68" t="s">
        <v>97</v>
      </c>
      <c r="I57" t="str">
        <f t="shared" si="2"/>
        <v>Main barriers for children with disabilities (CwD)  to access education : Classrooms are not adapted for CwD</v>
      </c>
      <c r="J57" t="str">
        <f t="shared" si="3"/>
        <v>Main barriers for children with disabilities (CwD)  to access education : Classrooms are not adapted for CwDLebanese</v>
      </c>
      <c r="K57" s="68">
        <v>0.125</v>
      </c>
      <c r="M57" s="68">
        <v>0.25</v>
      </c>
      <c r="N57" s="68">
        <v>0.5</v>
      </c>
      <c r="P57" s="68">
        <v>0.27272727272727298</v>
      </c>
      <c r="Q57" s="68">
        <v>0</v>
      </c>
      <c r="S57" s="68">
        <v>0</v>
      </c>
      <c r="U57" s="68">
        <v>0.33333333333333298</v>
      </c>
      <c r="V57" s="68">
        <v>0</v>
      </c>
      <c r="W57" s="68">
        <v>0</v>
      </c>
      <c r="Y57" s="68">
        <v>0.2</v>
      </c>
      <c r="AA57" s="68">
        <v>0.28571428571428598</v>
      </c>
      <c r="AB57" s="68">
        <v>0</v>
      </c>
      <c r="AG57" s="68">
        <v>0.5</v>
      </c>
      <c r="AH57" s="68">
        <v>0.4</v>
      </c>
    </row>
    <row r="58" spans="1:34" x14ac:dyDescent="0.35">
      <c r="A58" s="42" t="s">
        <v>67</v>
      </c>
      <c r="B58" s="42" t="s">
        <v>87</v>
      </c>
      <c r="C58" s="87" t="s">
        <v>275</v>
      </c>
      <c r="D58" s="87" t="s">
        <v>286</v>
      </c>
      <c r="E58" s="42" t="s">
        <v>11</v>
      </c>
      <c r="F58" s="42" t="s">
        <v>12</v>
      </c>
      <c r="G58" s="65" t="s">
        <v>108</v>
      </c>
      <c r="H58" s="68" t="s">
        <v>98</v>
      </c>
      <c r="I58" t="str">
        <f t="shared" si="2"/>
        <v>Main barriers for children with disabilities (CwD)  to access education : Infrastructure (non-classroom, WASH) is not adapted for CwD</v>
      </c>
      <c r="J58" t="str">
        <f t="shared" si="3"/>
        <v>Main barriers for children with disabilities (CwD)  to access education : Infrastructure (non-classroom, WASH) is not adapted for CwDLebanese</v>
      </c>
      <c r="K58" s="68">
        <v>0.125</v>
      </c>
      <c r="M58" s="68">
        <v>0.25</v>
      </c>
      <c r="N58" s="68">
        <v>0.25</v>
      </c>
      <c r="P58" s="68">
        <v>0</v>
      </c>
      <c r="Q58" s="68">
        <v>0</v>
      </c>
      <c r="S58" s="68">
        <v>0</v>
      </c>
      <c r="U58" s="68">
        <v>0</v>
      </c>
      <c r="V58" s="68">
        <v>0</v>
      </c>
      <c r="W58" s="68">
        <v>0</v>
      </c>
      <c r="Y58" s="68">
        <v>0.2</v>
      </c>
      <c r="AA58" s="68">
        <v>0.14285714285714299</v>
      </c>
      <c r="AB58" s="68">
        <v>0</v>
      </c>
      <c r="AG58" s="68">
        <v>0</v>
      </c>
      <c r="AH58" s="68">
        <v>0</v>
      </c>
    </row>
    <row r="59" spans="1:34" x14ac:dyDescent="0.35">
      <c r="A59" s="42" t="s">
        <v>67</v>
      </c>
      <c r="B59" s="42" t="s">
        <v>87</v>
      </c>
      <c r="C59" s="87" t="s">
        <v>275</v>
      </c>
      <c r="D59" s="87" t="s">
        <v>286</v>
      </c>
      <c r="E59" s="42" t="s">
        <v>11</v>
      </c>
      <c r="F59" s="42" t="s">
        <v>12</v>
      </c>
      <c r="G59" s="65" t="s">
        <v>108</v>
      </c>
      <c r="H59" s="68" t="s">
        <v>99</v>
      </c>
      <c r="I59" t="str">
        <f t="shared" si="2"/>
        <v>Main barriers for children with disabilities (CwD)  to access education : Curriculum, teaching methods and instructional materials (e.g. textbooks) are not adapted for CwD</v>
      </c>
      <c r="J59" t="str">
        <f t="shared" si="3"/>
        <v>Main barriers for children with disabilities (CwD)  to access education : Curriculum, teaching methods and instructional materials (e.g. textbooks) are not adapted for CwDLebanese</v>
      </c>
      <c r="K59" s="68">
        <v>0.125</v>
      </c>
      <c r="M59" s="68">
        <v>0</v>
      </c>
      <c r="N59" s="68">
        <v>0</v>
      </c>
      <c r="P59" s="68">
        <v>0.18181818181818199</v>
      </c>
      <c r="Q59" s="68">
        <v>0</v>
      </c>
      <c r="S59" s="68">
        <v>0</v>
      </c>
      <c r="U59" s="68">
        <v>0</v>
      </c>
      <c r="V59" s="68">
        <v>0</v>
      </c>
      <c r="W59" s="68">
        <v>0</v>
      </c>
      <c r="Y59" s="68">
        <v>0.4</v>
      </c>
      <c r="AA59" s="68">
        <v>0.14285714285714299</v>
      </c>
      <c r="AB59" s="68">
        <v>0</v>
      </c>
      <c r="AG59" s="68">
        <v>0</v>
      </c>
      <c r="AH59" s="68">
        <v>0</v>
      </c>
    </row>
    <row r="60" spans="1:34" x14ac:dyDescent="0.35">
      <c r="A60" s="42" t="s">
        <v>67</v>
      </c>
      <c r="B60" s="42" t="s">
        <v>87</v>
      </c>
      <c r="C60" s="87" t="s">
        <v>275</v>
      </c>
      <c r="D60" s="87" t="s">
        <v>286</v>
      </c>
      <c r="E60" s="42" t="s">
        <v>11</v>
      </c>
      <c r="F60" s="42" t="s">
        <v>12</v>
      </c>
      <c r="G60" s="65" t="s">
        <v>108</v>
      </c>
      <c r="H60" s="68" t="s">
        <v>100</v>
      </c>
      <c r="I60" t="str">
        <f t="shared" si="2"/>
        <v>Main barriers for children with disabilities (CwD)  to access education : No capacity to support CWD's home learning (parents)</v>
      </c>
      <c r="J60" t="str">
        <f t="shared" si="3"/>
        <v>Main barriers for children with disabilities (CwD)  to access education : No capacity to support CWD's home learning (parents)Lebanese</v>
      </c>
      <c r="K60" s="68">
        <v>0</v>
      </c>
      <c r="M60" s="68">
        <v>0.25</v>
      </c>
      <c r="N60" s="68">
        <v>0</v>
      </c>
      <c r="P60" s="68">
        <v>0</v>
      </c>
      <c r="Q60" s="68">
        <v>0</v>
      </c>
      <c r="S60" s="68">
        <v>0</v>
      </c>
      <c r="U60" s="68">
        <v>0.33333333333333298</v>
      </c>
      <c r="V60" s="68">
        <v>0</v>
      </c>
      <c r="W60" s="68">
        <v>0</v>
      </c>
      <c r="Y60" s="68">
        <v>0.4</v>
      </c>
      <c r="AA60" s="68">
        <v>0</v>
      </c>
      <c r="AB60" s="68">
        <v>0.33333333333333298</v>
      </c>
      <c r="AG60" s="68">
        <v>0.25</v>
      </c>
      <c r="AH60" s="68">
        <v>0.2</v>
      </c>
    </row>
    <row r="61" spans="1:34" x14ac:dyDescent="0.35">
      <c r="A61" s="42" t="s">
        <v>67</v>
      </c>
      <c r="B61" s="42" t="s">
        <v>87</v>
      </c>
      <c r="C61" s="87" t="s">
        <v>275</v>
      </c>
      <c r="D61" s="87" t="s">
        <v>286</v>
      </c>
      <c r="E61" s="42" t="s">
        <v>11</v>
      </c>
      <c r="F61" s="42" t="s">
        <v>12</v>
      </c>
      <c r="G61" s="65" t="s">
        <v>108</v>
      </c>
      <c r="H61" s="68" t="s">
        <v>101</v>
      </c>
      <c r="I61" t="str">
        <f t="shared" si="2"/>
        <v>Main barriers for children with disabilities (CwD)  to access education : Bullying</v>
      </c>
      <c r="J61" t="str">
        <f t="shared" si="3"/>
        <v>Main barriers for children with disabilities (CwD)  to access education : BullyingLebanese</v>
      </c>
      <c r="K61" s="68">
        <v>0.125</v>
      </c>
      <c r="M61" s="68">
        <v>0</v>
      </c>
      <c r="N61" s="68">
        <v>0</v>
      </c>
      <c r="P61" s="68">
        <v>9.0909090909090898E-2</v>
      </c>
      <c r="Q61" s="68">
        <v>0</v>
      </c>
      <c r="S61" s="68">
        <v>0</v>
      </c>
      <c r="U61" s="68">
        <v>0</v>
      </c>
      <c r="V61" s="68">
        <v>0</v>
      </c>
      <c r="W61" s="68">
        <v>0</v>
      </c>
      <c r="Y61" s="68">
        <v>0.2</v>
      </c>
      <c r="AA61" s="68">
        <v>0.14285714285714299</v>
      </c>
      <c r="AB61" s="68">
        <v>0</v>
      </c>
      <c r="AG61" s="68">
        <v>0.25</v>
      </c>
      <c r="AH61" s="68">
        <v>0</v>
      </c>
    </row>
    <row r="62" spans="1:34" x14ac:dyDescent="0.35">
      <c r="A62" s="42" t="s">
        <v>67</v>
      </c>
      <c r="B62" s="42" t="s">
        <v>87</v>
      </c>
      <c r="C62" s="87" t="s">
        <v>275</v>
      </c>
      <c r="D62" s="87" t="s">
        <v>286</v>
      </c>
      <c r="E62" s="42" t="s">
        <v>11</v>
      </c>
      <c r="F62" s="42" t="s">
        <v>12</v>
      </c>
      <c r="G62" s="65" t="s">
        <v>108</v>
      </c>
      <c r="H62" s="68" t="s">
        <v>102</v>
      </c>
      <c r="I62" t="str">
        <f t="shared" si="2"/>
        <v>Main barriers for children with disabilities (CwD)  to access education : Problems with accessing distance learning</v>
      </c>
      <c r="J62" t="str">
        <f t="shared" si="3"/>
        <v>Main barriers for children with disabilities (CwD)  to access education : Problems with accessing distance learningLebanese</v>
      </c>
      <c r="K62" s="68">
        <v>0.125</v>
      </c>
      <c r="M62" s="68">
        <v>0.25</v>
      </c>
      <c r="N62" s="68">
        <v>0</v>
      </c>
      <c r="P62" s="68">
        <v>9.0909090909090898E-2</v>
      </c>
      <c r="Q62" s="68">
        <v>0.33333333333333298</v>
      </c>
      <c r="S62" s="68">
        <v>0.25</v>
      </c>
      <c r="U62" s="68">
        <v>0</v>
      </c>
      <c r="V62" s="68">
        <v>0.66666666666666696</v>
      </c>
      <c r="W62" s="68">
        <v>0</v>
      </c>
      <c r="Y62" s="68">
        <v>0</v>
      </c>
      <c r="AA62" s="68">
        <v>0.14285714285714299</v>
      </c>
      <c r="AB62" s="68">
        <v>0.33333333333333298</v>
      </c>
      <c r="AG62" s="68">
        <v>0.25</v>
      </c>
      <c r="AH62" s="68">
        <v>0</v>
      </c>
    </row>
    <row r="63" spans="1:34" x14ac:dyDescent="0.35">
      <c r="A63" s="42" t="s">
        <v>67</v>
      </c>
      <c r="B63" s="42" t="s">
        <v>87</v>
      </c>
      <c r="C63" s="87" t="s">
        <v>275</v>
      </c>
      <c r="D63" s="87" t="s">
        <v>286</v>
      </c>
      <c r="E63" s="42" t="s">
        <v>11</v>
      </c>
      <c r="F63" s="42" t="s">
        <v>12</v>
      </c>
      <c r="G63" s="65" t="s">
        <v>108</v>
      </c>
      <c r="H63" s="68" t="s">
        <v>103</v>
      </c>
      <c r="I63" t="str">
        <f t="shared" si="2"/>
        <v>Main barriers for children with disabilities (CwD)  to access education : Social stigma</v>
      </c>
      <c r="J63" t="str">
        <f t="shared" si="3"/>
        <v>Main barriers for children with disabilities (CwD)  to access education : Social stigmaLebanese</v>
      </c>
      <c r="K63" s="68">
        <v>0</v>
      </c>
      <c r="M63" s="68">
        <v>0</v>
      </c>
      <c r="N63" s="68">
        <v>0</v>
      </c>
      <c r="P63" s="68">
        <v>0</v>
      </c>
      <c r="Q63" s="68">
        <v>0</v>
      </c>
      <c r="S63" s="68">
        <v>0</v>
      </c>
      <c r="U63" s="68">
        <v>0</v>
      </c>
      <c r="V63" s="68">
        <v>0</v>
      </c>
      <c r="W63" s="68">
        <v>0</v>
      </c>
      <c r="Y63" s="68">
        <v>0</v>
      </c>
      <c r="AA63" s="68">
        <v>0</v>
      </c>
      <c r="AB63" s="68">
        <v>0</v>
      </c>
      <c r="AG63" s="68">
        <v>0</v>
      </c>
      <c r="AH63" s="68">
        <v>0</v>
      </c>
    </row>
    <row r="64" spans="1:34" x14ac:dyDescent="0.35">
      <c r="A64" s="42" t="s">
        <v>67</v>
      </c>
      <c r="B64" s="42" t="s">
        <v>87</v>
      </c>
      <c r="C64" s="87" t="s">
        <v>275</v>
      </c>
      <c r="D64" s="87" t="s">
        <v>286</v>
      </c>
      <c r="E64" s="42" t="s">
        <v>11</v>
      </c>
      <c r="F64" s="42" t="s">
        <v>12</v>
      </c>
      <c r="G64" s="65" t="s">
        <v>108</v>
      </c>
      <c r="H64" s="68" t="s">
        <v>104</v>
      </c>
      <c r="I64" t="str">
        <f t="shared" si="2"/>
        <v>Main barriers for children with disabilities (CwD)  to access education : Afraid for child's safety when traveling to school</v>
      </c>
      <c r="J64" t="str">
        <f t="shared" si="3"/>
        <v>Main barriers for children with disabilities (CwD)  to access education : Afraid for child's safety when traveling to schoolLebanese</v>
      </c>
      <c r="K64" s="68">
        <v>0</v>
      </c>
      <c r="M64" s="68">
        <v>0</v>
      </c>
      <c r="N64" s="68">
        <v>0</v>
      </c>
      <c r="P64" s="68">
        <v>0.18181818181818199</v>
      </c>
      <c r="Q64" s="68">
        <v>0</v>
      </c>
      <c r="S64" s="68">
        <v>0</v>
      </c>
      <c r="U64" s="68">
        <v>0</v>
      </c>
      <c r="V64" s="68">
        <v>0</v>
      </c>
      <c r="W64" s="68">
        <v>0</v>
      </c>
      <c r="Y64" s="68">
        <v>0</v>
      </c>
      <c r="AA64" s="68">
        <v>0</v>
      </c>
      <c r="AB64" s="68">
        <v>0</v>
      </c>
      <c r="AG64" s="68">
        <v>0.25</v>
      </c>
      <c r="AH64" s="68">
        <v>0</v>
      </c>
    </row>
    <row r="65" spans="1:34" x14ac:dyDescent="0.35">
      <c r="A65" s="42" t="s">
        <v>67</v>
      </c>
      <c r="B65" s="42" t="s">
        <v>87</v>
      </c>
      <c r="C65" s="87" t="s">
        <v>275</v>
      </c>
      <c r="D65" s="87" t="s">
        <v>286</v>
      </c>
      <c r="E65" s="42" t="s">
        <v>11</v>
      </c>
      <c r="F65" s="42" t="s">
        <v>12</v>
      </c>
      <c r="G65" s="65" t="s">
        <v>108</v>
      </c>
      <c r="H65" s="68" t="s">
        <v>105</v>
      </c>
      <c r="I65" t="str">
        <f t="shared" si="2"/>
        <v>Main barriers for children with disabilities (CwD)  to access education : Afraid for child's safety while at school</v>
      </c>
      <c r="J65" t="str">
        <f t="shared" si="3"/>
        <v>Main barriers for children with disabilities (CwD)  to access education : Afraid for child's safety while at schoolLebanese</v>
      </c>
      <c r="K65" s="68">
        <v>0</v>
      </c>
      <c r="M65" s="68">
        <v>0</v>
      </c>
      <c r="N65" s="68">
        <v>0</v>
      </c>
      <c r="P65" s="68">
        <v>0.18181818181818199</v>
      </c>
      <c r="Q65" s="68">
        <v>0</v>
      </c>
      <c r="S65" s="68">
        <v>0</v>
      </c>
      <c r="U65" s="68">
        <v>0</v>
      </c>
      <c r="V65" s="68">
        <v>0</v>
      </c>
      <c r="W65" s="68">
        <v>0</v>
      </c>
      <c r="Y65" s="68">
        <v>0.2</v>
      </c>
      <c r="AA65" s="68">
        <v>0</v>
      </c>
      <c r="AB65" s="68">
        <v>0</v>
      </c>
      <c r="AG65" s="68">
        <v>0</v>
      </c>
      <c r="AH65" s="68">
        <v>0</v>
      </c>
    </row>
    <row r="66" spans="1:34" x14ac:dyDescent="0.35">
      <c r="A66" s="42" t="s">
        <v>67</v>
      </c>
      <c r="B66" s="42" t="s">
        <v>87</v>
      </c>
      <c r="C66" s="87" t="s">
        <v>275</v>
      </c>
      <c r="D66" s="87" t="s">
        <v>286</v>
      </c>
      <c r="E66" s="42" t="s">
        <v>11</v>
      </c>
      <c r="F66" s="42" t="s">
        <v>12</v>
      </c>
      <c r="G66" s="65" t="s">
        <v>108</v>
      </c>
      <c r="H66" s="68" t="s">
        <v>106</v>
      </c>
      <c r="I66" t="str">
        <f t="shared" si="2"/>
        <v>Main barriers for children with disabilities (CwD)  to access education : Transportation or travel-related constraints</v>
      </c>
      <c r="J66" t="str">
        <f t="shared" si="3"/>
        <v>Main barriers for children with disabilities (CwD)  to access education : Transportation or travel-related constraintsLebanese</v>
      </c>
      <c r="K66" s="68">
        <v>0.125</v>
      </c>
      <c r="M66" s="68">
        <v>0</v>
      </c>
      <c r="N66" s="68">
        <v>0</v>
      </c>
      <c r="P66" s="68">
        <v>9.0909090909090898E-2</v>
      </c>
      <c r="Q66" s="68">
        <v>0</v>
      </c>
      <c r="S66" s="68">
        <v>0</v>
      </c>
      <c r="U66" s="68">
        <v>0.33333333333333298</v>
      </c>
      <c r="V66" s="68">
        <v>0</v>
      </c>
      <c r="W66" s="68">
        <v>0</v>
      </c>
      <c r="Y66" s="68">
        <v>0</v>
      </c>
      <c r="AA66" s="68">
        <v>0.14285714285714299</v>
      </c>
      <c r="AB66" s="68">
        <v>0</v>
      </c>
      <c r="AG66" s="68">
        <v>0.25</v>
      </c>
      <c r="AH66" s="68">
        <v>0.2</v>
      </c>
    </row>
    <row r="67" spans="1:34" x14ac:dyDescent="0.35">
      <c r="A67" s="42" t="s">
        <v>67</v>
      </c>
      <c r="B67" s="42" t="s">
        <v>87</v>
      </c>
      <c r="C67" s="87" t="s">
        <v>275</v>
      </c>
      <c r="D67" s="87" t="s">
        <v>286</v>
      </c>
      <c r="E67" s="42" t="s">
        <v>11</v>
      </c>
      <c r="F67" s="42" t="s">
        <v>12</v>
      </c>
      <c r="G67" s="65" t="s">
        <v>108</v>
      </c>
      <c r="H67" s="68" t="s">
        <v>107</v>
      </c>
      <c r="I67" t="str">
        <f t="shared" si="2"/>
        <v>Main barriers for children with disabilities (CwD)  to access education : None</v>
      </c>
      <c r="J67" t="str">
        <f t="shared" si="3"/>
        <v>Main barriers for children with disabilities (CwD)  to access education : NoneLebanese</v>
      </c>
      <c r="K67" s="68">
        <v>0.625</v>
      </c>
      <c r="M67" s="68">
        <v>0</v>
      </c>
      <c r="N67" s="68">
        <v>0.25</v>
      </c>
      <c r="P67" s="68">
        <v>0.36363636363636398</v>
      </c>
      <c r="Q67" s="68">
        <v>0.33333333333333298</v>
      </c>
      <c r="S67" s="68">
        <v>0.75</v>
      </c>
      <c r="U67" s="68">
        <v>0</v>
      </c>
      <c r="V67" s="68">
        <v>0</v>
      </c>
      <c r="W67" s="68">
        <v>0.66666666666666696</v>
      </c>
      <c r="Y67" s="68">
        <v>0</v>
      </c>
      <c r="AA67" s="68">
        <v>0.42857142857142899</v>
      </c>
      <c r="AB67" s="68">
        <v>0.33333333333333298</v>
      </c>
      <c r="AG67" s="68">
        <v>0</v>
      </c>
      <c r="AH67" s="68">
        <v>0.2</v>
      </c>
    </row>
    <row r="68" spans="1:34" x14ac:dyDescent="0.35">
      <c r="A68" s="42" t="s">
        <v>67</v>
      </c>
      <c r="B68" s="42" t="s">
        <v>87</v>
      </c>
      <c r="C68" s="87" t="s">
        <v>275</v>
      </c>
      <c r="D68" s="87" t="s">
        <v>286</v>
      </c>
      <c r="E68" s="42" t="s">
        <v>11</v>
      </c>
      <c r="F68" s="42" t="s">
        <v>12</v>
      </c>
      <c r="G68" s="65" t="s">
        <v>108</v>
      </c>
      <c r="H68" s="68" t="s">
        <v>9</v>
      </c>
      <c r="I68" t="str">
        <f t="shared" ref="I68:I75" si="4">CONCATENATE(G68,H68)</f>
        <v>Main barriers for children with disabilities (CwD)  to access education : Other</v>
      </c>
      <c r="J68" t="str">
        <f t="shared" ref="J68:J75" si="5">CONCATENATE(G68,H68,F68)</f>
        <v>Main barriers for children with disabilities (CwD)  to access education : OtherLebanese</v>
      </c>
      <c r="K68" s="68">
        <v>0</v>
      </c>
      <c r="M68" s="68">
        <v>0</v>
      </c>
      <c r="N68" s="68">
        <v>0</v>
      </c>
      <c r="P68" s="68">
        <v>0</v>
      </c>
      <c r="Q68" s="68">
        <v>0</v>
      </c>
      <c r="S68" s="68">
        <v>0</v>
      </c>
      <c r="U68" s="68">
        <v>0</v>
      </c>
      <c r="V68" s="68">
        <v>0</v>
      </c>
      <c r="W68" s="68">
        <v>0</v>
      </c>
      <c r="Y68" s="68">
        <v>0</v>
      </c>
      <c r="AA68" s="68">
        <v>0</v>
      </c>
      <c r="AB68" s="68">
        <v>0</v>
      </c>
      <c r="AG68" s="68">
        <v>0</v>
      </c>
      <c r="AH68" s="68">
        <v>0</v>
      </c>
    </row>
    <row r="69" spans="1:34" x14ac:dyDescent="0.35">
      <c r="A69" s="42" t="s">
        <v>67</v>
      </c>
      <c r="B69" s="42" t="s">
        <v>87</v>
      </c>
      <c r="C69" s="87" t="s">
        <v>275</v>
      </c>
      <c r="D69" s="87" t="s">
        <v>286</v>
      </c>
      <c r="E69" s="42" t="s">
        <v>11</v>
      </c>
      <c r="F69" s="42" t="s">
        <v>12</v>
      </c>
      <c r="G69" s="65" t="s">
        <v>108</v>
      </c>
      <c r="H69" s="68" t="s">
        <v>8</v>
      </c>
      <c r="I69" t="str">
        <f t="shared" si="4"/>
        <v>Main barriers for children with disabilities (CwD)  to access education : Don't know</v>
      </c>
      <c r="J69" t="str">
        <f t="shared" si="5"/>
        <v>Main barriers for children with disabilities (CwD)  to access education : Don't knowLebanese</v>
      </c>
      <c r="K69" s="68">
        <v>0</v>
      </c>
      <c r="M69" s="68">
        <v>0.25</v>
      </c>
      <c r="N69" s="68">
        <v>0</v>
      </c>
      <c r="P69" s="68">
        <v>0</v>
      </c>
      <c r="Q69" s="68">
        <v>0.33333333333333298</v>
      </c>
      <c r="S69" s="68">
        <v>0</v>
      </c>
      <c r="U69" s="68">
        <v>0.33333333333333298</v>
      </c>
      <c r="V69" s="68">
        <v>0</v>
      </c>
      <c r="W69" s="68">
        <v>0</v>
      </c>
      <c r="Y69" s="68">
        <v>0.2</v>
      </c>
      <c r="AA69" s="68">
        <v>0.14285714285714299</v>
      </c>
      <c r="AB69" s="68">
        <v>0</v>
      </c>
      <c r="AG69" s="68">
        <v>0</v>
      </c>
      <c r="AH69" s="68">
        <v>0</v>
      </c>
    </row>
    <row r="70" spans="1:34" x14ac:dyDescent="0.35">
      <c r="A70" s="42" t="s">
        <v>67</v>
      </c>
      <c r="B70" s="42" t="s">
        <v>87</v>
      </c>
      <c r="C70" s="87" t="s">
        <v>275</v>
      </c>
      <c r="D70" s="87" t="s">
        <v>286</v>
      </c>
      <c r="E70" s="42" t="s">
        <v>11</v>
      </c>
      <c r="F70" s="42" t="s">
        <v>12</v>
      </c>
      <c r="G70" s="65" t="s">
        <v>108</v>
      </c>
      <c r="H70" s="68" t="s">
        <v>7</v>
      </c>
      <c r="I70" t="str">
        <f t="shared" si="4"/>
        <v>Main barriers for children with disabilities (CwD)  to access education : Decline to answer</v>
      </c>
      <c r="J70" t="str">
        <f t="shared" si="5"/>
        <v>Main barriers for children with disabilities (CwD)  to access education : Decline to answerLebanese</v>
      </c>
      <c r="K70" s="68">
        <v>0.125</v>
      </c>
      <c r="M70" s="68">
        <v>0.25</v>
      </c>
      <c r="N70" s="68">
        <v>0</v>
      </c>
      <c r="P70" s="68">
        <v>0</v>
      </c>
      <c r="Q70" s="68">
        <v>0</v>
      </c>
      <c r="S70" s="68">
        <v>0</v>
      </c>
      <c r="U70" s="68">
        <v>0</v>
      </c>
      <c r="V70" s="68">
        <v>0.33333333333333298</v>
      </c>
      <c r="W70" s="68">
        <v>0</v>
      </c>
      <c r="Y70" s="68">
        <v>0</v>
      </c>
      <c r="AA70" s="68">
        <v>0</v>
      </c>
      <c r="AB70" s="68">
        <v>0</v>
      </c>
      <c r="AG70" s="68">
        <v>0</v>
      </c>
      <c r="AH70" s="68">
        <v>0</v>
      </c>
    </row>
    <row r="71" spans="1:34" x14ac:dyDescent="0.35">
      <c r="A71" s="42" t="s">
        <v>67</v>
      </c>
      <c r="B71" s="42" t="s">
        <v>87</v>
      </c>
      <c r="C71" s="87" t="s">
        <v>276</v>
      </c>
      <c r="E71" s="42" t="s">
        <v>11</v>
      </c>
      <c r="F71" s="42" t="s">
        <v>12</v>
      </c>
      <c r="G71" s="43" t="s">
        <v>149</v>
      </c>
      <c r="H71" s="50" t="s">
        <v>7</v>
      </c>
      <c r="I71" t="str">
        <f t="shared" si="4"/>
        <v>Households' total expenditure during the 2020-2021 school year spent on education-related expenses : Decline to answer</v>
      </c>
      <c r="J71" t="str">
        <f t="shared" si="5"/>
        <v>Households' total expenditure during the 2020-2021 school year spent on education-related expenses : Decline to answerLebanese</v>
      </c>
      <c r="K71" s="68">
        <v>9.0090090090090107E-3</v>
      </c>
      <c r="P71" s="68">
        <v>1.5384615384615399E-2</v>
      </c>
      <c r="Q71" s="68">
        <v>1.1904761904761901E-2</v>
      </c>
      <c r="S71" s="68">
        <v>3.8961038961039002E-2</v>
      </c>
      <c r="U71" s="68">
        <v>1.49253731343284E-2</v>
      </c>
      <c r="V71" s="68">
        <v>1.3333333333333299E-2</v>
      </c>
    </row>
    <row r="72" spans="1:34" x14ac:dyDescent="0.35">
      <c r="A72" s="42" t="s">
        <v>67</v>
      </c>
      <c r="B72" s="42" t="s">
        <v>87</v>
      </c>
      <c r="C72" s="87" t="s">
        <v>276</v>
      </c>
      <c r="E72" s="42" t="s">
        <v>11</v>
      </c>
      <c r="F72" s="42" t="s">
        <v>12</v>
      </c>
      <c r="G72" s="43" t="s">
        <v>149</v>
      </c>
      <c r="H72" s="50" t="s">
        <v>8</v>
      </c>
      <c r="I72" t="str">
        <f t="shared" si="4"/>
        <v>Households' total expenditure during the 2020-2021 school year spent on education-related expenses : Don't know</v>
      </c>
      <c r="J72" t="str">
        <f t="shared" si="5"/>
        <v>Households' total expenditure during the 2020-2021 school year spent on education-related expenses : Don't knowLebanese</v>
      </c>
      <c r="K72" s="68">
        <v>1.8018018018018001E-2</v>
      </c>
      <c r="L72" s="68">
        <v>5.1282051282051301E-2</v>
      </c>
      <c r="N72" s="68">
        <v>8.5106382978723402E-2</v>
      </c>
      <c r="O72" s="68">
        <v>2.04081632653061E-2</v>
      </c>
      <c r="P72" s="68">
        <v>3.8461538461538498E-2</v>
      </c>
      <c r="Q72" s="68">
        <v>3.5714285714285698E-2</v>
      </c>
      <c r="R72" s="68">
        <v>5.6603773584905703E-2</v>
      </c>
      <c r="S72" s="68">
        <v>1.2987012987013E-2</v>
      </c>
      <c r="U72" s="68">
        <v>2.9850746268656699E-2</v>
      </c>
      <c r="V72" s="68">
        <v>2.66666666666667E-2</v>
      </c>
      <c r="W72" s="68">
        <v>3.7037037037037E-2</v>
      </c>
    </row>
    <row r="73" spans="1:34" x14ac:dyDescent="0.35">
      <c r="A73" s="42" t="s">
        <v>67</v>
      </c>
      <c r="B73" s="42" t="s">
        <v>87</v>
      </c>
      <c r="C73" s="87" t="s">
        <v>276</v>
      </c>
      <c r="E73" s="42" t="s">
        <v>11</v>
      </c>
      <c r="F73" s="42" t="s">
        <v>12</v>
      </c>
      <c r="G73" s="43" t="s">
        <v>149</v>
      </c>
      <c r="H73" s="50" t="s">
        <v>65</v>
      </c>
      <c r="I73" t="str">
        <f t="shared" si="4"/>
        <v>Households' total expenditure during the 2020-2021 school year spent on education-related expenses : No</v>
      </c>
      <c r="J73" t="str">
        <f t="shared" si="5"/>
        <v>Households' total expenditure during the 2020-2021 school year spent on education-related expenses : NoLebanese</v>
      </c>
      <c r="K73" s="68">
        <v>0.27027027027027001</v>
      </c>
      <c r="L73" s="68">
        <v>0.30769230769230799</v>
      </c>
      <c r="M73" s="68">
        <v>0.44680851063829802</v>
      </c>
      <c r="N73" s="68">
        <v>0.117021276595745</v>
      </c>
      <c r="O73" s="68">
        <v>0.32653061224489799</v>
      </c>
      <c r="P73" s="68">
        <v>0.34615384615384598</v>
      </c>
      <c r="Q73" s="68">
        <v>0.202380952380952</v>
      </c>
      <c r="R73" s="68">
        <v>0.13207547169811301</v>
      </c>
      <c r="S73" s="68">
        <v>0.29870129870129902</v>
      </c>
      <c r="T73" s="68">
        <v>0.328358208955224</v>
      </c>
      <c r="U73" s="68">
        <v>0.37313432835820898</v>
      </c>
      <c r="V73" s="68">
        <v>0.413333333333333</v>
      </c>
      <c r="W73" s="68">
        <v>9.2592592592592601E-2</v>
      </c>
      <c r="X73" s="68">
        <v>0.25</v>
      </c>
      <c r="Y73" s="68">
        <v>0.22680412371134001</v>
      </c>
      <c r="Z73" s="68">
        <v>0.14492753623188401</v>
      </c>
      <c r="AA73" s="68">
        <v>0.15384615384615399</v>
      </c>
      <c r="AB73" s="68">
        <v>0.31343283582089598</v>
      </c>
      <c r="AC73" s="68">
        <v>0.27777777777777801</v>
      </c>
      <c r="AD73" s="68">
        <v>0.46551724137931</v>
      </c>
      <c r="AE73" s="68">
        <v>0.29411764705882398</v>
      </c>
      <c r="AF73" s="68">
        <v>0.25</v>
      </c>
      <c r="AG73" s="68">
        <v>0.57534246575342496</v>
      </c>
      <c r="AH73" s="68">
        <v>0.30952380952380998</v>
      </c>
    </row>
    <row r="74" spans="1:34" x14ac:dyDescent="0.35">
      <c r="A74" s="42" t="s">
        <v>67</v>
      </c>
      <c r="B74" s="42" t="s">
        <v>87</v>
      </c>
      <c r="C74" s="87" t="s">
        <v>276</v>
      </c>
      <c r="E74" s="42" t="s">
        <v>11</v>
      </c>
      <c r="F74" s="42" t="s">
        <v>12</v>
      </c>
      <c r="G74" s="43" t="s">
        <v>149</v>
      </c>
      <c r="H74" s="50" t="s">
        <v>66</v>
      </c>
      <c r="I74" t="str">
        <f t="shared" si="4"/>
        <v>Households' total expenditure during the 2020-2021 school year spent on education-related expenses : Yes</v>
      </c>
      <c r="J74" t="str">
        <f t="shared" si="5"/>
        <v>Households' total expenditure during the 2020-2021 school year spent on education-related expenses : YesLebanese</v>
      </c>
      <c r="K74" s="68">
        <v>0.70270270270270296</v>
      </c>
      <c r="L74" s="68">
        <v>0.64102564102564097</v>
      </c>
      <c r="M74" s="68">
        <v>0.55319148936170204</v>
      </c>
      <c r="N74" s="68">
        <v>0.79787234042553201</v>
      </c>
      <c r="O74" s="68">
        <v>0.65306122448979598</v>
      </c>
      <c r="P74" s="68">
        <v>0.6</v>
      </c>
      <c r="Q74" s="68">
        <v>0.75</v>
      </c>
      <c r="R74" s="68">
        <v>0.81132075471698095</v>
      </c>
      <c r="S74" s="68">
        <v>0.64935064935064901</v>
      </c>
      <c r="T74" s="68">
        <v>0.67164179104477595</v>
      </c>
      <c r="U74" s="68">
        <v>0.58208955223880599</v>
      </c>
      <c r="V74" s="68">
        <v>0.54666666666666697</v>
      </c>
      <c r="W74" s="68">
        <v>0.87037037037037002</v>
      </c>
      <c r="X74" s="68">
        <v>0.75</v>
      </c>
      <c r="Y74" s="68">
        <v>0.77319587628866004</v>
      </c>
      <c r="Z74" s="68">
        <v>0.85507246376811596</v>
      </c>
      <c r="AA74" s="68">
        <v>0.84615384615384603</v>
      </c>
      <c r="AB74" s="68">
        <v>0.68656716417910502</v>
      </c>
      <c r="AC74" s="68">
        <v>0.72222222222222199</v>
      </c>
      <c r="AD74" s="68">
        <v>0.53448275862068995</v>
      </c>
      <c r="AE74" s="68">
        <v>0.70588235294117596</v>
      </c>
      <c r="AF74" s="68">
        <v>0.75</v>
      </c>
      <c r="AG74" s="68">
        <v>0.42465753424657499</v>
      </c>
      <c r="AH74" s="68">
        <v>0.69047619047619102</v>
      </c>
    </row>
    <row r="75" spans="1:34" x14ac:dyDescent="0.35">
      <c r="A75" s="42" t="s">
        <v>67</v>
      </c>
      <c r="B75" s="42" t="s">
        <v>87</v>
      </c>
      <c r="C75" s="87" t="s">
        <v>276</v>
      </c>
      <c r="E75" s="42" t="s">
        <v>81</v>
      </c>
      <c r="F75" s="42" t="s">
        <v>12</v>
      </c>
      <c r="G75" s="42" t="s">
        <v>145</v>
      </c>
      <c r="H75" s="65" t="s">
        <v>81</v>
      </c>
      <c r="I75" t="str">
        <f t="shared" si="4"/>
        <v>Household expenditure spent on education-related expenses (e.g. tuition, fees, transportation, etc. and including expenditures before the school year started) : Average</v>
      </c>
      <c r="J75" t="str">
        <f t="shared" si="5"/>
        <v>Household expenditure spent on education-related expenses (e.g. tuition, fees, transportation, etc. and including expenditures before the school year started) : AverageLebanese</v>
      </c>
      <c r="K75" s="68">
        <f>20.1666666666667/100</f>
        <v>0.20166666666666699</v>
      </c>
      <c r="L75" s="68">
        <f>28.36/100</f>
        <v>0.28360000000000002</v>
      </c>
      <c r="M75" s="68">
        <f>25.4807692307692/100</f>
        <v>0.25480769230769201</v>
      </c>
      <c r="N75" s="68">
        <f>24.5733333333333/100</f>
        <v>0.245733333333333</v>
      </c>
      <c r="O75" s="68">
        <f>29.84375/100</f>
        <v>0.29843750000000002</v>
      </c>
      <c r="P75" s="68">
        <f>26.5/100</f>
        <v>0.26500000000000001</v>
      </c>
      <c r="Q75" s="68">
        <f>24.4603174603175/100</f>
        <v>0.24460317460317502</v>
      </c>
      <c r="R75" s="68">
        <f>28.8837209302326/100</f>
        <v>0.28883720930232598</v>
      </c>
      <c r="S75" s="68">
        <f>31.5/100</f>
        <v>0.315</v>
      </c>
      <c r="T75" s="68">
        <f>22.6222222222222/100</f>
        <v>0.22622222222222199</v>
      </c>
      <c r="U75" s="68">
        <f>18.5897435897436/100</f>
        <v>0.18589743589743599</v>
      </c>
      <c r="V75" s="68">
        <f>14.0731707317073/100</f>
        <v>0.14073170731707299</v>
      </c>
      <c r="W75" s="68">
        <f>23.0425531914894/100</f>
        <v>0.23042553191489401</v>
      </c>
      <c r="X75" s="68">
        <f>24.7058823529412/100</f>
        <v>0.247058823529412</v>
      </c>
      <c r="Y75" s="68">
        <f>24.0933333333333/100</f>
        <v>0.24093333333333303</v>
      </c>
      <c r="Z75" s="68">
        <f>28.2033898305085/100</f>
        <v>0.28203389830508496</v>
      </c>
      <c r="AA75" s="68">
        <f>23.8909090909091/100</f>
        <v>0.23890909090909102</v>
      </c>
      <c r="AB75" s="68">
        <f>23.695652173913/100</f>
        <v>0.23695652173913001</v>
      </c>
      <c r="AC75" s="68">
        <f>21.6538461538462/100</f>
        <v>0.21653846153846198</v>
      </c>
      <c r="AD75" s="68">
        <f>23.6451612903226/100</f>
        <v>0.23645161290322603</v>
      </c>
      <c r="AE75" s="68">
        <f>29.2166666666667/100</f>
        <v>0.29216666666666702</v>
      </c>
      <c r="AF75" s="68">
        <f>31.4444444444444/100</f>
        <v>0.31444444444444403</v>
      </c>
      <c r="AG75" s="68">
        <f>24.0967741935484/100</f>
        <v>0.24096774193548398</v>
      </c>
      <c r="AH75" s="68">
        <f>24.6551724137931/100</f>
        <v>0.246551724137931</v>
      </c>
    </row>
    <row r="76" spans="1:34" x14ac:dyDescent="0.35">
      <c r="A76" s="42" t="s">
        <v>67</v>
      </c>
      <c r="B76" s="42" t="s">
        <v>87</v>
      </c>
      <c r="C76" s="87" t="s">
        <v>277</v>
      </c>
      <c r="E76" s="42" t="s">
        <v>11</v>
      </c>
      <c r="F76" s="46" t="s">
        <v>12</v>
      </c>
      <c r="G76" s="43" t="s">
        <v>137</v>
      </c>
      <c r="H76" s="68" t="s">
        <v>82</v>
      </c>
      <c r="I76" t="str">
        <f t="shared" ref="I76:I81" si="6">CONCATENATE(G76,H76)</f>
        <v>Barrier to essential education needs, such as tuition fees, books, etc. preventing to cover them : Access/availability issues</v>
      </c>
      <c r="J76" t="str">
        <f t="shared" ref="J76:J81" si="7">CONCATENATE(G76,H76,F76)</f>
        <v>Barrier to essential education needs, such as tuition fees, books, etc. preventing to cover them : Access/availability issuesLebanese</v>
      </c>
      <c r="K76" s="68">
        <v>1.8018018018018001E-2</v>
      </c>
      <c r="M76" s="68">
        <v>0.13829787234042601</v>
      </c>
      <c r="N76" s="68">
        <v>2.1276595744680899E-2</v>
      </c>
      <c r="O76" s="68">
        <v>6.1224489795918401E-2</v>
      </c>
      <c r="P76" s="68">
        <v>3.8461538461538498E-2</v>
      </c>
      <c r="R76" s="68">
        <v>3.77358490566038E-2</v>
      </c>
      <c r="S76" s="68">
        <v>7.7922077922077906E-2</v>
      </c>
      <c r="T76" s="68">
        <v>2.9850746268656699E-2</v>
      </c>
      <c r="U76" s="68">
        <v>4.47761194029851E-2</v>
      </c>
      <c r="V76" s="68">
        <v>2.66666666666667E-2</v>
      </c>
      <c r="W76" s="68">
        <v>1.85185185185185E-2</v>
      </c>
      <c r="X76" s="68">
        <v>8.8235294117647106E-2</v>
      </c>
      <c r="Y76" s="68">
        <v>4.1237113402061903E-2</v>
      </c>
      <c r="Z76" s="68">
        <v>2.8985507246376802E-2</v>
      </c>
      <c r="AA76" s="68">
        <v>1.5384615384615399E-2</v>
      </c>
      <c r="AC76" s="68">
        <v>5.5555555555555601E-2</v>
      </c>
      <c r="AD76" s="68">
        <v>3.4482758620689703E-2</v>
      </c>
      <c r="AF76" s="68">
        <v>8.3333333333333301E-2</v>
      </c>
      <c r="AG76" s="68">
        <v>5.4794520547945202E-2</v>
      </c>
      <c r="AH76" s="68">
        <v>2.3809523809523801E-2</v>
      </c>
    </row>
    <row r="77" spans="1:34" x14ac:dyDescent="0.35">
      <c r="A77" s="42" t="s">
        <v>67</v>
      </c>
      <c r="B77" s="42" t="s">
        <v>87</v>
      </c>
      <c r="C77" s="87" t="s">
        <v>277</v>
      </c>
      <c r="E77" s="42" t="s">
        <v>11</v>
      </c>
      <c r="F77" s="46" t="s">
        <v>12</v>
      </c>
      <c r="G77" s="43" t="s">
        <v>137</v>
      </c>
      <c r="H77" s="68" t="s">
        <v>83</v>
      </c>
      <c r="I77" t="str">
        <f t="shared" si="6"/>
        <v>Barrier to essential education needs, such as tuition fees, books, etc. preventing to cover them : Both</v>
      </c>
      <c r="J77" t="str">
        <f t="shared" si="7"/>
        <v>Barrier to essential education needs, such as tuition fees, books, etc. preventing to cover them : BothLebanese</v>
      </c>
      <c r="K77" s="68">
        <v>9.0090090090090107E-3</v>
      </c>
      <c r="L77" s="68">
        <v>0.17948717948717899</v>
      </c>
      <c r="M77" s="68">
        <v>9.5744680851063801E-2</v>
      </c>
      <c r="N77" s="68">
        <v>0.10638297872340401</v>
      </c>
      <c r="O77" s="68">
        <v>0.183673469387755</v>
      </c>
      <c r="P77" s="68">
        <v>0.146153846153846</v>
      </c>
      <c r="Q77" s="68">
        <v>5.95238095238095E-2</v>
      </c>
      <c r="R77" s="68">
        <v>0.113207547169811</v>
      </c>
      <c r="S77" s="68">
        <v>0.25974025974025999</v>
      </c>
      <c r="T77" s="68">
        <v>7.4626865671641798E-2</v>
      </c>
      <c r="U77" s="68">
        <v>0.104477611940299</v>
      </c>
      <c r="V77" s="68">
        <v>0.04</v>
      </c>
      <c r="W77" s="68">
        <v>0.22222222222222199</v>
      </c>
      <c r="X77" s="68">
        <v>0.14705882352941199</v>
      </c>
      <c r="Y77" s="68">
        <v>0.22680412371134001</v>
      </c>
      <c r="Z77" s="68">
        <v>0.27536231884057999</v>
      </c>
      <c r="AA77" s="68">
        <v>6.15384615384615E-2</v>
      </c>
      <c r="AB77" s="68">
        <v>0.104477611940299</v>
      </c>
      <c r="AC77" s="68">
        <v>0.11111111111111099</v>
      </c>
      <c r="AD77" s="68">
        <v>8.6206896551724102E-2</v>
      </c>
      <c r="AE77" s="68">
        <v>4.7058823529411799E-2</v>
      </c>
      <c r="AF77" s="68">
        <v>0.22916666666666699</v>
      </c>
      <c r="AG77" s="68">
        <v>2.7397260273972601E-2</v>
      </c>
      <c r="AH77" s="68">
        <v>0.14285714285714299</v>
      </c>
    </row>
    <row r="78" spans="1:34" x14ac:dyDescent="0.35">
      <c r="A78" s="42" t="s">
        <v>67</v>
      </c>
      <c r="B78" s="42" t="s">
        <v>87</v>
      </c>
      <c r="C78" s="87" t="s">
        <v>277</v>
      </c>
      <c r="E78" s="42" t="s">
        <v>11</v>
      </c>
      <c r="F78" s="46" t="s">
        <v>12</v>
      </c>
      <c r="G78" s="43" t="s">
        <v>137</v>
      </c>
      <c r="H78" s="68" t="s">
        <v>7</v>
      </c>
      <c r="I78" t="str">
        <f t="shared" ref="I78:I80" si="8">CONCATENATE(G78,H78)</f>
        <v>Barrier to essential education needs, such as tuition fees, books, etc. preventing to cover them : Decline to answer</v>
      </c>
      <c r="J78" t="str">
        <f t="shared" ref="J78:J80" si="9">CONCATENATE(G78,H78,F78)</f>
        <v>Barrier to essential education needs, such as tuition fees, books, etc. preventing to cover them : Decline to answerLebanese</v>
      </c>
      <c r="K78" s="68"/>
      <c r="L78" s="104"/>
      <c r="M78" s="68">
        <v>2.1276595744680899E-2</v>
      </c>
      <c r="U78" s="68">
        <v>1.49253731343284E-2</v>
      </c>
    </row>
    <row r="79" spans="1:34" x14ac:dyDescent="0.35">
      <c r="A79" s="42" t="s">
        <v>67</v>
      </c>
      <c r="B79" s="42" t="s">
        <v>87</v>
      </c>
      <c r="C79" s="87" t="s">
        <v>277</v>
      </c>
      <c r="E79" s="42" t="s">
        <v>11</v>
      </c>
      <c r="F79" s="46" t="s">
        <v>12</v>
      </c>
      <c r="G79" s="43" t="s">
        <v>137</v>
      </c>
      <c r="H79" s="68" t="s">
        <v>8</v>
      </c>
      <c r="I79" t="str">
        <f t="shared" si="8"/>
        <v>Barrier to essential education needs, such as tuition fees, books, etc. preventing to cover them : Don't know</v>
      </c>
      <c r="J79" t="str">
        <f t="shared" si="9"/>
        <v>Barrier to essential education needs, such as tuition fees, books, etc. preventing to cover them : Don't knowLebanese</v>
      </c>
      <c r="K79" s="68">
        <v>9.0090090090090107E-3</v>
      </c>
      <c r="R79" s="68">
        <v>1.88679245283019E-2</v>
      </c>
    </row>
    <row r="80" spans="1:34" x14ac:dyDescent="0.35">
      <c r="A80" s="42" t="s">
        <v>67</v>
      </c>
      <c r="B80" s="42" t="s">
        <v>87</v>
      </c>
      <c r="C80" s="87" t="s">
        <v>277</v>
      </c>
      <c r="E80" s="42" t="s">
        <v>11</v>
      </c>
      <c r="F80" s="46" t="s">
        <v>12</v>
      </c>
      <c r="G80" s="43" t="s">
        <v>137</v>
      </c>
      <c r="H80" s="68" t="s">
        <v>84</v>
      </c>
      <c r="I80" t="str">
        <f t="shared" si="8"/>
        <v>Barrier to essential education needs, such as tuition fees, books, etc. preventing to cover them : Financial issues</v>
      </c>
      <c r="J80" t="str">
        <f t="shared" si="9"/>
        <v>Barrier to essential education needs, such as tuition fees, books, etc. preventing to cover them : Financial issuesLebanese</v>
      </c>
      <c r="K80" s="68">
        <v>0.75675675675675702</v>
      </c>
      <c r="L80" s="68">
        <v>0.53846153846153799</v>
      </c>
      <c r="M80" s="68">
        <v>0.45744680851063801</v>
      </c>
      <c r="N80" s="68">
        <v>0.56382978723404298</v>
      </c>
      <c r="O80" s="68">
        <v>0.530612244897959</v>
      </c>
      <c r="P80" s="68">
        <v>0.60769230769230798</v>
      </c>
      <c r="Q80" s="68">
        <v>0.66666666666666696</v>
      </c>
      <c r="R80" s="68">
        <v>0.47169811320754701</v>
      </c>
      <c r="S80" s="68">
        <v>0.38961038961039002</v>
      </c>
      <c r="T80" s="68">
        <v>0.79104477611940305</v>
      </c>
      <c r="U80" s="68">
        <v>0.56716417910447803</v>
      </c>
      <c r="V80" s="68">
        <v>0.6</v>
      </c>
      <c r="W80" s="68">
        <v>0.62962962962962998</v>
      </c>
      <c r="X80" s="68">
        <v>0.36764705882352899</v>
      </c>
      <c r="Y80" s="68">
        <v>0.44329896907216498</v>
      </c>
      <c r="Z80" s="68">
        <v>0.44927536231884102</v>
      </c>
      <c r="AA80" s="68">
        <v>0.64615384615384597</v>
      </c>
      <c r="AB80" s="68">
        <v>0.52238805970149305</v>
      </c>
      <c r="AC80" s="68">
        <v>0.58333333333333304</v>
      </c>
      <c r="AD80" s="68">
        <v>0.72413793103448298</v>
      </c>
      <c r="AE80" s="68">
        <v>0.69411764705882395</v>
      </c>
      <c r="AF80" s="68">
        <v>0.41666666666666702</v>
      </c>
      <c r="AG80" s="68">
        <v>0.73972602739726001</v>
      </c>
      <c r="AH80" s="68">
        <v>0.73809523809523803</v>
      </c>
    </row>
    <row r="81" spans="1:34" x14ac:dyDescent="0.35">
      <c r="A81" s="42" t="s">
        <v>67</v>
      </c>
      <c r="B81" s="42" t="s">
        <v>87</v>
      </c>
      <c r="C81" s="87" t="s">
        <v>277</v>
      </c>
      <c r="E81" s="42" t="s">
        <v>11</v>
      </c>
      <c r="F81" s="46" t="s">
        <v>12</v>
      </c>
      <c r="G81" s="43" t="s">
        <v>137</v>
      </c>
      <c r="H81" s="68" t="s">
        <v>85</v>
      </c>
      <c r="I81" t="str">
        <f t="shared" si="6"/>
        <v>Barrier to essential education needs, such as tuition fees, books, etc. preventing to cover them : Neither</v>
      </c>
      <c r="J81" t="str">
        <f t="shared" si="7"/>
        <v>Barrier to essential education needs, such as tuition fees, books, etc. preventing to cover them : NeitherLebanese</v>
      </c>
      <c r="K81" s="68">
        <v>0.20720720720720701</v>
      </c>
      <c r="L81" s="68">
        <v>0.28205128205128199</v>
      </c>
      <c r="M81" s="68">
        <v>0.28723404255319102</v>
      </c>
      <c r="N81" s="68">
        <v>0.30851063829787201</v>
      </c>
      <c r="O81" s="68">
        <v>0.22448979591836701</v>
      </c>
      <c r="P81" s="68">
        <v>0.20769230769230801</v>
      </c>
      <c r="Q81" s="68">
        <v>0.273809523809524</v>
      </c>
      <c r="R81" s="68">
        <v>0.35849056603773599</v>
      </c>
      <c r="S81" s="68">
        <v>0.27272727272727298</v>
      </c>
      <c r="T81" s="68">
        <v>0.104477611940299</v>
      </c>
      <c r="U81" s="68">
        <v>0.26865671641791</v>
      </c>
      <c r="V81" s="68">
        <v>0.33333333333333298</v>
      </c>
      <c r="W81" s="68">
        <v>0.12962962962963001</v>
      </c>
      <c r="X81" s="68">
        <v>0.39705882352941202</v>
      </c>
      <c r="Y81" s="68">
        <v>0.28865979381443302</v>
      </c>
      <c r="Z81" s="68">
        <v>0.24637681159420299</v>
      </c>
      <c r="AA81" s="68">
        <v>0.27692307692307699</v>
      </c>
      <c r="AB81" s="68">
        <v>0.37313432835820898</v>
      </c>
      <c r="AC81" s="68">
        <v>0.25</v>
      </c>
      <c r="AD81" s="68">
        <v>0.15517241379310301</v>
      </c>
      <c r="AE81" s="68">
        <v>0.25882352941176501</v>
      </c>
      <c r="AF81" s="68">
        <v>0.27083333333333298</v>
      </c>
      <c r="AG81" s="68">
        <v>0.17808219178082199</v>
      </c>
      <c r="AH81" s="68">
        <v>9.5238095238095205E-2</v>
      </c>
    </row>
    <row r="82" spans="1:34" x14ac:dyDescent="0.35">
      <c r="A82" s="42" t="s">
        <v>67</v>
      </c>
      <c r="B82" s="42" t="s">
        <v>87</v>
      </c>
      <c r="C82" s="87" t="s">
        <v>278</v>
      </c>
      <c r="D82" s="87" t="s">
        <v>283</v>
      </c>
      <c r="E82" s="42" t="s">
        <v>11</v>
      </c>
      <c r="F82" s="46" t="s">
        <v>12</v>
      </c>
      <c r="G82" s="43" t="s">
        <v>88</v>
      </c>
      <c r="H82" s="68" t="s">
        <v>89</v>
      </c>
      <c r="I82" t="str">
        <f t="shared" ref="I82:I90" si="10">CONCATENATE(G82,H82)</f>
        <v>HH adaptation to new or increased barriers to accessing education (2020-2021 school year) : No adaptations made</v>
      </c>
      <c r="J82" t="str">
        <f t="shared" ref="J82:J90" si="11">CONCATENATE(G82,H82,F82)</f>
        <v>HH adaptation to new or increased barriers to accessing education (2020-2021 school year) : No adaptations madeLebanese</v>
      </c>
      <c r="K82" s="68">
        <v>0.79611650485436902</v>
      </c>
      <c r="L82" s="68">
        <v>0.65714285714285703</v>
      </c>
      <c r="M82" s="68">
        <v>0.74418604651162801</v>
      </c>
      <c r="N82" s="68">
        <v>0.78651685393258397</v>
      </c>
      <c r="O82" s="68">
        <v>0.58695652173913004</v>
      </c>
      <c r="P82" s="68">
        <v>0.70909090909090899</v>
      </c>
      <c r="Q82" s="68">
        <v>0.772151898734177</v>
      </c>
      <c r="R82" s="68">
        <v>0.69230769230769196</v>
      </c>
      <c r="S82" s="68">
        <v>0.72727272727272696</v>
      </c>
      <c r="T82" s="68">
        <v>0.50793650793650802</v>
      </c>
      <c r="U82" s="68">
        <v>0.82258064516129004</v>
      </c>
      <c r="V82" s="68">
        <v>0.78787878787878796</v>
      </c>
      <c r="W82" s="68">
        <v>0.66666666666666696</v>
      </c>
      <c r="X82" s="68">
        <v>0.78125</v>
      </c>
      <c r="Y82" s="68">
        <v>0.73626373626373598</v>
      </c>
      <c r="Z82" s="68">
        <v>0.70588235294117596</v>
      </c>
      <c r="AA82" s="68">
        <v>0.7</v>
      </c>
      <c r="AB82" s="68">
        <v>0.72307692307692295</v>
      </c>
      <c r="AC82" s="68">
        <v>0.85294117647058798</v>
      </c>
      <c r="AD82" s="68">
        <v>0.69642857142857095</v>
      </c>
      <c r="AE82" s="68">
        <v>0.76543209876543195</v>
      </c>
      <c r="AF82" s="68">
        <v>0.69767441860465096</v>
      </c>
      <c r="AG82" s="68">
        <v>0.73529411764705899</v>
      </c>
      <c r="AH82" s="68">
        <v>0.72499999999999998</v>
      </c>
    </row>
    <row r="83" spans="1:34" x14ac:dyDescent="0.35">
      <c r="A83" s="42" t="s">
        <v>67</v>
      </c>
      <c r="B83" s="42" t="s">
        <v>87</v>
      </c>
      <c r="C83" s="87" t="s">
        <v>278</v>
      </c>
      <c r="D83" s="87" t="s">
        <v>283</v>
      </c>
      <c r="E83" s="42" t="s">
        <v>11</v>
      </c>
      <c r="F83" s="46" t="s">
        <v>12</v>
      </c>
      <c r="G83" s="43" t="s">
        <v>88</v>
      </c>
      <c r="H83" s="68" t="s">
        <v>90</v>
      </c>
      <c r="I83" t="str">
        <f t="shared" si="10"/>
        <v>HH adaptation to new or increased barriers to accessing education (2020-2021 school year) : Changed schools on account of affordability (e.g. shifted from private to public)</v>
      </c>
      <c r="J83" t="str">
        <f t="shared" si="11"/>
        <v>HH adaptation to new or increased barriers to accessing education (2020-2021 school year) : Changed schools on account of affordability (e.g. shifted from private to public)Lebanese</v>
      </c>
      <c r="K83" s="68">
        <v>8.7378640776699004E-2</v>
      </c>
      <c r="L83" s="68">
        <v>0.114285714285714</v>
      </c>
      <c r="M83" s="68">
        <v>0.127906976744186</v>
      </c>
      <c r="N83" s="68">
        <v>8.98876404494382E-2</v>
      </c>
      <c r="O83" s="68">
        <v>0.34782608695652201</v>
      </c>
      <c r="P83" s="68">
        <v>0.17272727272727301</v>
      </c>
      <c r="Q83" s="68">
        <v>8.8607594936708903E-2</v>
      </c>
      <c r="R83" s="68">
        <v>0.134615384615385</v>
      </c>
      <c r="S83" s="68">
        <v>0.18181818181818199</v>
      </c>
      <c r="T83" s="68">
        <v>0.38095238095238099</v>
      </c>
      <c r="U83" s="68">
        <v>6.4516129032258104E-2</v>
      </c>
      <c r="V83" s="68">
        <v>6.0606060606060601E-2</v>
      </c>
      <c r="W83" s="68">
        <v>0.296296296296296</v>
      </c>
      <c r="X83" s="68">
        <v>0.140625</v>
      </c>
      <c r="Y83" s="68">
        <v>0.18681318681318701</v>
      </c>
      <c r="Z83" s="68">
        <v>0.13235294117647101</v>
      </c>
      <c r="AA83" s="68">
        <v>0.2</v>
      </c>
      <c r="AB83" s="68">
        <v>0.21538461538461501</v>
      </c>
      <c r="AC83" s="68">
        <v>5.8823529411764698E-2</v>
      </c>
      <c r="AD83" s="68">
        <v>0.28571428571428598</v>
      </c>
      <c r="AE83" s="68">
        <v>0.19753086419753099</v>
      </c>
      <c r="AF83" s="68">
        <v>0.186046511627907</v>
      </c>
      <c r="AG83" s="68">
        <v>0.17647058823529399</v>
      </c>
      <c r="AH83" s="68">
        <v>0.125</v>
      </c>
    </row>
    <row r="84" spans="1:34" x14ac:dyDescent="0.35">
      <c r="A84" s="42" t="s">
        <v>67</v>
      </c>
      <c r="B84" s="42" t="s">
        <v>87</v>
      </c>
      <c r="C84" s="87" t="s">
        <v>278</v>
      </c>
      <c r="D84" s="87" t="s">
        <v>283</v>
      </c>
      <c r="E84" s="42" t="s">
        <v>11</v>
      </c>
      <c r="F84" s="46" t="s">
        <v>12</v>
      </c>
      <c r="G84" s="43" t="s">
        <v>88</v>
      </c>
      <c r="H84" s="68" t="s">
        <v>91</v>
      </c>
      <c r="I84" t="str">
        <f t="shared" si="10"/>
        <v>HH adaptation to new or increased barriers to accessing education (2020-2021 school year) : Changed schools on account of protection concerns</v>
      </c>
      <c r="J84" t="str">
        <f t="shared" si="11"/>
        <v>HH adaptation to new or increased barriers to accessing education (2020-2021 school year) : Changed schools on account of protection concernsLebanese</v>
      </c>
      <c r="K84" s="68">
        <v>0</v>
      </c>
      <c r="L84" s="68">
        <v>0</v>
      </c>
      <c r="M84" s="68">
        <v>4.6511627906976702E-2</v>
      </c>
      <c r="N84" s="68">
        <v>1.1235955056179799E-2</v>
      </c>
      <c r="O84" s="68">
        <v>0</v>
      </c>
      <c r="P84" s="68">
        <v>1.8181818181818198E-2</v>
      </c>
      <c r="Q84" s="68">
        <v>1.26582278481013E-2</v>
      </c>
      <c r="R84" s="68">
        <v>0</v>
      </c>
      <c r="S84" s="68">
        <v>1.11022302462516E-16</v>
      </c>
      <c r="T84" s="68">
        <v>0</v>
      </c>
      <c r="U84" s="68">
        <v>0</v>
      </c>
      <c r="V84" s="68">
        <v>0</v>
      </c>
      <c r="W84" s="68">
        <v>0</v>
      </c>
      <c r="X84" s="68">
        <v>0</v>
      </c>
      <c r="Y84" s="68">
        <v>1.0989010989011E-2</v>
      </c>
      <c r="Z84" s="68">
        <v>0</v>
      </c>
      <c r="AA84" s="68">
        <v>0</v>
      </c>
      <c r="AB84" s="68">
        <v>0</v>
      </c>
      <c r="AC84" s="68">
        <v>0</v>
      </c>
      <c r="AD84" s="68">
        <v>0</v>
      </c>
      <c r="AE84" s="68">
        <v>0</v>
      </c>
      <c r="AF84" s="68">
        <v>2.32558139534884E-2</v>
      </c>
      <c r="AG84" s="68">
        <v>0</v>
      </c>
      <c r="AH84" s="68">
        <v>0</v>
      </c>
    </row>
    <row r="85" spans="1:34" x14ac:dyDescent="0.35">
      <c r="A85" s="42" t="s">
        <v>67</v>
      </c>
      <c r="B85" s="42" t="s">
        <v>87</v>
      </c>
      <c r="C85" s="87" t="s">
        <v>278</v>
      </c>
      <c r="D85" s="87" t="s">
        <v>283</v>
      </c>
      <c r="E85" s="42" t="s">
        <v>11</v>
      </c>
      <c r="F85" s="46" t="s">
        <v>12</v>
      </c>
      <c r="G85" s="43" t="s">
        <v>88</v>
      </c>
      <c r="H85" s="68" t="s">
        <v>92</v>
      </c>
      <c r="I85" t="str">
        <f t="shared" si="10"/>
        <v>HH adaptation to new or increased barriers to accessing education (2020-2021 school year) : Changed schools due to quality concerns</v>
      </c>
      <c r="J85" t="str">
        <f t="shared" si="11"/>
        <v>HH adaptation to new or increased barriers to accessing education (2020-2021 school year) : Changed schools due to quality concernsLebanese</v>
      </c>
      <c r="K85" s="68">
        <v>9.7087378640776708E-3</v>
      </c>
      <c r="L85" s="68">
        <v>0</v>
      </c>
      <c r="M85" s="68">
        <v>1.16279069767442E-2</v>
      </c>
      <c r="N85" s="68">
        <v>0</v>
      </c>
      <c r="O85" s="68">
        <v>0</v>
      </c>
      <c r="P85" s="68">
        <v>3.6363636363636397E-2</v>
      </c>
      <c r="Q85" s="68">
        <v>1.26582278481013E-2</v>
      </c>
      <c r="R85" s="68">
        <v>3.8461538461538498E-2</v>
      </c>
      <c r="S85" s="68">
        <v>1.11022302462516E-16</v>
      </c>
      <c r="T85" s="68">
        <v>0</v>
      </c>
      <c r="U85" s="68">
        <v>0</v>
      </c>
      <c r="V85" s="68">
        <v>1.5151515151515201E-2</v>
      </c>
      <c r="W85" s="68">
        <v>0</v>
      </c>
      <c r="X85" s="68">
        <v>0</v>
      </c>
      <c r="Y85" s="68">
        <v>1.0989010989011E-2</v>
      </c>
      <c r="Z85" s="68">
        <v>0</v>
      </c>
      <c r="AA85" s="68">
        <v>0</v>
      </c>
      <c r="AB85" s="68">
        <v>0</v>
      </c>
      <c r="AC85" s="68">
        <v>0</v>
      </c>
      <c r="AD85" s="68">
        <v>0</v>
      </c>
      <c r="AE85" s="68">
        <v>0</v>
      </c>
      <c r="AF85" s="68">
        <v>0</v>
      </c>
      <c r="AG85" s="68">
        <v>0</v>
      </c>
      <c r="AH85" s="68">
        <v>0</v>
      </c>
    </row>
    <row r="86" spans="1:34" x14ac:dyDescent="0.35">
      <c r="A86" s="42" t="s">
        <v>67</v>
      </c>
      <c r="B86" s="42" t="s">
        <v>87</v>
      </c>
      <c r="C86" s="87" t="s">
        <v>278</v>
      </c>
      <c r="D86" s="87" t="s">
        <v>283</v>
      </c>
      <c r="E86" s="42" t="s">
        <v>11</v>
      </c>
      <c r="F86" s="46" t="s">
        <v>12</v>
      </c>
      <c r="G86" s="43" t="s">
        <v>88</v>
      </c>
      <c r="H86" s="68" t="s">
        <v>93</v>
      </c>
      <c r="I86" t="str">
        <f t="shared" si="10"/>
        <v>HH adaptation to new or increased barriers to accessing education (2020-2021 school year) : Changed from a formal school to an informal learning arrangement</v>
      </c>
      <c r="J86" t="str">
        <f t="shared" si="11"/>
        <v>HH adaptation to new or increased barriers to accessing education (2020-2021 school year) : Changed from a formal school to an informal learning arrangementLebanese</v>
      </c>
      <c r="K86" s="68">
        <v>9.7087378640776708E-3</v>
      </c>
      <c r="L86" s="68">
        <v>0</v>
      </c>
      <c r="M86" s="68">
        <v>4.6511627906976702E-2</v>
      </c>
      <c r="N86" s="68">
        <v>1.1235955056179799E-2</v>
      </c>
      <c r="O86" s="68">
        <v>0</v>
      </c>
      <c r="P86" s="68">
        <v>9.0909090909090905E-3</v>
      </c>
      <c r="Q86" s="68">
        <v>3.7974683544303799E-2</v>
      </c>
      <c r="R86" s="68">
        <v>0</v>
      </c>
      <c r="S86" s="68">
        <v>1.11022302462516E-16</v>
      </c>
      <c r="T86" s="68">
        <v>0</v>
      </c>
      <c r="U86" s="68">
        <v>1.6129032258064498E-2</v>
      </c>
      <c r="V86" s="68">
        <v>1.5151515151515201E-2</v>
      </c>
      <c r="W86" s="68">
        <v>0</v>
      </c>
      <c r="X86" s="68">
        <v>1.5625E-2</v>
      </c>
      <c r="Y86" s="68">
        <v>1.11022302462516E-16</v>
      </c>
      <c r="Z86" s="68">
        <v>0</v>
      </c>
      <c r="AA86" s="68">
        <v>0</v>
      </c>
      <c r="AB86" s="68">
        <v>1.5384615384615399E-2</v>
      </c>
      <c r="AC86" s="68">
        <v>0</v>
      </c>
      <c r="AD86" s="68">
        <v>0</v>
      </c>
      <c r="AE86" s="68">
        <v>0</v>
      </c>
      <c r="AF86" s="68">
        <v>0</v>
      </c>
      <c r="AG86" s="68">
        <v>0</v>
      </c>
      <c r="AH86" s="68">
        <v>2.5000000000000001E-2</v>
      </c>
    </row>
    <row r="87" spans="1:34" x14ac:dyDescent="0.35">
      <c r="A87" s="42" t="s">
        <v>67</v>
      </c>
      <c r="B87" s="42" t="s">
        <v>87</v>
      </c>
      <c r="C87" s="87" t="s">
        <v>278</v>
      </c>
      <c r="D87" s="87" t="s">
        <v>283</v>
      </c>
      <c r="E87" s="42" t="s">
        <v>11</v>
      </c>
      <c r="F87" s="46" t="s">
        <v>12</v>
      </c>
      <c r="G87" s="43" t="s">
        <v>88</v>
      </c>
      <c r="H87" s="68" t="s">
        <v>94</v>
      </c>
      <c r="I87" t="str">
        <f t="shared" si="10"/>
        <v>HH adaptation to new or increased barriers to accessing education (2020-2021 school year) : Changed transportation arrangements to school (e.g. shifted from private car to car pool, school bus, walking)</v>
      </c>
      <c r="J87" t="str">
        <f t="shared" si="11"/>
        <v>HH adaptation to new or increased barriers to accessing education (2020-2021 school year) : Changed transportation arrangements to school (e.g. shifted from private car to car pool, school bus, walking)Lebanese</v>
      </c>
      <c r="K87" s="68">
        <v>7.7669902912621394E-2</v>
      </c>
      <c r="L87" s="68">
        <v>0.14285714285714299</v>
      </c>
      <c r="M87" s="68">
        <v>9.3023255813953501E-2</v>
      </c>
      <c r="N87" s="68">
        <v>8.98876404494382E-2</v>
      </c>
      <c r="O87" s="68">
        <v>8.6956521739130405E-2</v>
      </c>
      <c r="P87" s="68">
        <v>4.5454545454545497E-2</v>
      </c>
      <c r="Q87" s="68">
        <v>7.5949367088607597E-2</v>
      </c>
      <c r="R87" s="68">
        <v>0.115384615384615</v>
      </c>
      <c r="S87" s="68">
        <v>7.7922077922077906E-2</v>
      </c>
      <c r="T87" s="68">
        <v>0.14285714285714299</v>
      </c>
      <c r="U87" s="68">
        <v>9.6774193548387094E-2</v>
      </c>
      <c r="V87" s="68">
        <v>9.0909090909090898E-2</v>
      </c>
      <c r="W87" s="68">
        <v>1.85185185185185E-2</v>
      </c>
      <c r="X87" s="68">
        <v>6.25E-2</v>
      </c>
      <c r="Y87" s="68">
        <v>5.4945054945054903E-2</v>
      </c>
      <c r="Z87" s="68">
        <v>0.17647058823529399</v>
      </c>
      <c r="AA87" s="68">
        <v>0.133333333333333</v>
      </c>
      <c r="AB87" s="68">
        <v>6.15384615384615E-2</v>
      </c>
      <c r="AC87" s="68">
        <v>8.8235294117647106E-2</v>
      </c>
      <c r="AD87" s="68">
        <v>1.7857142857142901E-2</v>
      </c>
      <c r="AE87" s="68">
        <v>2.4691358024691398E-2</v>
      </c>
      <c r="AF87" s="68">
        <v>9.3023255813953501E-2</v>
      </c>
      <c r="AG87" s="68">
        <v>0.11764705882352899</v>
      </c>
      <c r="AH87" s="68">
        <v>0.1</v>
      </c>
    </row>
    <row r="88" spans="1:34" x14ac:dyDescent="0.35">
      <c r="A88" s="42" t="s">
        <v>67</v>
      </c>
      <c r="B88" s="42" t="s">
        <v>87</v>
      </c>
      <c r="C88" s="87" t="s">
        <v>278</v>
      </c>
      <c r="D88" s="87" t="s">
        <v>283</v>
      </c>
      <c r="E88" s="42" t="s">
        <v>11</v>
      </c>
      <c r="F88" s="46" t="s">
        <v>12</v>
      </c>
      <c r="G88" s="43" t="s">
        <v>88</v>
      </c>
      <c r="H88" s="68" t="s">
        <v>9</v>
      </c>
      <c r="I88" t="str">
        <f t="shared" si="10"/>
        <v>HH adaptation to new or increased barriers to accessing education (2020-2021 school year) : Other</v>
      </c>
      <c r="J88" t="str">
        <f t="shared" si="11"/>
        <v>HH adaptation to new or increased barriers to accessing education (2020-2021 school year) : OtherLebanese</v>
      </c>
      <c r="K88" s="68">
        <v>0</v>
      </c>
      <c r="L88" s="68">
        <v>2.8571428571428598E-2</v>
      </c>
      <c r="M88" s="68">
        <v>0</v>
      </c>
      <c r="N88" s="68">
        <v>2.2471910112359501E-2</v>
      </c>
      <c r="O88" s="68">
        <v>0</v>
      </c>
      <c r="P88" s="68">
        <v>9.0909090909090905E-3</v>
      </c>
      <c r="Q88" s="68">
        <v>1.26582278481013E-2</v>
      </c>
      <c r="R88" s="68">
        <v>3.8461538461538498E-2</v>
      </c>
      <c r="S88" s="68">
        <v>1.2987012987013E-2</v>
      </c>
      <c r="T88" s="68">
        <v>0</v>
      </c>
      <c r="U88" s="68">
        <v>1.6129032258064498E-2</v>
      </c>
      <c r="V88" s="68">
        <v>3.03030303030303E-2</v>
      </c>
      <c r="W88" s="68">
        <v>1.85185185185185E-2</v>
      </c>
      <c r="X88" s="68">
        <v>1.5625E-2</v>
      </c>
      <c r="Y88" s="68">
        <v>1.11022302462516E-16</v>
      </c>
      <c r="Z88" s="68">
        <v>1.4705882352941201E-2</v>
      </c>
      <c r="AA88" s="68">
        <v>3.3333333333333298E-2</v>
      </c>
      <c r="AB88" s="68">
        <v>0</v>
      </c>
      <c r="AC88" s="68">
        <v>0</v>
      </c>
      <c r="AD88" s="68">
        <v>0</v>
      </c>
      <c r="AE88" s="68">
        <v>1.2345679012345699E-2</v>
      </c>
      <c r="AF88" s="68">
        <v>0</v>
      </c>
      <c r="AG88" s="68">
        <v>0</v>
      </c>
      <c r="AH88" s="68">
        <v>2.5000000000000001E-2</v>
      </c>
    </row>
    <row r="89" spans="1:34" x14ac:dyDescent="0.35">
      <c r="A89" s="42" t="s">
        <v>67</v>
      </c>
      <c r="B89" s="42" t="s">
        <v>87</v>
      </c>
      <c r="C89" s="87" t="s">
        <v>278</v>
      </c>
      <c r="D89" s="87" t="s">
        <v>283</v>
      </c>
      <c r="E89" s="42" t="s">
        <v>11</v>
      </c>
      <c r="F89" s="46" t="s">
        <v>12</v>
      </c>
      <c r="G89" s="43" t="s">
        <v>88</v>
      </c>
      <c r="H89" s="68" t="s">
        <v>8</v>
      </c>
      <c r="I89" t="str">
        <f t="shared" si="10"/>
        <v>HH adaptation to new or increased barriers to accessing education (2020-2021 school year) : Don't know</v>
      </c>
      <c r="J89" t="str">
        <f t="shared" si="11"/>
        <v>HH adaptation to new or increased barriers to accessing education (2020-2021 school year) : Don't knowLebanese</v>
      </c>
      <c r="K89" s="68">
        <v>1.94174757281553E-2</v>
      </c>
      <c r="L89" s="68">
        <v>2.8571428571428598E-2</v>
      </c>
      <c r="M89" s="68">
        <v>2.32558139534884E-2</v>
      </c>
      <c r="N89" s="68">
        <v>1.1235955056179799E-2</v>
      </c>
      <c r="O89" s="68">
        <v>0</v>
      </c>
      <c r="P89" s="68">
        <v>3.6363636363636397E-2</v>
      </c>
      <c r="Q89" s="68">
        <v>0</v>
      </c>
      <c r="R89" s="68">
        <v>1.9230769230769201E-2</v>
      </c>
      <c r="S89" s="68">
        <v>1.11022302462516E-16</v>
      </c>
      <c r="T89" s="68">
        <v>0</v>
      </c>
      <c r="U89" s="68">
        <v>0</v>
      </c>
      <c r="V89" s="68">
        <v>0</v>
      </c>
      <c r="W89" s="68">
        <v>0</v>
      </c>
      <c r="X89" s="68">
        <v>0</v>
      </c>
      <c r="Y89" s="68">
        <v>1.0989010989011E-2</v>
      </c>
      <c r="Z89" s="68">
        <v>0</v>
      </c>
      <c r="AA89" s="68">
        <v>1.6666666666666701E-2</v>
      </c>
      <c r="AB89" s="68">
        <v>0</v>
      </c>
      <c r="AC89" s="68">
        <v>0</v>
      </c>
      <c r="AD89" s="68">
        <v>0</v>
      </c>
      <c r="AE89" s="68">
        <v>0</v>
      </c>
      <c r="AF89" s="68">
        <v>0</v>
      </c>
      <c r="AG89" s="68">
        <v>0</v>
      </c>
      <c r="AH89" s="68">
        <v>0</v>
      </c>
    </row>
    <row r="90" spans="1:34" x14ac:dyDescent="0.35">
      <c r="A90" s="42" t="s">
        <v>67</v>
      </c>
      <c r="B90" s="42" t="s">
        <v>87</v>
      </c>
      <c r="C90" s="87" t="s">
        <v>278</v>
      </c>
      <c r="D90" s="87" t="s">
        <v>283</v>
      </c>
      <c r="E90" s="42" t="s">
        <v>11</v>
      </c>
      <c r="F90" s="46" t="s">
        <v>12</v>
      </c>
      <c r="G90" s="43" t="s">
        <v>88</v>
      </c>
      <c r="H90" s="68" t="s">
        <v>7</v>
      </c>
      <c r="I90" t="str">
        <f t="shared" si="10"/>
        <v>HH adaptation to new or increased barriers to accessing education (2020-2021 school year) : Decline to answer</v>
      </c>
      <c r="J90" t="str">
        <f t="shared" si="11"/>
        <v>HH adaptation to new or increased barriers to accessing education (2020-2021 school year) : Decline to answerLebanese</v>
      </c>
      <c r="K90" s="68">
        <v>0</v>
      </c>
      <c r="L90" s="68">
        <v>5.7142857142857099E-2</v>
      </c>
      <c r="M90" s="68">
        <v>0</v>
      </c>
      <c r="N90" s="68">
        <v>0</v>
      </c>
      <c r="O90" s="68">
        <v>0</v>
      </c>
      <c r="P90" s="68">
        <v>0</v>
      </c>
      <c r="Q90" s="68">
        <v>0</v>
      </c>
      <c r="R90" s="68">
        <v>0</v>
      </c>
      <c r="S90" s="68">
        <v>1.11022302462516E-16</v>
      </c>
      <c r="T90" s="68">
        <v>1.58730158730159E-2</v>
      </c>
      <c r="U90" s="68">
        <v>0</v>
      </c>
      <c r="V90" s="68">
        <v>1.5151515151515201E-2</v>
      </c>
      <c r="W90" s="68">
        <v>0</v>
      </c>
      <c r="X90" s="68">
        <v>0</v>
      </c>
      <c r="Y90" s="68">
        <v>1.11022302462516E-16</v>
      </c>
      <c r="Z90" s="68">
        <v>0</v>
      </c>
      <c r="AA90" s="68">
        <v>0</v>
      </c>
      <c r="AB90" s="68">
        <v>0</v>
      </c>
      <c r="AC90" s="68">
        <v>0</v>
      </c>
      <c r="AD90" s="68">
        <v>0</v>
      </c>
      <c r="AE90" s="68">
        <v>0</v>
      </c>
      <c r="AF90" s="68">
        <v>0</v>
      </c>
      <c r="AG90" s="68">
        <v>0</v>
      </c>
      <c r="AH90" s="68">
        <v>0</v>
      </c>
    </row>
  </sheetData>
  <autoFilter ref="A1:AJ342" xr:uid="{00000000-0009-0000-0000-000007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Région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2022-02-01T09:25:16Z</dcterms:modified>
</cp:coreProperties>
</file>